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54070A39-350C-4619-8FE5-FBC90F12FA6D}" xr6:coauthVersionLast="45" xr6:coauthVersionMax="45" xr10:uidLastSave="{00000000-0000-0000-0000-000000000000}"/>
  <bookViews>
    <workbookView xWindow="9225" yWindow="75" windowWidth="12165" windowHeight="9960" tabRatio="786" xr2:uid="{00000000-000D-0000-FFFF-FFFF00000000}"/>
  </bookViews>
  <sheets>
    <sheet name="argentina_gral" sheetId="1" r:id="rId1"/>
    <sheet name="casos_provincias" sheetId="3" r:id="rId2"/>
    <sheet name="casos_provincias (2)" sheetId="14" r:id="rId3"/>
    <sheet name="POBLAC_AMBA" sheetId="9" r:id="rId4"/>
    <sheet name="UTI" sheetId="5" r:id="rId5"/>
    <sheet name="Hoja1" sheetId="12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argentina_gral!$A$1:$Q$183</definedName>
    <definedName name="_xlnm._FilterDatabase" localSheetId="1" hidden="1">casos_provincias!$A$1:$E$4801</definedName>
    <definedName name="_xlnm._FilterDatabase" localSheetId="2" hidden="1">'casos_provincias (2)'!$B$1:$F$4945</definedName>
    <definedName name="_xlnm._FilterDatabase" localSheetId="3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25" i="3" l="1"/>
  <c r="E5322" i="3"/>
  <c r="E5320" i="3"/>
  <c r="E5318" i="3"/>
  <c r="E5317" i="3"/>
  <c r="E5313" i="3"/>
  <c r="E5309" i="3"/>
  <c r="E5307" i="3"/>
  <c r="E5306" i="3"/>
  <c r="F5306" i="3" s="1"/>
  <c r="Q222" i="1"/>
  <c r="Q223" i="1"/>
  <c r="S223" i="1"/>
  <c r="L223" i="1"/>
  <c r="L222" i="1"/>
  <c r="I223" i="1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0" i="3"/>
  <c r="F5309" i="3"/>
  <c r="F5308" i="3"/>
  <c r="F5307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E223" i="1"/>
  <c r="R223" i="1" s="1"/>
  <c r="C223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311" i="3" s="1"/>
  <c r="F5286" i="3"/>
  <c r="F5285" i="3"/>
  <c r="F5284" i="3"/>
  <c r="F5283" i="3"/>
  <c r="F5282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I222" i="1"/>
  <c r="E222" i="1"/>
  <c r="R222" i="1" s="1"/>
  <c r="C222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L221" i="1"/>
  <c r="I204" i="1"/>
  <c r="R221" i="1"/>
  <c r="S221" i="1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D5281" i="3"/>
  <c r="D5280" i="3"/>
  <c r="D5279" i="3"/>
  <c r="D5278" i="3"/>
  <c r="D5277" i="3"/>
  <c r="D5276" i="3"/>
  <c r="D5275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C221" i="1"/>
  <c r="R220" i="14"/>
  <c r="Q220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P12" i="14"/>
  <c r="O12" i="14"/>
  <c r="C114" i="1"/>
  <c r="C119" i="1"/>
  <c r="C120" i="1"/>
  <c r="C122" i="1"/>
  <c r="C123" i="1"/>
  <c r="C124" i="1" s="1"/>
  <c r="C125" i="1" s="1"/>
  <c r="C136" i="1"/>
  <c r="C138" i="1"/>
  <c r="C139" i="1"/>
  <c r="C140" i="1"/>
  <c r="C142" i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L220" i="1"/>
  <c r="H5040" i="14"/>
  <c r="H5039" i="14"/>
  <c r="I5039" i="14" s="1"/>
  <c r="J5046" i="14" s="1"/>
  <c r="H4821" i="14"/>
  <c r="H4822" i="14" s="1"/>
  <c r="H4823" i="14" s="1"/>
  <c r="I4820" i="14"/>
  <c r="J4827" i="14" s="1"/>
  <c r="H4820" i="14"/>
  <c r="H4601" i="14"/>
  <c r="H4602" i="14" s="1"/>
  <c r="H4382" i="14"/>
  <c r="H4383" i="14" s="1"/>
  <c r="H4163" i="14"/>
  <c r="H4164" i="14" s="1"/>
  <c r="I3944" i="14"/>
  <c r="J3950" i="14" s="1"/>
  <c r="H3944" i="14"/>
  <c r="H3945" i="14" s="1"/>
  <c r="H3725" i="14"/>
  <c r="H3507" i="14"/>
  <c r="I3506" i="14"/>
  <c r="J3513" i="14" s="1"/>
  <c r="H3506" i="14"/>
  <c r="H3287" i="14"/>
  <c r="H3288" i="14" s="1"/>
  <c r="I3068" i="14"/>
  <c r="J3075" i="14" s="1"/>
  <c r="H3068" i="14"/>
  <c r="H3069" i="14" s="1"/>
  <c r="H2849" i="14"/>
  <c r="H2630" i="14"/>
  <c r="H2411" i="14"/>
  <c r="H2192" i="14"/>
  <c r="I1974" i="14"/>
  <c r="J1981" i="14" s="1"/>
  <c r="H1974" i="14"/>
  <c r="H1975" i="14" s="1"/>
  <c r="H1973" i="14"/>
  <c r="I1973" i="14" s="1"/>
  <c r="J1763" i="14"/>
  <c r="H1755" i="14"/>
  <c r="H1756" i="14" s="1"/>
  <c r="I1756" i="14" s="1"/>
  <c r="H1754" i="14"/>
  <c r="I1754" i="14" s="1"/>
  <c r="J1761" i="14" s="1"/>
  <c r="I1536" i="14"/>
  <c r="J1543" i="14" s="1"/>
  <c r="H1536" i="14"/>
  <c r="H1537" i="14" s="1"/>
  <c r="I1535" i="14"/>
  <c r="J1542" i="14" s="1"/>
  <c r="H1535" i="14"/>
  <c r="I1318" i="14"/>
  <c r="J1325" i="14" s="1"/>
  <c r="I1317" i="14"/>
  <c r="J1324" i="14" s="1"/>
  <c r="H1317" i="14"/>
  <c r="H1318" i="14" s="1"/>
  <c r="H1319" i="14" s="1"/>
  <c r="I1316" i="14"/>
  <c r="J1322" i="14" s="1"/>
  <c r="H1316" i="14"/>
  <c r="J1104" i="14"/>
  <c r="I1097" i="14"/>
  <c r="H1097" i="14"/>
  <c r="H1098" i="14" s="1"/>
  <c r="I878" i="14"/>
  <c r="H878" i="14"/>
  <c r="H879" i="14" s="1"/>
  <c r="H660" i="14"/>
  <c r="H661" i="14" s="1"/>
  <c r="H659" i="14"/>
  <c r="I659" i="14" s="1"/>
  <c r="J449" i="14"/>
  <c r="H441" i="14"/>
  <c r="H442" i="14" s="1"/>
  <c r="I442" i="14" s="1"/>
  <c r="H440" i="14"/>
  <c r="I440" i="14" s="1"/>
  <c r="J447" i="14" s="1"/>
  <c r="I221" i="14"/>
  <c r="J227" i="14" s="1"/>
  <c r="H221" i="14"/>
  <c r="H222" i="14" s="1"/>
  <c r="I4" i="14"/>
  <c r="J11" i="14" s="1"/>
  <c r="H3" i="14"/>
  <c r="H4" i="14" s="1"/>
  <c r="H5" i="14" s="1"/>
  <c r="I2" i="14"/>
  <c r="J8" i="14" s="1"/>
  <c r="H2" i="14"/>
  <c r="A440" i="14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/>
  <c r="A879" i="14"/>
  <c r="A880" i="14"/>
  <c r="A881" i="14" s="1"/>
  <c r="A882" i="14" s="1"/>
  <c r="A883" i="14" s="1"/>
  <c r="A884" i="14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/>
  <c r="A1098" i="14" s="1"/>
  <c r="A1099" i="14" s="1"/>
  <c r="A1100" i="14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/>
  <c r="A1317" i="14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/>
  <c r="A1536" i="14"/>
  <c r="A1537" i="14" s="1"/>
  <c r="A1538" i="14"/>
  <c r="A1539" i="14" s="1"/>
  <c r="A1540" i="14" s="1"/>
  <c r="A1541" i="14" s="1"/>
  <c r="A1542" i="14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/>
  <c r="A1703" i="14" s="1"/>
  <c r="A1704" i="14" s="1"/>
  <c r="A1705" i="14" s="1"/>
  <c r="A1706" i="14" s="1"/>
  <c r="A1707" i="14" s="1"/>
  <c r="A1708" i="14" s="1"/>
  <c r="A1709" i="14" s="1"/>
  <c r="A1710" i="14" s="1"/>
  <c r="A1711" i="14" s="1"/>
  <c r="A1712" i="14" s="1"/>
  <c r="A1713" i="14" s="1"/>
  <c r="A1714" i="14" s="1"/>
  <c r="A1715" i="14" s="1"/>
  <c r="A1716" i="14" s="1"/>
  <c r="A1717" i="14" s="1"/>
  <c r="A1718" i="14" s="1"/>
  <c r="A1719" i="14" s="1"/>
  <c r="A1720" i="14" s="1"/>
  <c r="A1721" i="14" s="1"/>
  <c r="A1722" i="14" s="1"/>
  <c r="A1723" i="14" s="1"/>
  <c r="A1724" i="14" s="1"/>
  <c r="A1725" i="14" s="1"/>
  <c r="A1726" i="14" s="1"/>
  <c r="A1727" i="14" s="1"/>
  <c r="A1728" i="14" s="1"/>
  <c r="A1729" i="14" s="1"/>
  <c r="A1730" i="14" s="1"/>
  <c r="A1731" i="14" s="1"/>
  <c r="A1732" i="14" s="1"/>
  <c r="A1733" i="14" s="1"/>
  <c r="A1734" i="14" s="1"/>
  <c r="A1735" i="14" s="1"/>
  <c r="A1736" i="14" s="1"/>
  <c r="A1737" i="14" s="1"/>
  <c r="A1738" i="14" s="1"/>
  <c r="A1739" i="14" s="1"/>
  <c r="A1740" i="14" s="1"/>
  <c r="A1741" i="14" s="1"/>
  <c r="A1742" i="14" s="1"/>
  <c r="A1743" i="14" s="1"/>
  <c r="A1744" i="14" s="1"/>
  <c r="A1745" i="14" s="1"/>
  <c r="A1746" i="14" s="1"/>
  <c r="A1747" i="14" s="1"/>
  <c r="A1748" i="14" s="1"/>
  <c r="A1749" i="14" s="1"/>
  <c r="A1750" i="14" s="1"/>
  <c r="A1751" i="14" s="1"/>
  <c r="A1752" i="14" s="1"/>
  <c r="A1753" i="14" s="1"/>
  <c r="A1754" i="14"/>
  <c r="A1755" i="14" s="1"/>
  <c r="A1756" i="14"/>
  <c r="A1757" i="14" s="1"/>
  <c r="A1758" i="14"/>
  <c r="A1759" i="14" s="1"/>
  <c r="A1760" i="14" s="1"/>
  <c r="A1761" i="14" s="1"/>
  <c r="A1762" i="14" s="1"/>
  <c r="A1763" i="14" s="1"/>
  <c r="A1764" i="14" s="1"/>
  <c r="A1765" i="14" s="1"/>
  <c r="A1766" i="14"/>
  <c r="A1767" i="14" s="1"/>
  <c r="A1768" i="14" s="1"/>
  <c r="A1769" i="14" s="1"/>
  <c r="A1770" i="14" s="1"/>
  <c r="A1771" i="14" s="1"/>
  <c r="A1772" i="14" s="1"/>
  <c r="A1773" i="14" s="1"/>
  <c r="A1774" i="14"/>
  <c r="A1775" i="14" s="1"/>
  <c r="A1776" i="14" s="1"/>
  <c r="A1777" i="14" s="1"/>
  <c r="A1778" i="14" s="1"/>
  <c r="A1779" i="14" s="1"/>
  <c r="A1780" i="14" s="1"/>
  <c r="A1781" i="14" s="1"/>
  <c r="A1782" i="14" s="1"/>
  <c r="A1783" i="14" s="1"/>
  <c r="A1784" i="14" s="1"/>
  <c r="A1785" i="14" s="1"/>
  <c r="A1786" i="14" s="1"/>
  <c r="A1787" i="14" s="1"/>
  <c r="A1788" i="14" s="1"/>
  <c r="A1789" i="14" s="1"/>
  <c r="A1790" i="14" s="1"/>
  <c r="A1791" i="14" s="1"/>
  <c r="A1792" i="14" s="1"/>
  <c r="A1793" i="14" s="1"/>
  <c r="A1794" i="14" s="1"/>
  <c r="A1795" i="14" s="1"/>
  <c r="A1796" i="14" s="1"/>
  <c r="A1797" i="14" s="1"/>
  <c r="A1798" i="14" s="1"/>
  <c r="A1799" i="14" s="1"/>
  <c r="A1800" i="14" s="1"/>
  <c r="A1801" i="14" s="1"/>
  <c r="A1802" i="14" s="1"/>
  <c r="A1803" i="14" s="1"/>
  <c r="A1804" i="14" s="1"/>
  <c r="A1805" i="14" s="1"/>
  <c r="A1806" i="14" s="1"/>
  <c r="A1807" i="14" s="1"/>
  <c r="A1808" i="14" s="1"/>
  <c r="A1809" i="14" s="1"/>
  <c r="A1810" i="14" s="1"/>
  <c r="A1811" i="14" s="1"/>
  <c r="A1812" i="14" s="1"/>
  <c r="A1813" i="14" s="1"/>
  <c r="A1814" i="14" s="1"/>
  <c r="A1815" i="14" s="1"/>
  <c r="A1816" i="14" s="1"/>
  <c r="A1817" i="14" s="1"/>
  <c r="A1818" i="14" s="1"/>
  <c r="A1819" i="14" s="1"/>
  <c r="A1820" i="14" s="1"/>
  <c r="A1821" i="14" s="1"/>
  <c r="A1822" i="14" s="1"/>
  <c r="A1823" i="14" s="1"/>
  <c r="A1824" i="14" s="1"/>
  <c r="A1825" i="14" s="1"/>
  <c r="A1826" i="14" s="1"/>
  <c r="A1827" i="14" s="1"/>
  <c r="A1828" i="14" s="1"/>
  <c r="A1829" i="14" s="1"/>
  <c r="A1830" i="14" s="1"/>
  <c r="A1831" i="14" s="1"/>
  <c r="A1832" i="14" s="1"/>
  <c r="A1833" i="14" s="1"/>
  <c r="A1834" i="14" s="1"/>
  <c r="A1835" i="14" s="1"/>
  <c r="A1836" i="14" s="1"/>
  <c r="A1837" i="14" s="1"/>
  <c r="A1838" i="14" s="1"/>
  <c r="A1839" i="14" s="1"/>
  <c r="A1840" i="14" s="1"/>
  <c r="A1841" i="14" s="1"/>
  <c r="A1842" i="14" s="1"/>
  <c r="A1843" i="14" s="1"/>
  <c r="A1844" i="14" s="1"/>
  <c r="A1845" i="14" s="1"/>
  <c r="A1846" i="14" s="1"/>
  <c r="A1847" i="14" s="1"/>
  <c r="A1848" i="14" s="1"/>
  <c r="A1849" i="14" s="1"/>
  <c r="A1850" i="14" s="1"/>
  <c r="A1851" i="14" s="1"/>
  <c r="A1852" i="14" s="1"/>
  <c r="A1853" i="14" s="1"/>
  <c r="A1854" i="14" s="1"/>
  <c r="A1855" i="14" s="1"/>
  <c r="A1856" i="14" s="1"/>
  <c r="A1857" i="14" s="1"/>
  <c r="A1858" i="14" s="1"/>
  <c r="A1859" i="14" s="1"/>
  <c r="A1860" i="14" s="1"/>
  <c r="A1861" i="14" s="1"/>
  <c r="A1862" i="14" s="1"/>
  <c r="A1863" i="14" s="1"/>
  <c r="A1864" i="14" s="1"/>
  <c r="A1865" i="14" s="1"/>
  <c r="A1866" i="14" s="1"/>
  <c r="A1867" i="14" s="1"/>
  <c r="A1868" i="14" s="1"/>
  <c r="A1869" i="14" s="1"/>
  <c r="A1870" i="14"/>
  <c r="A1871" i="14" s="1"/>
  <c r="A1872" i="14" s="1"/>
  <c r="A1873" i="14" s="1"/>
  <c r="A1874" i="14" s="1"/>
  <c r="A1875" i="14" s="1"/>
  <c r="A1876" i="14" s="1"/>
  <c r="A1877" i="14" s="1"/>
  <c r="A1878" i="14" s="1"/>
  <c r="A1879" i="14" s="1"/>
  <c r="A1880" i="14" s="1"/>
  <c r="A1881" i="14" s="1"/>
  <c r="A1882" i="14" s="1"/>
  <c r="A1883" i="14" s="1"/>
  <c r="A1884" i="14" s="1"/>
  <c r="A1885" i="14" s="1"/>
  <c r="A1886" i="14" s="1"/>
  <c r="A1887" i="14" s="1"/>
  <c r="A1888" i="14" s="1"/>
  <c r="A1889" i="14" s="1"/>
  <c r="A1890" i="14" s="1"/>
  <c r="A1891" i="14" s="1"/>
  <c r="A1892" i="14" s="1"/>
  <c r="A1893" i="14" s="1"/>
  <c r="A1894" i="14" s="1"/>
  <c r="A1895" i="14" s="1"/>
  <c r="A1896" i="14" s="1"/>
  <c r="A1897" i="14" s="1"/>
  <c r="A1898" i="14" s="1"/>
  <c r="A1899" i="14" s="1"/>
  <c r="A1900" i="14" s="1"/>
  <c r="A1901" i="14" s="1"/>
  <c r="A1902" i="14" s="1"/>
  <c r="A1903" i="14" s="1"/>
  <c r="A1904" i="14" s="1"/>
  <c r="A1905" i="14" s="1"/>
  <c r="A1906" i="14" s="1"/>
  <c r="A1907" i="14" s="1"/>
  <c r="A1908" i="14" s="1"/>
  <c r="A1909" i="14" s="1"/>
  <c r="A1910" i="14" s="1"/>
  <c r="A1911" i="14" s="1"/>
  <c r="A1912" i="14" s="1"/>
  <c r="A1913" i="14" s="1"/>
  <c r="A1914" i="14" s="1"/>
  <c r="A1915" i="14" s="1"/>
  <c r="A1916" i="14" s="1"/>
  <c r="A1917" i="14" s="1"/>
  <c r="A1918" i="14" s="1"/>
  <c r="A1919" i="14" s="1"/>
  <c r="A1920" i="14" s="1"/>
  <c r="A1921" i="14" s="1"/>
  <c r="A1922" i="14" s="1"/>
  <c r="A1923" i="14" s="1"/>
  <c r="A1924" i="14" s="1"/>
  <c r="A1925" i="14" s="1"/>
  <c r="A1926" i="14" s="1"/>
  <c r="A1927" i="14" s="1"/>
  <c r="A1928" i="14" s="1"/>
  <c r="A1929" i="14" s="1"/>
  <c r="A1930" i="14" s="1"/>
  <c r="A1931" i="14" s="1"/>
  <c r="A1932" i="14" s="1"/>
  <c r="A1933" i="14" s="1"/>
  <c r="A1934" i="14" s="1"/>
  <c r="A1935" i="14" s="1"/>
  <c r="A1936" i="14" s="1"/>
  <c r="A1937" i="14" s="1"/>
  <c r="A1938" i="14" s="1"/>
  <c r="A1939" i="14" s="1"/>
  <c r="A1940" i="14" s="1"/>
  <c r="A1941" i="14" s="1"/>
  <c r="A1942" i="14" s="1"/>
  <c r="A1943" i="14" s="1"/>
  <c r="A1944" i="14" s="1"/>
  <c r="A1945" i="14" s="1"/>
  <c r="A1946" i="14" s="1"/>
  <c r="A1947" i="14" s="1"/>
  <c r="A1948" i="14" s="1"/>
  <c r="A1949" i="14" s="1"/>
  <c r="A1950" i="14" s="1"/>
  <c r="A1951" i="14" s="1"/>
  <c r="A1952" i="14" s="1"/>
  <c r="A1953" i="14" s="1"/>
  <c r="A1954" i="14" s="1"/>
  <c r="A1955" i="14" s="1"/>
  <c r="A1956" i="14" s="1"/>
  <c r="A1957" i="14" s="1"/>
  <c r="A1958" i="14" s="1"/>
  <c r="A1959" i="14" s="1"/>
  <c r="A1960" i="14" s="1"/>
  <c r="A1961" i="14" s="1"/>
  <c r="A1962" i="14" s="1"/>
  <c r="A1963" i="14" s="1"/>
  <c r="A1964" i="14" s="1"/>
  <c r="A1965" i="14" s="1"/>
  <c r="A1966" i="14" s="1"/>
  <c r="A1967" i="14" s="1"/>
  <c r="A1968" i="14" s="1"/>
  <c r="A1969" i="14" s="1"/>
  <c r="A1970" i="14" s="1"/>
  <c r="A1971" i="14" s="1"/>
  <c r="A1972" i="14" s="1"/>
  <c r="A1973" i="14"/>
  <c r="A1974" i="14" s="1"/>
  <c r="A1975" i="14" s="1"/>
  <c r="A1976" i="14"/>
  <c r="A1977" i="14" s="1"/>
  <c r="A1978" i="14" s="1"/>
  <c r="A1979" i="14" s="1"/>
  <c r="A1980" i="14"/>
  <c r="A1981" i="14" s="1"/>
  <c r="A1982" i="14" s="1"/>
  <c r="A1983" i="14" s="1"/>
  <c r="A1984" i="14" s="1"/>
  <c r="A1985" i="14" s="1"/>
  <c r="A1986" i="14" s="1"/>
  <c r="A1987" i="14" s="1"/>
  <c r="A1988" i="14" s="1"/>
  <c r="A1989" i="14" s="1"/>
  <c r="A1990" i="14" s="1"/>
  <c r="A1991" i="14" s="1"/>
  <c r="A1992" i="14" s="1"/>
  <c r="A1993" i="14" s="1"/>
  <c r="A1994" i="14" s="1"/>
  <c r="A1995" i="14" s="1"/>
  <c r="A1996" i="14" s="1"/>
  <c r="A1997" i="14" s="1"/>
  <c r="A1998" i="14" s="1"/>
  <c r="A1999" i="14" s="1"/>
  <c r="A2000" i="14" s="1"/>
  <c r="A2001" i="14" s="1"/>
  <c r="A2002" i="14" s="1"/>
  <c r="A2003" i="14" s="1"/>
  <c r="A2004" i="14" s="1"/>
  <c r="A2005" i="14" s="1"/>
  <c r="A2006" i="14" s="1"/>
  <c r="A2007" i="14" s="1"/>
  <c r="A2008" i="14" s="1"/>
  <c r="A2009" i="14" s="1"/>
  <c r="A2010" i="14" s="1"/>
  <c r="A2011" i="14" s="1"/>
  <c r="A2012" i="14" s="1"/>
  <c r="A2013" i="14" s="1"/>
  <c r="A2014" i="14" s="1"/>
  <c r="A2015" i="14" s="1"/>
  <c r="A2016" i="14" s="1"/>
  <c r="A2017" i="14" s="1"/>
  <c r="A2018" i="14" s="1"/>
  <c r="A2019" i="14" s="1"/>
  <c r="A2020" i="14" s="1"/>
  <c r="A2021" i="14" s="1"/>
  <c r="A2022" i="14" s="1"/>
  <c r="A2023" i="14" s="1"/>
  <c r="A2024" i="14" s="1"/>
  <c r="A2025" i="14" s="1"/>
  <c r="A2026" i="14" s="1"/>
  <c r="A2027" i="14" s="1"/>
  <c r="A2028" i="14" s="1"/>
  <c r="A2029" i="14" s="1"/>
  <c r="A2030" i="14" s="1"/>
  <c r="A2031" i="14" s="1"/>
  <c r="A2032" i="14" s="1"/>
  <c r="A2033" i="14" s="1"/>
  <c r="A2034" i="14" s="1"/>
  <c r="A2035" i="14" s="1"/>
  <c r="A2036" i="14" s="1"/>
  <c r="A2037" i="14" s="1"/>
  <c r="A2038" i="14" s="1"/>
  <c r="A2039" i="14" s="1"/>
  <c r="A2040" i="14" s="1"/>
  <c r="A2041" i="14" s="1"/>
  <c r="A2042" i="14" s="1"/>
  <c r="A2043" i="14" s="1"/>
  <c r="A2044" i="14" s="1"/>
  <c r="A2045" i="14" s="1"/>
  <c r="A2046" i="14" s="1"/>
  <c r="A2047" i="14" s="1"/>
  <c r="A2048" i="14" s="1"/>
  <c r="A2049" i="14" s="1"/>
  <c r="A2050" i="14" s="1"/>
  <c r="A2051" i="14" s="1"/>
  <c r="A2052" i="14" s="1"/>
  <c r="A2053" i="14" s="1"/>
  <c r="A2054" i="14" s="1"/>
  <c r="A2055" i="14" s="1"/>
  <c r="A2056" i="14" s="1"/>
  <c r="A2057" i="14" s="1"/>
  <c r="A2058" i="14" s="1"/>
  <c r="A2059" i="14" s="1"/>
  <c r="A2060" i="14" s="1"/>
  <c r="A2061" i="14" s="1"/>
  <c r="A2062" i="14" s="1"/>
  <c r="A2063" i="14" s="1"/>
  <c r="A2064" i="14" s="1"/>
  <c r="A2065" i="14" s="1"/>
  <c r="A2066" i="14" s="1"/>
  <c r="A2067" i="14" s="1"/>
  <c r="A2068" i="14" s="1"/>
  <c r="A2069" i="14" s="1"/>
  <c r="A2070" i="14" s="1"/>
  <c r="A2071" i="14" s="1"/>
  <c r="A2072" i="14" s="1"/>
  <c r="A2073" i="14" s="1"/>
  <c r="A2074" i="14" s="1"/>
  <c r="A2075" i="14" s="1"/>
  <c r="A2076" i="14" s="1"/>
  <c r="A2077" i="14" s="1"/>
  <c r="A2078" i="14" s="1"/>
  <c r="A2079" i="14" s="1"/>
  <c r="A2080" i="14" s="1"/>
  <c r="A2081" i="14" s="1"/>
  <c r="A2082" i="14" s="1"/>
  <c r="A2083" i="14" s="1"/>
  <c r="A2084" i="14" s="1"/>
  <c r="A2085" i="14" s="1"/>
  <c r="A2086" i="14" s="1"/>
  <c r="A2087" i="14" s="1"/>
  <c r="A2088" i="14" s="1"/>
  <c r="A2089" i="14" s="1"/>
  <c r="A2090" i="14" s="1"/>
  <c r="A2091" i="14" s="1"/>
  <c r="A2092" i="14" s="1"/>
  <c r="A2093" i="14" s="1"/>
  <c r="A2094" i="14" s="1"/>
  <c r="A2095" i="14" s="1"/>
  <c r="A2096" i="14" s="1"/>
  <c r="A2097" i="14" s="1"/>
  <c r="A2098" i="14" s="1"/>
  <c r="A2099" i="14" s="1"/>
  <c r="A2100" i="14" s="1"/>
  <c r="A2101" i="14" s="1"/>
  <c r="A2102" i="14" s="1"/>
  <c r="A2103" i="14" s="1"/>
  <c r="A2104" i="14" s="1"/>
  <c r="A2105" i="14" s="1"/>
  <c r="A2106" i="14" s="1"/>
  <c r="A2107" i="14" s="1"/>
  <c r="A2108" i="14" s="1"/>
  <c r="A2109" i="14" s="1"/>
  <c r="A2110" i="14" s="1"/>
  <c r="A2111" i="14" s="1"/>
  <c r="A2112" i="14" s="1"/>
  <c r="A2113" i="14" s="1"/>
  <c r="A2114" i="14" s="1"/>
  <c r="A2115" i="14" s="1"/>
  <c r="A2116" i="14" s="1"/>
  <c r="A2117" i="14" s="1"/>
  <c r="A2118" i="14" s="1"/>
  <c r="A2119" i="14" s="1"/>
  <c r="A2120" i="14" s="1"/>
  <c r="A2121" i="14" s="1"/>
  <c r="A2122" i="14" s="1"/>
  <c r="A2123" i="14" s="1"/>
  <c r="A2124" i="14" s="1"/>
  <c r="A2125" i="14" s="1"/>
  <c r="A2126" i="14" s="1"/>
  <c r="A2127" i="14" s="1"/>
  <c r="A2128" i="14" s="1"/>
  <c r="A2129" i="14" s="1"/>
  <c r="A2130" i="14" s="1"/>
  <c r="A2131" i="14" s="1"/>
  <c r="A2132" i="14" s="1"/>
  <c r="A2133" i="14" s="1"/>
  <c r="A2134" i="14" s="1"/>
  <c r="A2135" i="14" s="1"/>
  <c r="A2136" i="14" s="1"/>
  <c r="A2137" i="14" s="1"/>
  <c r="A2138" i="14" s="1"/>
  <c r="A2139" i="14" s="1"/>
  <c r="A2140" i="14" s="1"/>
  <c r="A2141" i="14" s="1"/>
  <c r="A2142" i="14" s="1"/>
  <c r="A2143" i="14" s="1"/>
  <c r="A2144" i="14" s="1"/>
  <c r="A2145" i="14" s="1"/>
  <c r="A2146" i="14" s="1"/>
  <c r="A2147" i="14" s="1"/>
  <c r="A2148" i="14" s="1"/>
  <c r="A2149" i="14" s="1"/>
  <c r="A2150" i="14" s="1"/>
  <c r="A2151" i="14" s="1"/>
  <c r="A2152" i="14" s="1"/>
  <c r="A2153" i="14" s="1"/>
  <c r="A2154" i="14" s="1"/>
  <c r="A2155" i="14" s="1"/>
  <c r="A2156" i="14" s="1"/>
  <c r="A2157" i="14" s="1"/>
  <c r="A2158" i="14" s="1"/>
  <c r="A2159" i="14" s="1"/>
  <c r="A2160" i="14" s="1"/>
  <c r="A2161" i="14" s="1"/>
  <c r="A2162" i="14" s="1"/>
  <c r="A2163" i="14" s="1"/>
  <c r="A2164" i="14" s="1"/>
  <c r="A2165" i="14" s="1"/>
  <c r="A2166" i="14" s="1"/>
  <c r="A2167" i="14" s="1"/>
  <c r="A2168" i="14" s="1"/>
  <c r="A2169" i="14" s="1"/>
  <c r="A2170" i="14" s="1"/>
  <c r="A2171" i="14" s="1"/>
  <c r="A2172" i="14" s="1"/>
  <c r="A2173" i="14" s="1"/>
  <c r="A2174" i="14" s="1"/>
  <c r="A2175" i="14" s="1"/>
  <c r="A2176" i="14" s="1"/>
  <c r="A2177" i="14" s="1"/>
  <c r="A2178" i="14" s="1"/>
  <c r="A2179" i="14" s="1"/>
  <c r="A2180" i="14" s="1"/>
  <c r="A2181" i="14" s="1"/>
  <c r="A2182" i="14" s="1"/>
  <c r="A2183" i="14" s="1"/>
  <c r="A2184" i="14" s="1"/>
  <c r="A2185" i="14" s="1"/>
  <c r="A2186" i="14" s="1"/>
  <c r="A2187" i="14" s="1"/>
  <c r="A2188" i="14" s="1"/>
  <c r="A2189" i="14" s="1"/>
  <c r="A2190" i="14" s="1"/>
  <c r="A2191" i="14" s="1"/>
  <c r="A2192" i="14"/>
  <c r="A2193" i="14" s="1"/>
  <c r="A2194" i="14" s="1"/>
  <c r="A2195" i="14" s="1"/>
  <c r="A2196" i="14" s="1"/>
  <c r="A2197" i="14"/>
  <c r="A2198" i="14" s="1"/>
  <c r="A2199" i="14" s="1"/>
  <c r="A2200" i="14" s="1"/>
  <c r="A2201" i="14" s="1"/>
  <c r="A2202" i="14" s="1"/>
  <c r="A2203" i="14" s="1"/>
  <c r="A2204" i="14" s="1"/>
  <c r="A2205" i="14"/>
  <c r="A2206" i="14" s="1"/>
  <c r="A2207" i="14" s="1"/>
  <c r="A2208" i="14" s="1"/>
  <c r="A2209" i="14" s="1"/>
  <c r="A2210" i="14" s="1"/>
  <c r="A2211" i="14" s="1"/>
  <c r="A2212" i="14" s="1"/>
  <c r="A2213" i="14" s="1"/>
  <c r="A2214" i="14" s="1"/>
  <c r="A2215" i="14" s="1"/>
  <c r="A2216" i="14" s="1"/>
  <c r="A2217" i="14" s="1"/>
  <c r="A2218" i="14" s="1"/>
  <c r="A2219" i="14" s="1"/>
  <c r="A2220" i="14" s="1"/>
  <c r="A2221" i="14" s="1"/>
  <c r="A2222" i="14" s="1"/>
  <c r="A2223" i="14" s="1"/>
  <c r="A2224" i="14" s="1"/>
  <c r="A2225" i="14" s="1"/>
  <c r="A2226" i="14" s="1"/>
  <c r="A2227" i="14" s="1"/>
  <c r="A2228" i="14" s="1"/>
  <c r="A2229" i="14" s="1"/>
  <c r="A2230" i="14" s="1"/>
  <c r="A2231" i="14" s="1"/>
  <c r="A2232" i="14" s="1"/>
  <c r="A2233" i="14" s="1"/>
  <c r="A2234" i="14" s="1"/>
  <c r="A2235" i="14" s="1"/>
  <c r="A2236" i="14" s="1"/>
  <c r="A2237" i="14" s="1"/>
  <c r="A2238" i="14" s="1"/>
  <c r="A2239" i="14" s="1"/>
  <c r="A2240" i="14" s="1"/>
  <c r="A2241" i="14" s="1"/>
  <c r="A2242" i="14" s="1"/>
  <c r="A2243" i="14" s="1"/>
  <c r="A2244" i="14" s="1"/>
  <c r="A2245" i="14" s="1"/>
  <c r="A2246" i="14" s="1"/>
  <c r="A2247" i="14" s="1"/>
  <c r="A2248" i="14" s="1"/>
  <c r="A2249" i="14" s="1"/>
  <c r="A2250" i="14" s="1"/>
  <c r="A2251" i="14" s="1"/>
  <c r="A2252" i="14" s="1"/>
  <c r="A2253" i="14" s="1"/>
  <c r="A2254" i="14" s="1"/>
  <c r="A2255" i="14" s="1"/>
  <c r="A2256" i="14" s="1"/>
  <c r="A2257" i="14" s="1"/>
  <c r="A2258" i="14" s="1"/>
  <c r="A2259" i="14" s="1"/>
  <c r="A2260" i="14" s="1"/>
  <c r="A2261" i="14" s="1"/>
  <c r="A2262" i="14" s="1"/>
  <c r="A2263" i="14" s="1"/>
  <c r="A2264" i="14" s="1"/>
  <c r="A2265" i="14" s="1"/>
  <c r="A2266" i="14" s="1"/>
  <c r="A2267" i="14" s="1"/>
  <c r="A2268" i="14" s="1"/>
  <c r="A2269" i="14" s="1"/>
  <c r="A2270" i="14" s="1"/>
  <c r="A2271" i="14" s="1"/>
  <c r="A2272" i="14" s="1"/>
  <c r="A2273" i="14" s="1"/>
  <c r="A2274" i="14" s="1"/>
  <c r="A2275" i="14" s="1"/>
  <c r="A2276" i="14" s="1"/>
  <c r="A2277" i="14" s="1"/>
  <c r="A2278" i="14" s="1"/>
  <c r="A2279" i="14" s="1"/>
  <c r="A2280" i="14" s="1"/>
  <c r="A2281" i="14" s="1"/>
  <c r="A2282" i="14" s="1"/>
  <c r="A2283" i="14" s="1"/>
  <c r="A2284" i="14" s="1"/>
  <c r="A2285" i="14" s="1"/>
  <c r="A2286" i="14" s="1"/>
  <c r="A2287" i="14" s="1"/>
  <c r="A2288" i="14" s="1"/>
  <c r="A2289" i="14" s="1"/>
  <c r="A2290" i="14" s="1"/>
  <c r="A2291" i="14" s="1"/>
  <c r="A2292" i="14" s="1"/>
  <c r="A2293" i="14" s="1"/>
  <c r="A2294" i="14" s="1"/>
  <c r="A2295" i="14" s="1"/>
  <c r="A2296" i="14" s="1"/>
  <c r="A2297" i="14" s="1"/>
  <c r="A2298" i="14" s="1"/>
  <c r="A2299" i="14" s="1"/>
  <c r="A2300" i="14" s="1"/>
  <c r="A2301" i="14" s="1"/>
  <c r="A2302" i="14" s="1"/>
  <c r="A2303" i="14" s="1"/>
  <c r="A2304" i="14" s="1"/>
  <c r="A2305" i="14" s="1"/>
  <c r="A2306" i="14" s="1"/>
  <c r="A2307" i="14" s="1"/>
  <c r="A2308" i="14" s="1"/>
  <c r="A2309" i="14" s="1"/>
  <c r="A2310" i="14" s="1"/>
  <c r="A2311" i="14" s="1"/>
  <c r="A2312" i="14" s="1"/>
  <c r="A2313" i="14" s="1"/>
  <c r="A2314" i="14" s="1"/>
  <c r="A2315" i="14" s="1"/>
  <c r="A2316" i="14" s="1"/>
  <c r="A2317" i="14" s="1"/>
  <c r="A2318" i="14" s="1"/>
  <c r="A2319" i="14" s="1"/>
  <c r="A2320" i="14" s="1"/>
  <c r="A2321" i="14" s="1"/>
  <c r="A2322" i="14" s="1"/>
  <c r="A2323" i="14" s="1"/>
  <c r="A2324" i="14" s="1"/>
  <c r="A2325" i="14" s="1"/>
  <c r="A2326" i="14" s="1"/>
  <c r="A2327" i="14" s="1"/>
  <c r="A2328" i="14" s="1"/>
  <c r="A2329" i="14" s="1"/>
  <c r="A2330" i="14" s="1"/>
  <c r="A2331" i="14" s="1"/>
  <c r="A2332" i="14" s="1"/>
  <c r="A2333" i="14" s="1"/>
  <c r="A2334" i="14" s="1"/>
  <c r="A2335" i="14" s="1"/>
  <c r="A2336" i="14" s="1"/>
  <c r="A2337" i="14" s="1"/>
  <c r="A2338" i="14" s="1"/>
  <c r="A2339" i="14" s="1"/>
  <c r="A2340" i="14" s="1"/>
  <c r="A2341" i="14" s="1"/>
  <c r="A2342" i="14" s="1"/>
  <c r="A2343" i="14" s="1"/>
  <c r="A2344" i="14" s="1"/>
  <c r="A2345" i="14" s="1"/>
  <c r="A2346" i="14" s="1"/>
  <c r="A2347" i="14" s="1"/>
  <c r="A2348" i="14" s="1"/>
  <c r="A2349" i="14" s="1"/>
  <c r="A2350" i="14" s="1"/>
  <c r="A2351" i="14" s="1"/>
  <c r="A2352" i="14" s="1"/>
  <c r="A2353" i="14" s="1"/>
  <c r="A2354" i="14" s="1"/>
  <c r="A2355" i="14" s="1"/>
  <c r="A2356" i="14" s="1"/>
  <c r="A2357" i="14" s="1"/>
  <c r="A2358" i="14" s="1"/>
  <c r="A2359" i="14" s="1"/>
  <c r="A2360" i="14" s="1"/>
  <c r="A2361" i="14" s="1"/>
  <c r="A2362" i="14" s="1"/>
  <c r="A2363" i="14" s="1"/>
  <c r="A2364" i="14" s="1"/>
  <c r="A2365" i="14" s="1"/>
  <c r="A2366" i="14" s="1"/>
  <c r="A2367" i="14" s="1"/>
  <c r="A2368" i="14" s="1"/>
  <c r="A2369" i="14" s="1"/>
  <c r="A2370" i="14" s="1"/>
  <c r="A2371" i="14" s="1"/>
  <c r="A2372" i="14" s="1"/>
  <c r="A2373" i="14" s="1"/>
  <c r="A2374" i="14" s="1"/>
  <c r="A2375" i="14" s="1"/>
  <c r="A2376" i="14" s="1"/>
  <c r="A2377" i="14" s="1"/>
  <c r="A2378" i="14" s="1"/>
  <c r="A2379" i="14" s="1"/>
  <c r="A2380" i="14" s="1"/>
  <c r="A2381" i="14" s="1"/>
  <c r="A2382" i="14" s="1"/>
  <c r="A2383" i="14" s="1"/>
  <c r="A2384" i="14" s="1"/>
  <c r="A2385" i="14" s="1"/>
  <c r="A2386" i="14" s="1"/>
  <c r="A2387" i="14" s="1"/>
  <c r="A2388" i="14" s="1"/>
  <c r="A2389" i="14" s="1"/>
  <c r="A2390" i="14" s="1"/>
  <c r="A2391" i="14" s="1"/>
  <c r="A2392" i="14" s="1"/>
  <c r="A2393" i="14" s="1"/>
  <c r="A2394" i="14" s="1"/>
  <c r="A2395" i="14" s="1"/>
  <c r="A2396" i="14" s="1"/>
  <c r="A2397" i="14" s="1"/>
  <c r="A2398" i="14" s="1"/>
  <c r="A2399" i="14" s="1"/>
  <c r="A2400" i="14" s="1"/>
  <c r="A2401" i="14" s="1"/>
  <c r="A2402" i="14" s="1"/>
  <c r="A2403" i="14" s="1"/>
  <c r="A2404" i="14" s="1"/>
  <c r="A2405" i="14" s="1"/>
  <c r="A2406" i="14" s="1"/>
  <c r="A2407" i="14" s="1"/>
  <c r="A2408" i="14" s="1"/>
  <c r="A2409" i="14" s="1"/>
  <c r="A2410" i="14" s="1"/>
  <c r="A2411" i="14"/>
  <c r="A2412" i="14" s="1"/>
  <c r="A2413" i="14" s="1"/>
  <c r="A2414" i="14" s="1"/>
  <c r="A2415" i="14" s="1"/>
  <c r="A2416" i="14" s="1"/>
  <c r="A2417" i="14" s="1"/>
  <c r="A2418" i="14" s="1"/>
  <c r="A2419" i="14"/>
  <c r="A2420" i="14" s="1"/>
  <c r="A2421" i="14" s="1"/>
  <c r="A2422" i="14" s="1"/>
  <c r="A2423" i="14" s="1"/>
  <c r="A2424" i="14" s="1"/>
  <c r="A2425" i="14" s="1"/>
  <c r="A2426" i="14" s="1"/>
  <c r="A2427" i="14"/>
  <c r="A2428" i="14" s="1"/>
  <c r="A2429" i="14" s="1"/>
  <c r="A2430" i="14" s="1"/>
  <c r="A2431" i="14" s="1"/>
  <c r="A2432" i="14" s="1"/>
  <c r="A2433" i="14" s="1"/>
  <c r="A2434" i="14" s="1"/>
  <c r="A2435" i="14" s="1"/>
  <c r="A2436" i="14" s="1"/>
  <c r="A2437" i="14" s="1"/>
  <c r="A2438" i="14" s="1"/>
  <c r="A2439" i="14" s="1"/>
  <c r="A2440" i="14" s="1"/>
  <c r="A2441" i="14" s="1"/>
  <c r="A2442" i="14" s="1"/>
  <c r="A2443" i="14" s="1"/>
  <c r="A2444" i="14" s="1"/>
  <c r="A2445" i="14" s="1"/>
  <c r="A2446" i="14" s="1"/>
  <c r="A2447" i="14" s="1"/>
  <c r="A2448" i="14" s="1"/>
  <c r="A2449" i="14" s="1"/>
  <c r="A2450" i="14" s="1"/>
  <c r="A2451" i="14" s="1"/>
  <c r="A2452" i="14" s="1"/>
  <c r="A2453" i="14" s="1"/>
  <c r="A2454" i="14" s="1"/>
  <c r="A2455" i="14" s="1"/>
  <c r="A2456" i="14" s="1"/>
  <c r="A2457" i="14" s="1"/>
  <c r="A2458" i="14" s="1"/>
  <c r="A2459" i="14" s="1"/>
  <c r="A2460" i="14" s="1"/>
  <c r="A2461" i="14" s="1"/>
  <c r="A2462" i="14" s="1"/>
  <c r="A2463" i="14" s="1"/>
  <c r="A2464" i="14" s="1"/>
  <c r="A2465" i="14" s="1"/>
  <c r="A2466" i="14" s="1"/>
  <c r="A2467" i="14" s="1"/>
  <c r="A2468" i="14" s="1"/>
  <c r="A2469" i="14" s="1"/>
  <c r="A2470" i="14" s="1"/>
  <c r="A2471" i="14" s="1"/>
  <c r="A2472" i="14" s="1"/>
  <c r="A2473" i="14" s="1"/>
  <c r="A2474" i="14" s="1"/>
  <c r="A2475" i="14" s="1"/>
  <c r="A2476" i="14" s="1"/>
  <c r="A2477" i="14" s="1"/>
  <c r="A2478" i="14" s="1"/>
  <c r="A2479" i="14" s="1"/>
  <c r="A2480" i="14" s="1"/>
  <c r="A2481" i="14" s="1"/>
  <c r="A2482" i="14" s="1"/>
  <c r="A2483" i="14" s="1"/>
  <c r="A2484" i="14" s="1"/>
  <c r="A2485" i="14" s="1"/>
  <c r="A2486" i="14" s="1"/>
  <c r="A2487" i="14" s="1"/>
  <c r="A2488" i="14" s="1"/>
  <c r="A2489" i="14" s="1"/>
  <c r="A2490" i="14" s="1"/>
  <c r="A2491" i="14" s="1"/>
  <c r="A2492" i="14" s="1"/>
  <c r="A2493" i="14" s="1"/>
  <c r="A2494" i="14" s="1"/>
  <c r="A2495" i="14" s="1"/>
  <c r="A2496" i="14" s="1"/>
  <c r="A2497" i="14" s="1"/>
  <c r="A2498" i="14" s="1"/>
  <c r="A2499" i="14" s="1"/>
  <c r="A2500" i="14" s="1"/>
  <c r="A2501" i="14" s="1"/>
  <c r="A2502" i="14" s="1"/>
  <c r="A2503" i="14" s="1"/>
  <c r="A2504" i="14" s="1"/>
  <c r="A2505" i="14" s="1"/>
  <c r="A2506" i="14" s="1"/>
  <c r="A2507" i="14" s="1"/>
  <c r="A2508" i="14" s="1"/>
  <c r="A2509" i="14" s="1"/>
  <c r="A2510" i="14" s="1"/>
  <c r="A2511" i="14" s="1"/>
  <c r="A2512" i="14" s="1"/>
  <c r="A2513" i="14" s="1"/>
  <c r="A2514" i="14" s="1"/>
  <c r="A2515" i="14" s="1"/>
  <c r="A2516" i="14" s="1"/>
  <c r="A2517" i="14" s="1"/>
  <c r="A2518" i="14" s="1"/>
  <c r="A2519" i="14" s="1"/>
  <c r="A2520" i="14" s="1"/>
  <c r="A2521" i="14" s="1"/>
  <c r="A2522" i="14" s="1"/>
  <c r="A2523" i="14" s="1"/>
  <c r="A2524" i="14" s="1"/>
  <c r="A2525" i="14" s="1"/>
  <c r="A2526" i="14" s="1"/>
  <c r="A2527" i="14" s="1"/>
  <c r="A2528" i="14" s="1"/>
  <c r="A2529" i="14" s="1"/>
  <c r="A2530" i="14" s="1"/>
  <c r="A2531" i="14" s="1"/>
  <c r="A2532" i="14" s="1"/>
  <c r="A2533" i="14" s="1"/>
  <c r="A2534" i="14" s="1"/>
  <c r="A2535" i="14" s="1"/>
  <c r="A2536" i="14" s="1"/>
  <c r="A2537" i="14" s="1"/>
  <c r="A2538" i="14" s="1"/>
  <c r="A2539" i="14" s="1"/>
  <c r="A2540" i="14" s="1"/>
  <c r="A2541" i="14" s="1"/>
  <c r="A2542" i="14" s="1"/>
  <c r="A2543" i="14" s="1"/>
  <c r="A2544" i="14" s="1"/>
  <c r="A2545" i="14" s="1"/>
  <c r="A2546" i="14" s="1"/>
  <c r="A2547" i="14" s="1"/>
  <c r="A2548" i="14" s="1"/>
  <c r="A2549" i="14" s="1"/>
  <c r="A2550" i="14" s="1"/>
  <c r="A2551" i="14" s="1"/>
  <c r="A2552" i="14" s="1"/>
  <c r="A2553" i="14" s="1"/>
  <c r="A2554" i="14" s="1"/>
  <c r="A2555" i="14" s="1"/>
  <c r="A2556" i="14" s="1"/>
  <c r="A2557" i="14" s="1"/>
  <c r="A2558" i="14" s="1"/>
  <c r="A2559" i="14" s="1"/>
  <c r="A2560" i="14" s="1"/>
  <c r="A2561" i="14" s="1"/>
  <c r="A2562" i="14" s="1"/>
  <c r="A2563" i="14" s="1"/>
  <c r="A2564" i="14" s="1"/>
  <c r="A2565" i="14" s="1"/>
  <c r="A2566" i="14" s="1"/>
  <c r="A2567" i="14" s="1"/>
  <c r="A2568" i="14" s="1"/>
  <c r="A2569" i="14" s="1"/>
  <c r="A2570" i="14" s="1"/>
  <c r="A2571" i="14" s="1"/>
  <c r="A2572" i="14" s="1"/>
  <c r="A2573" i="14" s="1"/>
  <c r="A2574" i="14" s="1"/>
  <c r="A2575" i="14" s="1"/>
  <c r="A2576" i="14" s="1"/>
  <c r="A2577" i="14" s="1"/>
  <c r="A2578" i="14" s="1"/>
  <c r="A2579" i="14" s="1"/>
  <c r="A2580" i="14" s="1"/>
  <c r="A2581" i="14" s="1"/>
  <c r="A2582" i="14" s="1"/>
  <c r="A2583" i="14" s="1"/>
  <c r="A2584" i="14" s="1"/>
  <c r="A2585" i="14" s="1"/>
  <c r="A2586" i="14" s="1"/>
  <c r="A2587" i="14" s="1"/>
  <c r="A2588" i="14" s="1"/>
  <c r="A2589" i="14" s="1"/>
  <c r="A2590" i="14" s="1"/>
  <c r="A2591" i="14" s="1"/>
  <c r="A2592" i="14" s="1"/>
  <c r="A2593" i="14" s="1"/>
  <c r="A2594" i="14" s="1"/>
  <c r="A2595" i="14" s="1"/>
  <c r="A2596" i="14" s="1"/>
  <c r="A2597" i="14" s="1"/>
  <c r="A2598" i="14" s="1"/>
  <c r="A2599" i="14" s="1"/>
  <c r="A2600" i="14" s="1"/>
  <c r="A2601" i="14" s="1"/>
  <c r="A2602" i="14" s="1"/>
  <c r="A2603" i="14" s="1"/>
  <c r="A2604" i="14" s="1"/>
  <c r="A2605" i="14" s="1"/>
  <c r="A2606" i="14" s="1"/>
  <c r="A2607" i="14" s="1"/>
  <c r="A2608" i="14" s="1"/>
  <c r="A2609" i="14" s="1"/>
  <c r="A2610" i="14" s="1"/>
  <c r="A2611" i="14" s="1"/>
  <c r="A2612" i="14" s="1"/>
  <c r="A2613" i="14" s="1"/>
  <c r="A2614" i="14" s="1"/>
  <c r="A2615" i="14" s="1"/>
  <c r="A2616" i="14" s="1"/>
  <c r="A2617" i="14" s="1"/>
  <c r="A2618" i="14" s="1"/>
  <c r="A2619" i="14" s="1"/>
  <c r="A2620" i="14" s="1"/>
  <c r="A2621" i="14" s="1"/>
  <c r="A2622" i="14" s="1"/>
  <c r="A2623" i="14" s="1"/>
  <c r="A2624" i="14" s="1"/>
  <c r="A2625" i="14" s="1"/>
  <c r="A2626" i="14" s="1"/>
  <c r="A2627" i="14" s="1"/>
  <c r="A2628" i="14" s="1"/>
  <c r="A2629" i="14" s="1"/>
  <c r="A2630" i="14"/>
  <c r="A2631" i="14" s="1"/>
  <c r="A2632" i="14" s="1"/>
  <c r="A2633" i="14" s="1"/>
  <c r="A2634" i="14" s="1"/>
  <c r="A2635" i="14"/>
  <c r="A2636" i="14" s="1"/>
  <c r="A2637" i="14" s="1"/>
  <c r="A2638" i="14" s="1"/>
  <c r="A2639" i="14" s="1"/>
  <c r="A2640" i="14" s="1"/>
  <c r="A2641" i="14" s="1"/>
  <c r="A2642" i="14" s="1"/>
  <c r="A2643" i="14"/>
  <c r="A2644" i="14" s="1"/>
  <c r="A2645" i="14" s="1"/>
  <c r="A2646" i="14" s="1"/>
  <c r="A2647" i="14" s="1"/>
  <c r="A2648" i="14" s="1"/>
  <c r="A2649" i="14" s="1"/>
  <c r="A2650" i="14" s="1"/>
  <c r="A2651" i="14" s="1"/>
  <c r="A2652" i="14" s="1"/>
  <c r="A2653" i="14" s="1"/>
  <c r="A2654" i="14" s="1"/>
  <c r="A2655" i="14" s="1"/>
  <c r="A2656" i="14" s="1"/>
  <c r="A2657" i="14" s="1"/>
  <c r="A2658" i="14" s="1"/>
  <c r="A2659" i="14" s="1"/>
  <c r="A2660" i="14" s="1"/>
  <c r="A2661" i="14" s="1"/>
  <c r="A2662" i="14" s="1"/>
  <c r="A2663" i="14" s="1"/>
  <c r="A2664" i="14" s="1"/>
  <c r="A2665" i="14" s="1"/>
  <c r="A2666" i="14" s="1"/>
  <c r="A2667" i="14" s="1"/>
  <c r="A2668" i="14" s="1"/>
  <c r="A2669" i="14" s="1"/>
  <c r="A2670" i="14" s="1"/>
  <c r="A2671" i="14" s="1"/>
  <c r="A2672" i="14" s="1"/>
  <c r="A2673" i="14" s="1"/>
  <c r="A2674" i="14" s="1"/>
  <c r="A2675" i="14"/>
  <c r="A2676" i="14" s="1"/>
  <c r="A2677" i="14" s="1"/>
  <c r="A2678" i="14" s="1"/>
  <c r="A2679" i="14" s="1"/>
  <c r="A2680" i="14" s="1"/>
  <c r="A2681" i="14" s="1"/>
  <c r="A2682" i="14" s="1"/>
  <c r="A2683" i="14" s="1"/>
  <c r="A2684" i="14" s="1"/>
  <c r="A2685" i="14" s="1"/>
  <c r="A2686" i="14" s="1"/>
  <c r="A2687" i="14" s="1"/>
  <c r="A2688" i="14" s="1"/>
  <c r="A2689" i="14" s="1"/>
  <c r="A2690" i="14" s="1"/>
  <c r="A2691" i="14" s="1"/>
  <c r="A2692" i="14" s="1"/>
  <c r="A2693" i="14" s="1"/>
  <c r="A2694" i="14" s="1"/>
  <c r="A2695" i="14" s="1"/>
  <c r="A2696" i="14" s="1"/>
  <c r="A2697" i="14" s="1"/>
  <c r="A2698" i="14" s="1"/>
  <c r="A2699" i="14" s="1"/>
  <c r="A2700" i="14" s="1"/>
  <c r="A2701" i="14" s="1"/>
  <c r="A2702" i="14" s="1"/>
  <c r="A2703" i="14" s="1"/>
  <c r="A2704" i="14" s="1"/>
  <c r="A2705" i="14" s="1"/>
  <c r="A2706" i="14" s="1"/>
  <c r="A2707" i="14" s="1"/>
  <c r="A2708" i="14" s="1"/>
  <c r="A2709" i="14" s="1"/>
  <c r="A2710" i="14" s="1"/>
  <c r="A2711" i="14" s="1"/>
  <c r="A2712" i="14" s="1"/>
  <c r="A2713" i="14" s="1"/>
  <c r="A2714" i="14" s="1"/>
  <c r="A2715" i="14" s="1"/>
  <c r="A2716" i="14" s="1"/>
  <c r="A2717" i="14" s="1"/>
  <c r="A2718" i="14" s="1"/>
  <c r="A2719" i="14" s="1"/>
  <c r="A2720" i="14" s="1"/>
  <c r="A2721" i="14" s="1"/>
  <c r="A2722" i="14" s="1"/>
  <c r="A2723" i="14" s="1"/>
  <c r="A2724" i="14" s="1"/>
  <c r="A2725" i="14" s="1"/>
  <c r="A2726" i="14" s="1"/>
  <c r="A2727" i="14" s="1"/>
  <c r="A2728" i="14" s="1"/>
  <c r="A2729" i="14" s="1"/>
  <c r="A2730" i="14" s="1"/>
  <c r="A2731" i="14" s="1"/>
  <c r="A2732" i="14" s="1"/>
  <c r="A2733" i="14" s="1"/>
  <c r="A2734" i="14" s="1"/>
  <c r="A2735" i="14" s="1"/>
  <c r="A2736" i="14" s="1"/>
  <c r="A2737" i="14" s="1"/>
  <c r="A2738" i="14" s="1"/>
  <c r="A2739" i="14" s="1"/>
  <c r="A2740" i="14" s="1"/>
  <c r="A2741" i="14" s="1"/>
  <c r="A2742" i="14" s="1"/>
  <c r="A2743" i="14" s="1"/>
  <c r="A2744" i="14" s="1"/>
  <c r="A2745" i="14" s="1"/>
  <c r="A2746" i="14" s="1"/>
  <c r="A2747" i="14" s="1"/>
  <c r="A2748" i="14" s="1"/>
  <c r="A2749" i="14" s="1"/>
  <c r="A2750" i="14" s="1"/>
  <c r="A2751" i="14" s="1"/>
  <c r="A2752" i="14" s="1"/>
  <c r="A2753" i="14" s="1"/>
  <c r="A2754" i="14" s="1"/>
  <c r="A2755" i="14" s="1"/>
  <c r="A2756" i="14" s="1"/>
  <c r="A2757" i="14" s="1"/>
  <c r="A2758" i="14" s="1"/>
  <c r="A2759" i="14" s="1"/>
  <c r="A2760" i="14" s="1"/>
  <c r="A2761" i="14" s="1"/>
  <c r="A2762" i="14" s="1"/>
  <c r="A2763" i="14" s="1"/>
  <c r="A2764" i="14" s="1"/>
  <c r="A2765" i="14" s="1"/>
  <c r="A2766" i="14" s="1"/>
  <c r="A2767" i="14" s="1"/>
  <c r="A2768" i="14" s="1"/>
  <c r="A2769" i="14" s="1"/>
  <c r="A2770" i="14" s="1"/>
  <c r="A2771" i="14" s="1"/>
  <c r="A2772" i="14" s="1"/>
  <c r="A2773" i="14" s="1"/>
  <c r="A2774" i="14" s="1"/>
  <c r="A2775" i="14" s="1"/>
  <c r="A2776" i="14" s="1"/>
  <c r="A2777" i="14" s="1"/>
  <c r="A2778" i="14" s="1"/>
  <c r="A2779" i="14" s="1"/>
  <c r="A2780" i="14" s="1"/>
  <c r="A2781" i="14" s="1"/>
  <c r="A2782" i="14" s="1"/>
  <c r="A2783" i="14" s="1"/>
  <c r="A2784" i="14" s="1"/>
  <c r="A2785" i="14" s="1"/>
  <c r="A2786" i="14" s="1"/>
  <c r="A2787" i="14" s="1"/>
  <c r="A2788" i="14" s="1"/>
  <c r="A2789" i="14" s="1"/>
  <c r="A2790" i="14" s="1"/>
  <c r="A2791" i="14" s="1"/>
  <c r="A2792" i="14" s="1"/>
  <c r="A2793" i="14" s="1"/>
  <c r="A2794" i="14" s="1"/>
  <c r="A2795" i="14" s="1"/>
  <c r="A2796" i="14" s="1"/>
  <c r="A2797" i="14" s="1"/>
  <c r="A2798" i="14" s="1"/>
  <c r="A2799" i="14" s="1"/>
  <c r="A2800" i="14" s="1"/>
  <c r="A2801" i="14" s="1"/>
  <c r="A2802" i="14" s="1"/>
  <c r="A2803" i="14" s="1"/>
  <c r="A2804" i="14" s="1"/>
  <c r="A2805" i="14" s="1"/>
  <c r="A2806" i="14" s="1"/>
  <c r="A2807" i="14" s="1"/>
  <c r="A2808" i="14" s="1"/>
  <c r="A2809" i="14" s="1"/>
  <c r="A2810" i="14" s="1"/>
  <c r="A2811" i="14" s="1"/>
  <c r="A2812" i="14" s="1"/>
  <c r="A2813" i="14" s="1"/>
  <c r="A2814" i="14" s="1"/>
  <c r="A2815" i="14" s="1"/>
  <c r="A2816" i="14" s="1"/>
  <c r="A2817" i="14" s="1"/>
  <c r="A2818" i="14" s="1"/>
  <c r="A2819" i="14" s="1"/>
  <c r="A2820" i="14" s="1"/>
  <c r="A2821" i="14" s="1"/>
  <c r="A2822" i="14" s="1"/>
  <c r="A2823" i="14" s="1"/>
  <c r="A2824" i="14" s="1"/>
  <c r="A2825" i="14" s="1"/>
  <c r="A2826" i="14" s="1"/>
  <c r="A2827" i="14" s="1"/>
  <c r="A2828" i="14" s="1"/>
  <c r="A2829" i="14" s="1"/>
  <c r="A2830" i="14" s="1"/>
  <c r="A2831" i="14" s="1"/>
  <c r="A2832" i="14" s="1"/>
  <c r="A2833" i="14" s="1"/>
  <c r="A2834" i="14" s="1"/>
  <c r="A2835" i="14" s="1"/>
  <c r="A2836" i="14" s="1"/>
  <c r="A2837" i="14" s="1"/>
  <c r="A2838" i="14" s="1"/>
  <c r="A2839" i="14" s="1"/>
  <c r="A2840" i="14" s="1"/>
  <c r="A2841" i="14" s="1"/>
  <c r="A2842" i="14" s="1"/>
  <c r="A2843" i="14" s="1"/>
  <c r="A2844" i="14" s="1"/>
  <c r="A2845" i="14" s="1"/>
  <c r="A2846" i="14" s="1"/>
  <c r="A2847" i="14" s="1"/>
  <c r="A2848" i="14" s="1"/>
  <c r="A2849" i="14"/>
  <c r="A2850" i="14"/>
  <c r="A2851" i="14" s="1"/>
  <c r="A2852" i="14" s="1"/>
  <c r="A2853" i="14" s="1"/>
  <c r="A2854" i="14"/>
  <c r="A2855" i="14" s="1"/>
  <c r="A2856" i="14" s="1"/>
  <c r="A2857" i="14" s="1"/>
  <c r="A2858" i="14" s="1"/>
  <c r="A2859" i="14"/>
  <c r="A2860" i="14" s="1"/>
  <c r="A2861" i="14" s="1"/>
  <c r="A2862" i="14" s="1"/>
  <c r="A2863" i="14" s="1"/>
  <c r="A2864" i="14" s="1"/>
  <c r="A2865" i="14" s="1"/>
  <c r="A2866" i="14" s="1"/>
  <c r="A2867" i="14" s="1"/>
  <c r="A2868" i="14" s="1"/>
  <c r="A2869" i="14" s="1"/>
  <c r="A2870" i="14" s="1"/>
  <c r="A2871" i="14" s="1"/>
  <c r="A2872" i="14" s="1"/>
  <c r="A2873" i="14" s="1"/>
  <c r="A2874" i="14" s="1"/>
  <c r="A2875" i="14" s="1"/>
  <c r="A2876" i="14" s="1"/>
  <c r="A2877" i="14" s="1"/>
  <c r="A2878" i="14" s="1"/>
  <c r="A2879" i="14" s="1"/>
  <c r="A2880" i="14" s="1"/>
  <c r="A2881" i="14" s="1"/>
  <c r="A2882" i="14" s="1"/>
  <c r="A2883" i="14" s="1"/>
  <c r="A2884" i="14" s="1"/>
  <c r="A2885" i="14" s="1"/>
  <c r="A2886" i="14" s="1"/>
  <c r="A2887" i="14" s="1"/>
  <c r="A2888" i="14" s="1"/>
  <c r="A2889" i="14" s="1"/>
  <c r="A2890" i="14" s="1"/>
  <c r="A2891" i="14" s="1"/>
  <c r="A2892" i="14" s="1"/>
  <c r="A2893" i="14" s="1"/>
  <c r="A2894" i="14" s="1"/>
  <c r="A2895" i="14" s="1"/>
  <c r="A2896" i="14" s="1"/>
  <c r="A2897" i="14" s="1"/>
  <c r="A2898" i="14" s="1"/>
  <c r="A2899" i="14" s="1"/>
  <c r="A2900" i="14" s="1"/>
  <c r="A2901" i="14" s="1"/>
  <c r="A2902" i="14" s="1"/>
  <c r="A2903" i="14" s="1"/>
  <c r="A2904" i="14" s="1"/>
  <c r="A2905" i="14" s="1"/>
  <c r="A2906" i="14" s="1"/>
  <c r="A2907" i="14" s="1"/>
  <c r="A2908" i="14" s="1"/>
  <c r="A2909" i="14" s="1"/>
  <c r="A2910" i="14" s="1"/>
  <c r="A2911" i="14" s="1"/>
  <c r="A2912" i="14" s="1"/>
  <c r="A2913" i="14" s="1"/>
  <c r="A2914" i="14" s="1"/>
  <c r="A2915" i="14" s="1"/>
  <c r="A2916" i="14" s="1"/>
  <c r="A2917" i="14" s="1"/>
  <c r="A2918" i="14" s="1"/>
  <c r="A2919" i="14" s="1"/>
  <c r="A2920" i="14" s="1"/>
  <c r="A2921" i="14" s="1"/>
  <c r="A2922" i="14" s="1"/>
  <c r="A2923" i="14" s="1"/>
  <c r="A2924" i="14" s="1"/>
  <c r="A2925" i="14" s="1"/>
  <c r="A2926" i="14" s="1"/>
  <c r="A2927" i="14" s="1"/>
  <c r="A2928" i="14" s="1"/>
  <c r="A2929" i="14" s="1"/>
  <c r="A2930" i="14" s="1"/>
  <c r="A2931" i="14" s="1"/>
  <c r="A2932" i="14" s="1"/>
  <c r="A2933" i="14" s="1"/>
  <c r="A2934" i="14" s="1"/>
  <c r="A2935" i="14" s="1"/>
  <c r="A2936" i="14" s="1"/>
  <c r="A2937" i="14" s="1"/>
  <c r="A2938" i="14" s="1"/>
  <c r="A2939" i="14" s="1"/>
  <c r="A2940" i="14" s="1"/>
  <c r="A2941" i="14" s="1"/>
  <c r="A2942" i="14" s="1"/>
  <c r="A2943" i="14" s="1"/>
  <c r="A2944" i="14" s="1"/>
  <c r="A2945" i="14" s="1"/>
  <c r="A2946" i="14" s="1"/>
  <c r="A2947" i="14" s="1"/>
  <c r="A2948" i="14" s="1"/>
  <c r="A2949" i="14" s="1"/>
  <c r="A2950" i="14" s="1"/>
  <c r="A2951" i="14" s="1"/>
  <c r="A2952" i="14" s="1"/>
  <c r="A2953" i="14" s="1"/>
  <c r="A2954" i="14" s="1"/>
  <c r="A2955" i="14" s="1"/>
  <c r="A2956" i="14" s="1"/>
  <c r="A2957" i="14" s="1"/>
  <c r="A2958" i="14" s="1"/>
  <c r="A2959" i="14" s="1"/>
  <c r="A2960" i="14" s="1"/>
  <c r="A2961" i="14" s="1"/>
  <c r="A2962" i="14" s="1"/>
  <c r="A2963" i="14" s="1"/>
  <c r="A2964" i="14" s="1"/>
  <c r="A2965" i="14" s="1"/>
  <c r="A2966" i="14" s="1"/>
  <c r="A2967" i="14" s="1"/>
  <c r="A2968" i="14" s="1"/>
  <c r="A2969" i="14" s="1"/>
  <c r="A2970" i="14" s="1"/>
  <c r="A2971" i="14" s="1"/>
  <c r="A2972" i="14" s="1"/>
  <c r="A2973" i="14" s="1"/>
  <c r="A2974" i="14" s="1"/>
  <c r="A2975" i="14" s="1"/>
  <c r="A2976" i="14" s="1"/>
  <c r="A2977" i="14" s="1"/>
  <c r="A2978" i="14" s="1"/>
  <c r="A2979" i="14" s="1"/>
  <c r="A2980" i="14" s="1"/>
  <c r="A2981" i="14" s="1"/>
  <c r="A2982" i="14" s="1"/>
  <c r="A2983" i="14" s="1"/>
  <c r="A2984" i="14" s="1"/>
  <c r="A2985" i="14" s="1"/>
  <c r="A2986" i="14" s="1"/>
  <c r="A2987" i="14" s="1"/>
  <c r="A2988" i="14" s="1"/>
  <c r="A2989" i="14" s="1"/>
  <c r="A2990" i="14" s="1"/>
  <c r="A2991" i="14" s="1"/>
  <c r="A2992" i="14" s="1"/>
  <c r="A2993" i="14" s="1"/>
  <c r="A2994" i="14" s="1"/>
  <c r="A2995" i="14" s="1"/>
  <c r="A2996" i="14" s="1"/>
  <c r="A2997" i="14" s="1"/>
  <c r="A2998" i="14" s="1"/>
  <c r="A2999" i="14" s="1"/>
  <c r="A3000" i="14" s="1"/>
  <c r="A3001" i="14" s="1"/>
  <c r="A3002" i="14" s="1"/>
  <c r="A3003" i="14" s="1"/>
  <c r="A3004" i="14" s="1"/>
  <c r="A3005" i="14" s="1"/>
  <c r="A3006" i="14" s="1"/>
  <c r="A3007" i="14" s="1"/>
  <c r="A3008" i="14" s="1"/>
  <c r="A3009" i="14" s="1"/>
  <c r="A3010" i="14" s="1"/>
  <c r="A3011" i="14" s="1"/>
  <c r="A3012" i="14" s="1"/>
  <c r="A3013" i="14" s="1"/>
  <c r="A3014" i="14" s="1"/>
  <c r="A3015" i="14" s="1"/>
  <c r="A3016" i="14" s="1"/>
  <c r="A3017" i="14" s="1"/>
  <c r="A3018" i="14" s="1"/>
  <c r="A3019" i="14" s="1"/>
  <c r="A3020" i="14" s="1"/>
  <c r="A3021" i="14" s="1"/>
  <c r="A3022" i="14" s="1"/>
  <c r="A3023" i="14" s="1"/>
  <c r="A3024" i="14" s="1"/>
  <c r="A3025" i="14" s="1"/>
  <c r="A3026" i="14" s="1"/>
  <c r="A3027" i="14" s="1"/>
  <c r="A3028" i="14" s="1"/>
  <c r="A3029" i="14" s="1"/>
  <c r="A3030" i="14" s="1"/>
  <c r="A3031" i="14" s="1"/>
  <c r="A3032" i="14" s="1"/>
  <c r="A3033" i="14" s="1"/>
  <c r="A3034" i="14" s="1"/>
  <c r="A3035" i="14" s="1"/>
  <c r="A3036" i="14" s="1"/>
  <c r="A3037" i="14" s="1"/>
  <c r="A3038" i="14" s="1"/>
  <c r="A3039" i="14" s="1"/>
  <c r="A3040" i="14" s="1"/>
  <c r="A3041" i="14" s="1"/>
  <c r="A3042" i="14" s="1"/>
  <c r="A3043" i="14" s="1"/>
  <c r="A3044" i="14" s="1"/>
  <c r="A3045" i="14" s="1"/>
  <c r="A3046" i="14" s="1"/>
  <c r="A3047" i="14" s="1"/>
  <c r="A3048" i="14" s="1"/>
  <c r="A3049" i="14" s="1"/>
  <c r="A3050" i="14" s="1"/>
  <c r="A3051" i="14" s="1"/>
  <c r="A3052" i="14" s="1"/>
  <c r="A3053" i="14" s="1"/>
  <c r="A3054" i="14" s="1"/>
  <c r="A3055" i="14" s="1"/>
  <c r="A3056" i="14" s="1"/>
  <c r="A3057" i="14" s="1"/>
  <c r="A3058" i="14" s="1"/>
  <c r="A3059" i="14" s="1"/>
  <c r="A3060" i="14" s="1"/>
  <c r="A3061" i="14" s="1"/>
  <c r="A3062" i="14" s="1"/>
  <c r="A3063" i="14" s="1"/>
  <c r="A3064" i="14" s="1"/>
  <c r="A3065" i="14" s="1"/>
  <c r="A3066" i="14" s="1"/>
  <c r="A3067" i="14" s="1"/>
  <c r="A3068" i="14"/>
  <c r="A3069" i="14" s="1"/>
  <c r="A3070" i="14" s="1"/>
  <c r="A3071" i="14" s="1"/>
  <c r="A3072" i="14" s="1"/>
  <c r="A3073" i="14" s="1"/>
  <c r="A3074" i="14" s="1"/>
  <c r="A3075" i="14" s="1"/>
  <c r="A3076" i="14" s="1"/>
  <c r="A3077" i="14" s="1"/>
  <c r="A3078" i="14" s="1"/>
  <c r="A3079" i="14" s="1"/>
  <c r="A3080" i="14" s="1"/>
  <c r="A3081" i="14" s="1"/>
  <c r="A3082" i="14" s="1"/>
  <c r="A3083" i="14" s="1"/>
  <c r="A3084" i="14"/>
  <c r="A3085" i="14" s="1"/>
  <c r="A3086" i="14" s="1"/>
  <c r="A3087" i="14" s="1"/>
  <c r="A3088" i="14" s="1"/>
  <c r="A3089" i="14" s="1"/>
  <c r="A3090" i="14" s="1"/>
  <c r="A3091" i="14" s="1"/>
  <c r="A3092" i="14" s="1"/>
  <c r="A3093" i="14" s="1"/>
  <c r="A3094" i="14" s="1"/>
  <c r="A3095" i="14" s="1"/>
  <c r="A3096" i="14" s="1"/>
  <c r="A3097" i="14" s="1"/>
  <c r="A3098" i="14" s="1"/>
  <c r="A3099" i="14" s="1"/>
  <c r="A3100" i="14" s="1"/>
  <c r="A3101" i="14" s="1"/>
  <c r="A3102" i="14" s="1"/>
  <c r="A3103" i="14" s="1"/>
  <c r="A3104" i="14" s="1"/>
  <c r="A3105" i="14" s="1"/>
  <c r="A3106" i="14" s="1"/>
  <c r="A3107" i="14" s="1"/>
  <c r="A3108" i="14" s="1"/>
  <c r="A3109" i="14" s="1"/>
  <c r="A3110" i="14" s="1"/>
  <c r="A3111" i="14" s="1"/>
  <c r="A3112" i="14" s="1"/>
  <c r="A3113" i="14" s="1"/>
  <c r="A3114" i="14" s="1"/>
  <c r="A3115" i="14" s="1"/>
  <c r="A3116" i="14" s="1"/>
  <c r="A3117" i="14" s="1"/>
  <c r="A3118" i="14" s="1"/>
  <c r="A3119" i="14" s="1"/>
  <c r="A3120" i="14" s="1"/>
  <c r="A3121" i="14" s="1"/>
  <c r="A3122" i="14" s="1"/>
  <c r="A3123" i="14" s="1"/>
  <c r="A3124" i="14" s="1"/>
  <c r="A3125" i="14" s="1"/>
  <c r="A3126" i="14" s="1"/>
  <c r="A3127" i="14" s="1"/>
  <c r="A3128" i="14" s="1"/>
  <c r="A3129" i="14" s="1"/>
  <c r="A3130" i="14" s="1"/>
  <c r="A3131" i="14" s="1"/>
  <c r="A3132" i="14" s="1"/>
  <c r="A3133" i="14" s="1"/>
  <c r="A3134" i="14" s="1"/>
  <c r="A3135" i="14" s="1"/>
  <c r="A3136" i="14" s="1"/>
  <c r="A3137" i="14" s="1"/>
  <c r="A3138" i="14" s="1"/>
  <c r="A3139" i="14" s="1"/>
  <c r="A3140" i="14" s="1"/>
  <c r="A3141" i="14" s="1"/>
  <c r="A3142" i="14" s="1"/>
  <c r="A3143" i="14" s="1"/>
  <c r="A3144" i="14" s="1"/>
  <c r="A3145" i="14" s="1"/>
  <c r="A3146" i="14" s="1"/>
  <c r="A3147" i="14" s="1"/>
  <c r="A3148" i="14" s="1"/>
  <c r="A3149" i="14" s="1"/>
  <c r="A3150" i="14" s="1"/>
  <c r="A3151" i="14" s="1"/>
  <c r="A3152" i="14" s="1"/>
  <c r="A3153" i="14" s="1"/>
  <c r="A3154" i="14" s="1"/>
  <c r="A3155" i="14" s="1"/>
  <c r="A3156" i="14" s="1"/>
  <c r="A3157" i="14" s="1"/>
  <c r="A3158" i="14" s="1"/>
  <c r="A3159" i="14" s="1"/>
  <c r="A3160" i="14" s="1"/>
  <c r="A3161" i="14" s="1"/>
  <c r="A3162" i="14" s="1"/>
  <c r="A3163" i="14" s="1"/>
  <c r="A3164" i="14" s="1"/>
  <c r="A3165" i="14" s="1"/>
  <c r="A3166" i="14" s="1"/>
  <c r="A3167" i="14" s="1"/>
  <c r="A3168" i="14" s="1"/>
  <c r="A3169" i="14" s="1"/>
  <c r="A3170" i="14" s="1"/>
  <c r="A3171" i="14" s="1"/>
  <c r="A3172" i="14" s="1"/>
  <c r="A3173" i="14" s="1"/>
  <c r="A3174" i="14" s="1"/>
  <c r="A3175" i="14" s="1"/>
  <c r="A3176" i="14" s="1"/>
  <c r="A3177" i="14" s="1"/>
  <c r="A3178" i="14" s="1"/>
  <c r="A3179" i="14" s="1"/>
  <c r="A3180" i="14" s="1"/>
  <c r="A3181" i="14" s="1"/>
  <c r="A3182" i="14" s="1"/>
  <c r="A3183" i="14" s="1"/>
  <c r="A3184" i="14" s="1"/>
  <c r="A3185" i="14" s="1"/>
  <c r="A3186" i="14" s="1"/>
  <c r="A3187" i="14" s="1"/>
  <c r="A3188" i="14" s="1"/>
  <c r="A3189" i="14" s="1"/>
  <c r="A3190" i="14" s="1"/>
  <c r="A3191" i="14" s="1"/>
  <c r="A3192" i="14" s="1"/>
  <c r="A3193" i="14" s="1"/>
  <c r="A3194" i="14" s="1"/>
  <c r="A3195" i="14" s="1"/>
  <c r="A3196" i="14" s="1"/>
  <c r="A3197" i="14" s="1"/>
  <c r="A3198" i="14" s="1"/>
  <c r="A3199" i="14" s="1"/>
  <c r="A3200" i="14" s="1"/>
  <c r="A3201" i="14" s="1"/>
  <c r="A3202" i="14" s="1"/>
  <c r="A3203" i="14" s="1"/>
  <c r="A3204" i="14" s="1"/>
  <c r="A3205" i="14" s="1"/>
  <c r="A3206" i="14" s="1"/>
  <c r="A3207" i="14" s="1"/>
  <c r="A3208" i="14" s="1"/>
  <c r="A3209" i="14" s="1"/>
  <c r="A3210" i="14" s="1"/>
  <c r="A3211" i="14" s="1"/>
  <c r="A3212" i="14" s="1"/>
  <c r="A3213" i="14" s="1"/>
  <c r="A3214" i="14" s="1"/>
  <c r="A3215" i="14" s="1"/>
  <c r="A3216" i="14" s="1"/>
  <c r="A3217" i="14" s="1"/>
  <c r="A3218" i="14" s="1"/>
  <c r="A3219" i="14" s="1"/>
  <c r="A3220" i="14" s="1"/>
  <c r="A3221" i="14" s="1"/>
  <c r="A3222" i="14" s="1"/>
  <c r="A3223" i="14" s="1"/>
  <c r="A3224" i="14" s="1"/>
  <c r="A3225" i="14" s="1"/>
  <c r="A3226" i="14" s="1"/>
  <c r="A3227" i="14" s="1"/>
  <c r="A3228" i="14" s="1"/>
  <c r="A3229" i="14" s="1"/>
  <c r="A3230" i="14" s="1"/>
  <c r="A3231" i="14" s="1"/>
  <c r="A3232" i="14" s="1"/>
  <c r="A3233" i="14" s="1"/>
  <c r="A3234" i="14" s="1"/>
  <c r="A3235" i="14" s="1"/>
  <c r="A3236" i="14" s="1"/>
  <c r="A3237" i="14" s="1"/>
  <c r="A3238" i="14" s="1"/>
  <c r="A3239" i="14" s="1"/>
  <c r="A3240" i="14" s="1"/>
  <c r="A3241" i="14" s="1"/>
  <c r="A3242" i="14" s="1"/>
  <c r="A3243" i="14" s="1"/>
  <c r="A3244" i="14" s="1"/>
  <c r="A3245" i="14" s="1"/>
  <c r="A3246" i="14" s="1"/>
  <c r="A3247" i="14" s="1"/>
  <c r="A3248" i="14" s="1"/>
  <c r="A3249" i="14" s="1"/>
  <c r="A3250" i="14" s="1"/>
  <c r="A3251" i="14" s="1"/>
  <c r="A3252" i="14" s="1"/>
  <c r="A3253" i="14" s="1"/>
  <c r="A3254" i="14" s="1"/>
  <c r="A3255" i="14" s="1"/>
  <c r="A3256" i="14" s="1"/>
  <c r="A3257" i="14" s="1"/>
  <c r="A3258" i="14" s="1"/>
  <c r="A3259" i="14" s="1"/>
  <c r="A3260" i="14" s="1"/>
  <c r="A3261" i="14" s="1"/>
  <c r="A3262" i="14" s="1"/>
  <c r="A3263" i="14" s="1"/>
  <c r="A3264" i="14" s="1"/>
  <c r="A3265" i="14" s="1"/>
  <c r="A3266" i="14" s="1"/>
  <c r="A3267" i="14" s="1"/>
  <c r="A3268" i="14" s="1"/>
  <c r="A3269" i="14" s="1"/>
  <c r="A3270" i="14" s="1"/>
  <c r="A3271" i="14" s="1"/>
  <c r="A3272" i="14" s="1"/>
  <c r="A3273" i="14" s="1"/>
  <c r="A3274" i="14" s="1"/>
  <c r="A3275" i="14" s="1"/>
  <c r="A3276" i="14" s="1"/>
  <c r="A3277" i="14" s="1"/>
  <c r="A3278" i="14" s="1"/>
  <c r="A3279" i="14" s="1"/>
  <c r="A3280" i="14" s="1"/>
  <c r="A3281" i="14" s="1"/>
  <c r="A3282" i="14" s="1"/>
  <c r="A3283" i="14" s="1"/>
  <c r="A3284" i="14" s="1"/>
  <c r="A3285" i="14" s="1"/>
  <c r="A3286" i="14" s="1"/>
  <c r="A3287" i="14"/>
  <c r="A3288" i="14"/>
  <c r="A3289" i="14" s="1"/>
  <c r="A3290" i="14" s="1"/>
  <c r="A3291" i="14" s="1"/>
  <c r="A3292" i="14" s="1"/>
  <c r="A3293" i="14" s="1"/>
  <c r="A3294" i="14" s="1"/>
  <c r="A3295" i="14" s="1"/>
  <c r="A3296" i="14" s="1"/>
  <c r="A3297" i="14" s="1"/>
  <c r="A3298" i="14" s="1"/>
  <c r="A3299" i="14" s="1"/>
  <c r="A3300" i="14" s="1"/>
  <c r="A3301" i="14" s="1"/>
  <c r="A3302" i="14" s="1"/>
  <c r="A3303" i="14" s="1"/>
  <c r="A3304" i="14" s="1"/>
  <c r="A3305" i="14" s="1"/>
  <c r="A3306" i="14" s="1"/>
  <c r="A3307" i="14" s="1"/>
  <c r="A3308" i="14" s="1"/>
  <c r="A3309" i="14" s="1"/>
  <c r="A3310" i="14" s="1"/>
  <c r="A3311" i="14" s="1"/>
  <c r="A3312" i="14" s="1"/>
  <c r="A3313" i="14" s="1"/>
  <c r="A3314" i="14" s="1"/>
  <c r="A3315" i="14" s="1"/>
  <c r="A3316" i="14" s="1"/>
  <c r="A3317" i="14" s="1"/>
  <c r="A3318" i="14" s="1"/>
  <c r="A3319" i="14" s="1"/>
  <c r="A3320" i="14" s="1"/>
  <c r="A3321" i="14" s="1"/>
  <c r="A3322" i="14" s="1"/>
  <c r="A3323" i="14" s="1"/>
  <c r="A3324" i="14" s="1"/>
  <c r="A3325" i="14" s="1"/>
  <c r="A3326" i="14" s="1"/>
  <c r="A3327" i="14" s="1"/>
  <c r="A3328" i="14" s="1"/>
  <c r="A3329" i="14" s="1"/>
  <c r="A3330" i="14" s="1"/>
  <c r="A3331" i="14" s="1"/>
  <c r="A3332" i="14" s="1"/>
  <c r="A3333" i="14" s="1"/>
  <c r="A3334" i="14" s="1"/>
  <c r="A3335" i="14" s="1"/>
  <c r="A3336" i="14" s="1"/>
  <c r="A3337" i="14" s="1"/>
  <c r="A3338" i="14" s="1"/>
  <c r="A3339" i="14" s="1"/>
  <c r="A3340" i="14" s="1"/>
  <c r="A3341" i="14" s="1"/>
  <c r="A3342" i="14" s="1"/>
  <c r="A3343" i="14" s="1"/>
  <c r="A3344" i="14" s="1"/>
  <c r="A3345" i="14" s="1"/>
  <c r="A3346" i="14" s="1"/>
  <c r="A3347" i="14" s="1"/>
  <c r="A3348" i="14" s="1"/>
  <c r="A3349" i="14" s="1"/>
  <c r="A3350" i="14" s="1"/>
  <c r="A3351" i="14" s="1"/>
  <c r="A3352" i="14" s="1"/>
  <c r="A3353" i="14" s="1"/>
  <c r="A3354" i="14" s="1"/>
  <c r="A3355" i="14" s="1"/>
  <c r="A3356" i="14" s="1"/>
  <c r="A3357" i="14" s="1"/>
  <c r="A3358" i="14" s="1"/>
  <c r="A3359" i="14" s="1"/>
  <c r="A3360" i="14" s="1"/>
  <c r="A3361" i="14" s="1"/>
  <c r="A3362" i="14" s="1"/>
  <c r="A3363" i="14" s="1"/>
  <c r="A3364" i="14" s="1"/>
  <c r="A3365" i="14" s="1"/>
  <c r="A3366" i="14" s="1"/>
  <c r="A3367" i="14" s="1"/>
  <c r="A3368" i="14" s="1"/>
  <c r="A3369" i="14" s="1"/>
  <c r="A3370" i="14" s="1"/>
  <c r="A3371" i="14" s="1"/>
  <c r="A3372" i="14" s="1"/>
  <c r="A3373" i="14" s="1"/>
  <c r="A3374" i="14" s="1"/>
  <c r="A3375" i="14" s="1"/>
  <c r="A3376" i="14" s="1"/>
  <c r="A3377" i="14" s="1"/>
  <c r="A3378" i="14" s="1"/>
  <c r="A3379" i="14" s="1"/>
  <c r="A3380" i="14" s="1"/>
  <c r="A3381" i="14" s="1"/>
  <c r="A3382" i="14" s="1"/>
  <c r="A3383" i="14" s="1"/>
  <c r="A3384" i="14" s="1"/>
  <c r="A3385" i="14" s="1"/>
  <c r="A3386" i="14" s="1"/>
  <c r="A3387" i="14" s="1"/>
  <c r="A3388" i="14" s="1"/>
  <c r="A3389" i="14" s="1"/>
  <c r="A3390" i="14" s="1"/>
  <c r="A3391" i="14" s="1"/>
  <c r="A3392" i="14" s="1"/>
  <c r="A3393" i="14" s="1"/>
  <c r="A3394" i="14" s="1"/>
  <c r="A3395" i="14" s="1"/>
  <c r="A3396" i="14" s="1"/>
  <c r="A3397" i="14" s="1"/>
  <c r="A3398" i="14" s="1"/>
  <c r="A3399" i="14" s="1"/>
  <c r="A3400" i="14" s="1"/>
  <c r="A3401" i="14" s="1"/>
  <c r="A3402" i="14" s="1"/>
  <c r="A3403" i="14" s="1"/>
  <c r="A3404" i="14" s="1"/>
  <c r="A3405" i="14" s="1"/>
  <c r="A3406" i="14" s="1"/>
  <c r="A3407" i="14" s="1"/>
  <c r="A3408" i="14" s="1"/>
  <c r="A3409" i="14" s="1"/>
  <c r="A3410" i="14" s="1"/>
  <c r="A3411" i="14" s="1"/>
  <c r="A3412" i="14" s="1"/>
  <c r="A3413" i="14" s="1"/>
  <c r="A3414" i="14" s="1"/>
  <c r="A3415" i="14" s="1"/>
  <c r="A3416" i="14" s="1"/>
  <c r="A3417" i="14" s="1"/>
  <c r="A3418" i="14" s="1"/>
  <c r="A3419" i="14" s="1"/>
  <c r="A3420" i="14" s="1"/>
  <c r="A3421" i="14" s="1"/>
  <c r="A3422" i="14" s="1"/>
  <c r="A3423" i="14" s="1"/>
  <c r="A3424" i="14" s="1"/>
  <c r="A3425" i="14" s="1"/>
  <c r="A3426" i="14" s="1"/>
  <c r="A3427" i="14" s="1"/>
  <c r="A3428" i="14" s="1"/>
  <c r="A3429" i="14" s="1"/>
  <c r="A3430" i="14" s="1"/>
  <c r="A3431" i="14" s="1"/>
  <c r="A3432" i="14" s="1"/>
  <c r="A3433" i="14" s="1"/>
  <c r="A3434" i="14" s="1"/>
  <c r="A3435" i="14" s="1"/>
  <c r="A3436" i="14" s="1"/>
  <c r="A3437" i="14" s="1"/>
  <c r="A3438" i="14" s="1"/>
  <c r="A3439" i="14" s="1"/>
  <c r="A3440" i="14" s="1"/>
  <c r="A3441" i="14" s="1"/>
  <c r="A3442" i="14" s="1"/>
  <c r="A3443" i="14" s="1"/>
  <c r="A3444" i="14" s="1"/>
  <c r="A3445" i="14" s="1"/>
  <c r="A3446" i="14" s="1"/>
  <c r="A3447" i="14" s="1"/>
  <c r="A3448" i="14" s="1"/>
  <c r="A3449" i="14" s="1"/>
  <c r="A3450" i="14" s="1"/>
  <c r="A3451" i="14" s="1"/>
  <c r="A3452" i="14" s="1"/>
  <c r="A3453" i="14" s="1"/>
  <c r="A3454" i="14" s="1"/>
  <c r="A3455" i="14" s="1"/>
  <c r="A3456" i="14" s="1"/>
  <c r="A3457" i="14" s="1"/>
  <c r="A3458" i="14" s="1"/>
  <c r="A3459" i="14" s="1"/>
  <c r="A3460" i="14" s="1"/>
  <c r="A3461" i="14" s="1"/>
  <c r="A3462" i="14" s="1"/>
  <c r="A3463" i="14" s="1"/>
  <c r="A3464" i="14" s="1"/>
  <c r="A3465" i="14" s="1"/>
  <c r="A3466" i="14" s="1"/>
  <c r="A3467" i="14" s="1"/>
  <c r="A3468" i="14" s="1"/>
  <c r="A3469" i="14" s="1"/>
  <c r="A3470" i="14" s="1"/>
  <c r="A3471" i="14" s="1"/>
  <c r="A3472" i="14" s="1"/>
  <c r="A3473" i="14" s="1"/>
  <c r="A3474" i="14" s="1"/>
  <c r="A3475" i="14" s="1"/>
  <c r="A3476" i="14" s="1"/>
  <c r="A3477" i="14" s="1"/>
  <c r="A3478" i="14" s="1"/>
  <c r="A3479" i="14" s="1"/>
  <c r="A3480" i="14" s="1"/>
  <c r="A3481" i="14" s="1"/>
  <c r="A3482" i="14" s="1"/>
  <c r="A3483" i="14" s="1"/>
  <c r="A3484" i="14" s="1"/>
  <c r="A3485" i="14" s="1"/>
  <c r="A3486" i="14" s="1"/>
  <c r="A3487" i="14" s="1"/>
  <c r="A3488" i="14" s="1"/>
  <c r="A3489" i="14" s="1"/>
  <c r="A3490" i="14" s="1"/>
  <c r="A3491" i="14" s="1"/>
  <c r="A3492" i="14" s="1"/>
  <c r="A3493" i="14" s="1"/>
  <c r="A3494" i="14" s="1"/>
  <c r="A3495" i="14" s="1"/>
  <c r="A3496" i="14" s="1"/>
  <c r="A3497" i="14" s="1"/>
  <c r="A3498" i="14" s="1"/>
  <c r="A3499" i="14" s="1"/>
  <c r="A3500" i="14" s="1"/>
  <c r="A3501" i="14" s="1"/>
  <c r="A3502" i="14" s="1"/>
  <c r="A3503" i="14" s="1"/>
  <c r="A3504" i="14" s="1"/>
  <c r="A3505" i="14" s="1"/>
  <c r="A3506" i="14"/>
  <c r="A3507" i="14"/>
  <c r="A3508" i="14" s="1"/>
  <c r="A3509" i="14" s="1"/>
  <c r="A3510" i="14" s="1"/>
  <c r="A3511" i="14" s="1"/>
  <c r="A3512" i="14"/>
  <c r="A3513" i="14" s="1"/>
  <c r="A3514" i="14" s="1"/>
  <c r="A3515" i="14" s="1"/>
  <c r="A3516" i="14" s="1"/>
  <c r="A3517" i="14" s="1"/>
  <c r="A3518" i="14" s="1"/>
  <c r="A3519" i="14" s="1"/>
  <c r="A3520" i="14" s="1"/>
  <c r="A3521" i="14" s="1"/>
  <c r="A3522" i="14" s="1"/>
  <c r="A3523" i="14" s="1"/>
  <c r="A3524" i="14" s="1"/>
  <c r="A3525" i="14" s="1"/>
  <c r="A3526" i="14" s="1"/>
  <c r="A3527" i="14" s="1"/>
  <c r="A3528" i="14" s="1"/>
  <c r="A3529" i="14" s="1"/>
  <c r="A3530" i="14" s="1"/>
  <c r="A3531" i="14" s="1"/>
  <c r="A3532" i="14" s="1"/>
  <c r="A3533" i="14" s="1"/>
  <c r="A3534" i="14" s="1"/>
  <c r="A3535" i="14" s="1"/>
  <c r="A3536" i="14" s="1"/>
  <c r="A3537" i="14" s="1"/>
  <c r="A3538" i="14" s="1"/>
  <c r="A3539" i="14" s="1"/>
  <c r="A3540" i="14" s="1"/>
  <c r="A3541" i="14" s="1"/>
  <c r="A3542" i="14" s="1"/>
  <c r="A3543" i="14" s="1"/>
  <c r="A3544" i="14" s="1"/>
  <c r="A3545" i="14" s="1"/>
  <c r="A3546" i="14" s="1"/>
  <c r="A3547" i="14" s="1"/>
  <c r="A3548" i="14" s="1"/>
  <c r="A3549" i="14" s="1"/>
  <c r="A3550" i="14" s="1"/>
  <c r="A3551" i="14" s="1"/>
  <c r="A3552" i="14" s="1"/>
  <c r="A3553" i="14" s="1"/>
  <c r="A3554" i="14" s="1"/>
  <c r="A3555" i="14" s="1"/>
  <c r="A3556" i="14" s="1"/>
  <c r="A3557" i="14" s="1"/>
  <c r="A3558" i="14" s="1"/>
  <c r="A3559" i="14" s="1"/>
  <c r="A3560" i="14" s="1"/>
  <c r="A3561" i="14" s="1"/>
  <c r="A3562" i="14" s="1"/>
  <c r="A3563" i="14" s="1"/>
  <c r="A3564" i="14" s="1"/>
  <c r="A3565" i="14" s="1"/>
  <c r="A3566" i="14" s="1"/>
  <c r="A3567" i="14" s="1"/>
  <c r="A3568" i="14" s="1"/>
  <c r="A3569" i="14" s="1"/>
  <c r="A3570" i="14" s="1"/>
  <c r="A3571" i="14" s="1"/>
  <c r="A3572" i="14" s="1"/>
  <c r="A3573" i="14" s="1"/>
  <c r="A3574" i="14" s="1"/>
  <c r="A3575" i="14" s="1"/>
  <c r="A3576" i="14" s="1"/>
  <c r="A3577" i="14" s="1"/>
  <c r="A3578" i="14" s="1"/>
  <c r="A3579" i="14" s="1"/>
  <c r="A3580" i="14" s="1"/>
  <c r="A3581" i="14" s="1"/>
  <c r="A3582" i="14" s="1"/>
  <c r="A3583" i="14" s="1"/>
  <c r="A3584" i="14" s="1"/>
  <c r="A3585" i="14" s="1"/>
  <c r="A3586" i="14" s="1"/>
  <c r="A3587" i="14" s="1"/>
  <c r="A3588" i="14" s="1"/>
  <c r="A3589" i="14" s="1"/>
  <c r="A3590" i="14" s="1"/>
  <c r="A3591" i="14" s="1"/>
  <c r="A3592" i="14" s="1"/>
  <c r="A3593" i="14" s="1"/>
  <c r="A3594" i="14" s="1"/>
  <c r="A3595" i="14" s="1"/>
  <c r="A3596" i="14" s="1"/>
  <c r="A3597" i="14" s="1"/>
  <c r="A3598" i="14" s="1"/>
  <c r="A3599" i="14" s="1"/>
  <c r="A3600" i="14" s="1"/>
  <c r="A3601" i="14" s="1"/>
  <c r="A3602" i="14" s="1"/>
  <c r="A3603" i="14" s="1"/>
  <c r="A3604" i="14" s="1"/>
  <c r="A3605" i="14" s="1"/>
  <c r="A3606" i="14" s="1"/>
  <c r="A3607" i="14" s="1"/>
  <c r="A3608" i="14" s="1"/>
  <c r="A3609" i="14" s="1"/>
  <c r="A3610" i="14" s="1"/>
  <c r="A3611" i="14" s="1"/>
  <c r="A3612" i="14" s="1"/>
  <c r="A3613" i="14" s="1"/>
  <c r="A3614" i="14" s="1"/>
  <c r="A3615" i="14" s="1"/>
  <c r="A3616" i="14" s="1"/>
  <c r="A3617" i="14" s="1"/>
  <c r="A3618" i="14" s="1"/>
  <c r="A3619" i="14" s="1"/>
  <c r="A3620" i="14" s="1"/>
  <c r="A3621" i="14" s="1"/>
  <c r="A3622" i="14" s="1"/>
  <c r="A3623" i="14" s="1"/>
  <c r="A3624" i="14" s="1"/>
  <c r="A3625" i="14" s="1"/>
  <c r="A3626" i="14" s="1"/>
  <c r="A3627" i="14" s="1"/>
  <c r="A3628" i="14" s="1"/>
  <c r="A3629" i="14" s="1"/>
  <c r="A3630" i="14" s="1"/>
  <c r="A3631" i="14" s="1"/>
  <c r="A3632" i="14" s="1"/>
  <c r="A3633" i="14" s="1"/>
  <c r="A3634" i="14" s="1"/>
  <c r="A3635" i="14" s="1"/>
  <c r="A3636" i="14" s="1"/>
  <c r="A3637" i="14" s="1"/>
  <c r="A3638" i="14" s="1"/>
  <c r="A3639" i="14" s="1"/>
  <c r="A3640" i="14" s="1"/>
  <c r="A3641" i="14" s="1"/>
  <c r="A3642" i="14" s="1"/>
  <c r="A3643" i="14" s="1"/>
  <c r="A3644" i="14" s="1"/>
  <c r="A3645" i="14" s="1"/>
  <c r="A3646" i="14" s="1"/>
  <c r="A3647" i="14" s="1"/>
  <c r="A3648" i="14" s="1"/>
  <c r="A3649" i="14" s="1"/>
  <c r="A3650" i="14" s="1"/>
  <c r="A3651" i="14" s="1"/>
  <c r="A3652" i="14" s="1"/>
  <c r="A3653" i="14" s="1"/>
  <c r="A3654" i="14" s="1"/>
  <c r="A3655" i="14" s="1"/>
  <c r="A3656" i="14" s="1"/>
  <c r="A3657" i="14" s="1"/>
  <c r="A3658" i="14" s="1"/>
  <c r="A3659" i="14" s="1"/>
  <c r="A3660" i="14" s="1"/>
  <c r="A3661" i="14" s="1"/>
  <c r="A3662" i="14" s="1"/>
  <c r="A3663" i="14" s="1"/>
  <c r="A3664" i="14" s="1"/>
  <c r="A3665" i="14" s="1"/>
  <c r="A3666" i="14" s="1"/>
  <c r="A3667" i="14" s="1"/>
  <c r="A3668" i="14" s="1"/>
  <c r="A3669" i="14" s="1"/>
  <c r="A3670" i="14" s="1"/>
  <c r="A3671" i="14" s="1"/>
  <c r="A3672" i="14" s="1"/>
  <c r="A3673" i="14" s="1"/>
  <c r="A3674" i="14" s="1"/>
  <c r="A3675" i="14" s="1"/>
  <c r="A3676" i="14" s="1"/>
  <c r="A3677" i="14" s="1"/>
  <c r="A3678" i="14" s="1"/>
  <c r="A3679" i="14" s="1"/>
  <c r="A3680" i="14" s="1"/>
  <c r="A3681" i="14" s="1"/>
  <c r="A3682" i="14" s="1"/>
  <c r="A3683" i="14" s="1"/>
  <c r="A3684" i="14" s="1"/>
  <c r="A3685" i="14" s="1"/>
  <c r="A3686" i="14" s="1"/>
  <c r="A3687" i="14" s="1"/>
  <c r="A3688" i="14" s="1"/>
  <c r="A3689" i="14" s="1"/>
  <c r="A3690" i="14" s="1"/>
  <c r="A3691" i="14" s="1"/>
  <c r="A3692" i="14" s="1"/>
  <c r="A3693" i="14" s="1"/>
  <c r="A3694" i="14" s="1"/>
  <c r="A3695" i="14" s="1"/>
  <c r="A3696" i="14" s="1"/>
  <c r="A3697" i="14" s="1"/>
  <c r="A3698" i="14" s="1"/>
  <c r="A3699" i="14" s="1"/>
  <c r="A3700" i="14" s="1"/>
  <c r="A3701" i="14" s="1"/>
  <c r="A3702" i="14" s="1"/>
  <c r="A3703" i="14" s="1"/>
  <c r="A3704" i="14" s="1"/>
  <c r="A3705" i="14" s="1"/>
  <c r="A3706" i="14" s="1"/>
  <c r="A3707" i="14" s="1"/>
  <c r="A3708" i="14" s="1"/>
  <c r="A3709" i="14" s="1"/>
  <c r="A3710" i="14" s="1"/>
  <c r="A3711" i="14" s="1"/>
  <c r="A3712" i="14" s="1"/>
  <c r="A3713" i="14" s="1"/>
  <c r="A3714" i="14" s="1"/>
  <c r="A3715" i="14" s="1"/>
  <c r="A3716" i="14" s="1"/>
  <c r="A3717" i="14" s="1"/>
  <c r="A3718" i="14" s="1"/>
  <c r="A3719" i="14" s="1"/>
  <c r="A3720" i="14" s="1"/>
  <c r="A3721" i="14" s="1"/>
  <c r="A3722" i="14" s="1"/>
  <c r="A3723" i="14" s="1"/>
  <c r="A3724" i="14" s="1"/>
  <c r="A3725" i="14"/>
  <c r="A3726" i="14" s="1"/>
  <c r="A3727" i="14"/>
  <c r="A3728" i="14" s="1"/>
  <c r="A3729" i="14" s="1"/>
  <c r="A3730" i="14" s="1"/>
  <c r="A3731" i="14" s="1"/>
  <c r="A3732" i="14" s="1"/>
  <c r="A3733" i="14" s="1"/>
  <c r="A3734" i="14" s="1"/>
  <c r="A3735" i="14" s="1"/>
  <c r="A3736" i="14" s="1"/>
  <c r="A3737" i="14" s="1"/>
  <c r="A3738" i="14" s="1"/>
  <c r="A3739" i="14" s="1"/>
  <c r="A3740" i="14" s="1"/>
  <c r="A3741" i="14" s="1"/>
  <c r="A3742" i="14" s="1"/>
  <c r="A3743" i="14" s="1"/>
  <c r="A3744" i="14" s="1"/>
  <c r="A3745" i="14" s="1"/>
  <c r="A3746" i="14" s="1"/>
  <c r="A3747" i="14" s="1"/>
  <c r="A3748" i="14" s="1"/>
  <c r="A3749" i="14" s="1"/>
  <c r="A3750" i="14" s="1"/>
  <c r="A3751" i="14" s="1"/>
  <c r="A3752" i="14" s="1"/>
  <c r="A3753" i="14" s="1"/>
  <c r="A3754" i="14" s="1"/>
  <c r="A3755" i="14" s="1"/>
  <c r="A3756" i="14" s="1"/>
  <c r="A3757" i="14" s="1"/>
  <c r="A3758" i="14" s="1"/>
  <c r="A3759" i="14" s="1"/>
  <c r="A3760" i="14" s="1"/>
  <c r="A3761" i="14" s="1"/>
  <c r="A3762" i="14" s="1"/>
  <c r="A3763" i="14" s="1"/>
  <c r="A3764" i="14" s="1"/>
  <c r="A3765" i="14" s="1"/>
  <c r="A3766" i="14" s="1"/>
  <c r="A3767" i="14" s="1"/>
  <c r="A3768" i="14" s="1"/>
  <c r="A3769" i="14" s="1"/>
  <c r="A3770" i="14" s="1"/>
  <c r="A3771" i="14" s="1"/>
  <c r="A3772" i="14" s="1"/>
  <c r="A3773" i="14" s="1"/>
  <c r="A3774" i="14" s="1"/>
  <c r="A3775" i="14" s="1"/>
  <c r="A3776" i="14" s="1"/>
  <c r="A3777" i="14" s="1"/>
  <c r="A3778" i="14" s="1"/>
  <c r="A3779" i="14" s="1"/>
  <c r="A3780" i="14" s="1"/>
  <c r="A3781" i="14" s="1"/>
  <c r="A3782" i="14" s="1"/>
  <c r="A3783" i="14" s="1"/>
  <c r="A3784" i="14" s="1"/>
  <c r="A3785" i="14" s="1"/>
  <c r="A3786" i="14" s="1"/>
  <c r="A3787" i="14" s="1"/>
  <c r="A3788" i="14" s="1"/>
  <c r="A3789" i="14" s="1"/>
  <c r="A3790" i="14" s="1"/>
  <c r="A3791" i="14" s="1"/>
  <c r="A3792" i="14" s="1"/>
  <c r="A3793" i="14" s="1"/>
  <c r="A3794" i="14" s="1"/>
  <c r="A3795" i="14" s="1"/>
  <c r="A3796" i="14" s="1"/>
  <c r="A3797" i="14" s="1"/>
  <c r="A3798" i="14" s="1"/>
  <c r="A3799" i="14" s="1"/>
  <c r="A3800" i="14" s="1"/>
  <c r="A3801" i="14" s="1"/>
  <c r="A3802" i="14" s="1"/>
  <c r="A3803" i="14" s="1"/>
  <c r="A3804" i="14" s="1"/>
  <c r="A3805" i="14" s="1"/>
  <c r="A3806" i="14" s="1"/>
  <c r="A3807" i="14" s="1"/>
  <c r="A3808" i="14" s="1"/>
  <c r="A3809" i="14" s="1"/>
  <c r="A3810" i="14" s="1"/>
  <c r="A3811" i="14" s="1"/>
  <c r="A3812" i="14" s="1"/>
  <c r="A3813" i="14" s="1"/>
  <c r="A3814" i="14" s="1"/>
  <c r="A3815" i="14" s="1"/>
  <c r="A3816" i="14" s="1"/>
  <c r="A3817" i="14" s="1"/>
  <c r="A3818" i="14" s="1"/>
  <c r="A3819" i="14" s="1"/>
  <c r="A3820" i="14" s="1"/>
  <c r="A3821" i="14" s="1"/>
  <c r="A3822" i="14" s="1"/>
  <c r="A3823" i="14" s="1"/>
  <c r="A3824" i="14" s="1"/>
  <c r="A3825" i="14" s="1"/>
  <c r="A3826" i="14" s="1"/>
  <c r="A3827" i="14" s="1"/>
  <c r="A3828" i="14" s="1"/>
  <c r="A3829" i="14" s="1"/>
  <c r="A3830" i="14" s="1"/>
  <c r="A3831" i="14" s="1"/>
  <c r="A3832" i="14" s="1"/>
  <c r="A3833" i="14" s="1"/>
  <c r="A3834" i="14" s="1"/>
  <c r="A3835" i="14" s="1"/>
  <c r="A3836" i="14" s="1"/>
  <c r="A3837" i="14" s="1"/>
  <c r="A3838" i="14" s="1"/>
  <c r="A3839" i="14" s="1"/>
  <c r="A3840" i="14" s="1"/>
  <c r="A3841" i="14" s="1"/>
  <c r="A3842" i="14" s="1"/>
  <c r="A3843" i="14" s="1"/>
  <c r="A3844" i="14" s="1"/>
  <c r="A3845" i="14" s="1"/>
  <c r="A3846" i="14" s="1"/>
  <c r="A3847" i="14" s="1"/>
  <c r="A3848" i="14" s="1"/>
  <c r="A3849" i="14" s="1"/>
  <c r="A3850" i="14" s="1"/>
  <c r="A3851" i="14" s="1"/>
  <c r="A3852" i="14" s="1"/>
  <c r="A3853" i="14" s="1"/>
  <c r="A3854" i="14" s="1"/>
  <c r="A3855" i="14" s="1"/>
  <c r="A3856" i="14" s="1"/>
  <c r="A3857" i="14" s="1"/>
  <c r="A3858" i="14" s="1"/>
  <c r="A3859" i="14" s="1"/>
  <c r="A3860" i="14" s="1"/>
  <c r="A3861" i="14" s="1"/>
  <c r="A3862" i="14" s="1"/>
  <c r="A3863" i="14" s="1"/>
  <c r="A3864" i="14" s="1"/>
  <c r="A3865" i="14" s="1"/>
  <c r="A3866" i="14" s="1"/>
  <c r="A3867" i="14" s="1"/>
  <c r="A3868" i="14" s="1"/>
  <c r="A3869" i="14" s="1"/>
  <c r="A3870" i="14" s="1"/>
  <c r="A3871" i="14" s="1"/>
  <c r="A3872" i="14" s="1"/>
  <c r="A3873" i="14" s="1"/>
  <c r="A3874" i="14" s="1"/>
  <c r="A3875" i="14" s="1"/>
  <c r="A3876" i="14" s="1"/>
  <c r="A3877" i="14" s="1"/>
  <c r="A3878" i="14" s="1"/>
  <c r="A3879" i="14" s="1"/>
  <c r="A3880" i="14" s="1"/>
  <c r="A3881" i="14" s="1"/>
  <c r="A3882" i="14" s="1"/>
  <c r="A3883" i="14" s="1"/>
  <c r="A3884" i="14" s="1"/>
  <c r="A3885" i="14" s="1"/>
  <c r="A3886" i="14" s="1"/>
  <c r="A3887" i="14" s="1"/>
  <c r="A3888" i="14" s="1"/>
  <c r="A3889" i="14" s="1"/>
  <c r="A3890" i="14" s="1"/>
  <c r="A3891" i="14" s="1"/>
  <c r="A3892" i="14" s="1"/>
  <c r="A3893" i="14" s="1"/>
  <c r="A3894" i="14" s="1"/>
  <c r="A3895" i="14" s="1"/>
  <c r="A3896" i="14" s="1"/>
  <c r="A3897" i="14" s="1"/>
  <c r="A3898" i="14" s="1"/>
  <c r="A3899" i="14" s="1"/>
  <c r="A3900" i="14" s="1"/>
  <c r="A3901" i="14" s="1"/>
  <c r="A3902" i="14" s="1"/>
  <c r="A3903" i="14" s="1"/>
  <c r="A3904" i="14" s="1"/>
  <c r="A3905" i="14" s="1"/>
  <c r="A3906" i="14" s="1"/>
  <c r="A3907" i="14" s="1"/>
  <c r="A3908" i="14" s="1"/>
  <c r="A3909" i="14" s="1"/>
  <c r="A3910" i="14" s="1"/>
  <c r="A3911" i="14" s="1"/>
  <c r="A3912" i="14" s="1"/>
  <c r="A3913" i="14" s="1"/>
  <c r="A3914" i="14" s="1"/>
  <c r="A3915" i="14" s="1"/>
  <c r="A3916" i="14" s="1"/>
  <c r="A3917" i="14" s="1"/>
  <c r="A3918" i="14" s="1"/>
  <c r="A3919" i="14" s="1"/>
  <c r="A3920" i="14" s="1"/>
  <c r="A3921" i="14" s="1"/>
  <c r="A3922" i="14" s="1"/>
  <c r="A3923" i="14" s="1"/>
  <c r="A3924" i="14" s="1"/>
  <c r="A3925" i="14" s="1"/>
  <c r="A3926" i="14" s="1"/>
  <c r="A3927" i="14" s="1"/>
  <c r="A3928" i="14" s="1"/>
  <c r="A3929" i="14" s="1"/>
  <c r="A3930" i="14" s="1"/>
  <c r="A3931" i="14" s="1"/>
  <c r="A3932" i="14" s="1"/>
  <c r="A3933" i="14" s="1"/>
  <c r="A3934" i="14" s="1"/>
  <c r="A3935" i="14" s="1"/>
  <c r="A3936" i="14" s="1"/>
  <c r="A3937" i="14" s="1"/>
  <c r="A3938" i="14" s="1"/>
  <c r="A3939" i="14" s="1"/>
  <c r="A3940" i="14" s="1"/>
  <c r="A3941" i="14" s="1"/>
  <c r="A3942" i="14" s="1"/>
  <c r="A3943" i="14" s="1"/>
  <c r="A3944" i="14"/>
  <c r="A3945" i="14" s="1"/>
  <c r="A3946" i="14"/>
  <c r="A3947" i="14" s="1"/>
  <c r="A3948" i="14" s="1"/>
  <c r="A3949" i="14" s="1"/>
  <c r="A3950" i="14" s="1"/>
  <c r="A3951" i="14" s="1"/>
  <c r="A3952" i="14" s="1"/>
  <c r="A3953" i="14" s="1"/>
  <c r="A3954" i="14" s="1"/>
  <c r="A3955" i="14" s="1"/>
  <c r="A3956" i="14" s="1"/>
  <c r="A3957" i="14" s="1"/>
  <c r="A3958" i="14" s="1"/>
  <c r="A3959" i="14" s="1"/>
  <c r="A3960" i="14" s="1"/>
  <c r="A3961" i="14" s="1"/>
  <c r="A3962" i="14" s="1"/>
  <c r="A3963" i="14" s="1"/>
  <c r="A3964" i="14" s="1"/>
  <c r="A3965" i="14" s="1"/>
  <c r="A3966" i="14" s="1"/>
  <c r="A3967" i="14" s="1"/>
  <c r="A3968" i="14" s="1"/>
  <c r="A3969" i="14" s="1"/>
  <c r="A3970" i="14" s="1"/>
  <c r="A3971" i="14" s="1"/>
  <c r="A3972" i="14" s="1"/>
  <c r="A3973" i="14" s="1"/>
  <c r="A3974" i="14" s="1"/>
  <c r="A3975" i="14" s="1"/>
  <c r="A3976" i="14" s="1"/>
  <c r="A3977" i="14" s="1"/>
  <c r="A3978" i="14" s="1"/>
  <c r="A3979" i="14" s="1"/>
  <c r="A3980" i="14" s="1"/>
  <c r="A3981" i="14" s="1"/>
  <c r="A3982" i="14" s="1"/>
  <c r="A3983" i="14" s="1"/>
  <c r="A3984" i="14" s="1"/>
  <c r="A3985" i="14" s="1"/>
  <c r="A3986" i="14" s="1"/>
  <c r="A3987" i="14" s="1"/>
  <c r="A3988" i="14" s="1"/>
  <c r="A3989" i="14" s="1"/>
  <c r="A3990" i="14" s="1"/>
  <c r="A3991" i="14" s="1"/>
  <c r="A3992" i="14" s="1"/>
  <c r="A3993" i="14" s="1"/>
  <c r="A3994" i="14" s="1"/>
  <c r="A3995" i="14" s="1"/>
  <c r="A3996" i="14" s="1"/>
  <c r="A3997" i="14" s="1"/>
  <c r="A3998" i="14" s="1"/>
  <c r="A3999" i="14" s="1"/>
  <c r="A4000" i="14" s="1"/>
  <c r="A4001" i="14" s="1"/>
  <c r="A4002" i="14" s="1"/>
  <c r="A4003" i="14" s="1"/>
  <c r="A4004" i="14" s="1"/>
  <c r="A4005" i="14" s="1"/>
  <c r="A4006" i="14" s="1"/>
  <c r="A4007" i="14" s="1"/>
  <c r="A4008" i="14" s="1"/>
  <c r="A4009" i="14" s="1"/>
  <c r="A4010" i="14" s="1"/>
  <c r="A4011" i="14" s="1"/>
  <c r="A4012" i="14" s="1"/>
  <c r="A4013" i="14" s="1"/>
  <c r="A4014" i="14" s="1"/>
  <c r="A4015" i="14" s="1"/>
  <c r="A4016" i="14" s="1"/>
  <c r="A4017" i="14" s="1"/>
  <c r="A4018" i="14" s="1"/>
  <c r="A4019" i="14" s="1"/>
  <c r="A4020" i="14" s="1"/>
  <c r="A4021" i="14" s="1"/>
  <c r="A4022" i="14" s="1"/>
  <c r="A4023" i="14" s="1"/>
  <c r="A4024" i="14" s="1"/>
  <c r="A4025" i="14" s="1"/>
  <c r="A4026" i="14" s="1"/>
  <c r="A4027" i="14" s="1"/>
  <c r="A4028" i="14" s="1"/>
  <c r="A4029" i="14" s="1"/>
  <c r="A4030" i="14" s="1"/>
  <c r="A4031" i="14" s="1"/>
  <c r="A4032" i="14" s="1"/>
  <c r="A4033" i="14" s="1"/>
  <c r="A4034" i="14" s="1"/>
  <c r="A4035" i="14" s="1"/>
  <c r="A4036" i="14" s="1"/>
  <c r="A4037" i="14" s="1"/>
  <c r="A4038" i="14" s="1"/>
  <c r="A4039" i="14" s="1"/>
  <c r="A4040" i="14" s="1"/>
  <c r="A4041" i="14" s="1"/>
  <c r="A4042" i="14" s="1"/>
  <c r="A4043" i="14" s="1"/>
  <c r="A4044" i="14" s="1"/>
  <c r="A4045" i="14" s="1"/>
  <c r="A4046" i="14" s="1"/>
  <c r="A4047" i="14" s="1"/>
  <c r="A4048" i="14" s="1"/>
  <c r="A4049" i="14" s="1"/>
  <c r="A4050" i="14" s="1"/>
  <c r="A4051" i="14" s="1"/>
  <c r="A4052" i="14" s="1"/>
  <c r="A4053" i="14" s="1"/>
  <c r="A4054" i="14" s="1"/>
  <c r="A4055" i="14" s="1"/>
  <c r="A4056" i="14" s="1"/>
  <c r="A4057" i="14" s="1"/>
  <c r="A4058" i="14" s="1"/>
  <c r="A4059" i="14" s="1"/>
  <c r="A4060" i="14" s="1"/>
  <c r="A4061" i="14" s="1"/>
  <c r="A4062" i="14" s="1"/>
  <c r="A4063" i="14" s="1"/>
  <c r="A4064" i="14" s="1"/>
  <c r="A4065" i="14" s="1"/>
  <c r="A4066" i="14" s="1"/>
  <c r="A4067" i="14" s="1"/>
  <c r="A4068" i="14" s="1"/>
  <c r="A4069" i="14" s="1"/>
  <c r="A4070" i="14" s="1"/>
  <c r="A4071" i="14" s="1"/>
  <c r="A4072" i="14" s="1"/>
  <c r="A4073" i="14" s="1"/>
  <c r="A4074" i="14" s="1"/>
  <c r="A4075" i="14" s="1"/>
  <c r="A4076" i="14" s="1"/>
  <c r="A4077" i="14" s="1"/>
  <c r="A4078" i="14" s="1"/>
  <c r="A4079" i="14" s="1"/>
  <c r="A4080" i="14" s="1"/>
  <c r="A4081" i="14" s="1"/>
  <c r="A4082" i="14" s="1"/>
  <c r="A4083" i="14" s="1"/>
  <c r="A4084" i="14" s="1"/>
  <c r="A4085" i="14" s="1"/>
  <c r="A4086" i="14" s="1"/>
  <c r="A4087" i="14" s="1"/>
  <c r="A4088" i="14" s="1"/>
  <c r="A4089" i="14" s="1"/>
  <c r="A4090" i="14" s="1"/>
  <c r="A4091" i="14" s="1"/>
  <c r="A4092" i="14" s="1"/>
  <c r="A4093" i="14" s="1"/>
  <c r="A4094" i="14" s="1"/>
  <c r="A4095" i="14" s="1"/>
  <c r="A4096" i="14" s="1"/>
  <c r="A4097" i="14" s="1"/>
  <c r="A4098" i="14" s="1"/>
  <c r="A4099" i="14" s="1"/>
  <c r="A4100" i="14" s="1"/>
  <c r="A4101" i="14" s="1"/>
  <c r="A4102" i="14" s="1"/>
  <c r="A4103" i="14" s="1"/>
  <c r="A4104" i="14" s="1"/>
  <c r="A4105" i="14" s="1"/>
  <c r="A4106" i="14" s="1"/>
  <c r="A4107" i="14" s="1"/>
  <c r="A4108" i="14" s="1"/>
  <c r="A4109" i="14" s="1"/>
  <c r="A4110" i="14" s="1"/>
  <c r="A4111" i="14" s="1"/>
  <c r="A4112" i="14" s="1"/>
  <c r="A4113" i="14" s="1"/>
  <c r="A4114" i="14" s="1"/>
  <c r="A4115" i="14" s="1"/>
  <c r="A4116" i="14" s="1"/>
  <c r="A4117" i="14" s="1"/>
  <c r="A4118" i="14" s="1"/>
  <c r="A4119" i="14" s="1"/>
  <c r="A4120" i="14" s="1"/>
  <c r="A4121" i="14" s="1"/>
  <c r="A4122" i="14" s="1"/>
  <c r="A4123" i="14" s="1"/>
  <c r="A4124" i="14" s="1"/>
  <c r="A4125" i="14" s="1"/>
  <c r="A4126" i="14" s="1"/>
  <c r="A4127" i="14" s="1"/>
  <c r="A4128" i="14" s="1"/>
  <c r="A4129" i="14" s="1"/>
  <c r="A4130" i="14" s="1"/>
  <c r="A4131" i="14" s="1"/>
  <c r="A4132" i="14" s="1"/>
  <c r="A4133" i="14" s="1"/>
  <c r="A4134" i="14" s="1"/>
  <c r="A4135" i="14" s="1"/>
  <c r="A4136" i="14" s="1"/>
  <c r="A4137" i="14" s="1"/>
  <c r="A4138" i="14" s="1"/>
  <c r="A4139" i="14" s="1"/>
  <c r="A4140" i="14" s="1"/>
  <c r="A4141" i="14" s="1"/>
  <c r="A4142" i="14" s="1"/>
  <c r="A4143" i="14" s="1"/>
  <c r="A4144" i="14" s="1"/>
  <c r="A4145" i="14" s="1"/>
  <c r="A4146" i="14" s="1"/>
  <c r="A4147" i="14" s="1"/>
  <c r="A4148" i="14" s="1"/>
  <c r="A4149" i="14" s="1"/>
  <c r="A4150" i="14" s="1"/>
  <c r="A4151" i="14" s="1"/>
  <c r="A4152" i="14" s="1"/>
  <c r="A4153" i="14" s="1"/>
  <c r="A4154" i="14" s="1"/>
  <c r="A4155" i="14" s="1"/>
  <c r="A4156" i="14" s="1"/>
  <c r="A4157" i="14" s="1"/>
  <c r="A4158" i="14" s="1"/>
  <c r="A4159" i="14" s="1"/>
  <c r="A4160" i="14" s="1"/>
  <c r="A4161" i="14" s="1"/>
  <c r="A4162" i="14" s="1"/>
  <c r="A4163" i="14"/>
  <c r="A4164" i="14" s="1"/>
  <c r="A4165" i="14" s="1"/>
  <c r="A4166" i="14"/>
  <c r="A4167" i="14" s="1"/>
  <c r="A4168" i="14" s="1"/>
  <c r="A4169" i="14" s="1"/>
  <c r="A4170" i="14" s="1"/>
  <c r="A4171" i="14" s="1"/>
  <c r="A4172" i="14" s="1"/>
  <c r="A4173" i="14" s="1"/>
  <c r="A4174" i="14" s="1"/>
  <c r="A4175" i="14" s="1"/>
  <c r="A4176" i="14" s="1"/>
  <c r="A4177" i="14" s="1"/>
  <c r="A4178" i="14" s="1"/>
  <c r="A4179" i="14" s="1"/>
  <c r="A4180" i="14" s="1"/>
  <c r="A4181" i="14" s="1"/>
  <c r="A4182" i="14" s="1"/>
  <c r="A4183" i="14" s="1"/>
  <c r="A4184" i="14" s="1"/>
  <c r="A4185" i="14" s="1"/>
  <c r="A4186" i="14" s="1"/>
  <c r="A4187" i="14" s="1"/>
  <c r="A4188" i="14" s="1"/>
  <c r="A4189" i="14" s="1"/>
  <c r="A4190" i="14" s="1"/>
  <c r="A4191" i="14" s="1"/>
  <c r="A4192" i="14" s="1"/>
  <c r="A4193" i="14" s="1"/>
  <c r="A4194" i="14" s="1"/>
  <c r="A4195" i="14" s="1"/>
  <c r="A4196" i="14" s="1"/>
  <c r="A4197" i="14" s="1"/>
  <c r="A4198" i="14" s="1"/>
  <c r="A4199" i="14" s="1"/>
  <c r="A4200" i="14" s="1"/>
  <c r="A4201" i="14" s="1"/>
  <c r="A4202" i="14" s="1"/>
  <c r="A4203" i="14" s="1"/>
  <c r="A4204" i="14" s="1"/>
  <c r="A4205" i="14" s="1"/>
  <c r="A4206" i="14" s="1"/>
  <c r="A4207" i="14" s="1"/>
  <c r="A4208" i="14" s="1"/>
  <c r="A4209" i="14" s="1"/>
  <c r="A4210" i="14" s="1"/>
  <c r="A4211" i="14" s="1"/>
  <c r="A4212" i="14" s="1"/>
  <c r="A4213" i="14" s="1"/>
  <c r="A4214" i="14" s="1"/>
  <c r="A4215" i="14" s="1"/>
  <c r="A4216" i="14" s="1"/>
  <c r="A4217" i="14" s="1"/>
  <c r="A4218" i="14" s="1"/>
  <c r="A4219" i="14" s="1"/>
  <c r="A4220" i="14" s="1"/>
  <c r="A4221" i="14" s="1"/>
  <c r="A4222" i="14" s="1"/>
  <c r="A4223" i="14" s="1"/>
  <c r="A4224" i="14" s="1"/>
  <c r="A4225" i="14" s="1"/>
  <c r="A4226" i="14" s="1"/>
  <c r="A4227" i="14" s="1"/>
  <c r="A4228" i="14" s="1"/>
  <c r="A4229" i="14" s="1"/>
  <c r="A4230" i="14" s="1"/>
  <c r="A4231" i="14" s="1"/>
  <c r="A4232" i="14" s="1"/>
  <c r="A4233" i="14" s="1"/>
  <c r="A4234" i="14" s="1"/>
  <c r="A4235" i="14" s="1"/>
  <c r="A4236" i="14" s="1"/>
  <c r="A4237" i="14" s="1"/>
  <c r="A4238" i="14" s="1"/>
  <c r="A4239" i="14" s="1"/>
  <c r="A4240" i="14" s="1"/>
  <c r="A4241" i="14" s="1"/>
  <c r="A4242" i="14" s="1"/>
  <c r="A4243" i="14" s="1"/>
  <c r="A4244" i="14" s="1"/>
  <c r="A4245" i="14" s="1"/>
  <c r="A4246" i="14" s="1"/>
  <c r="A4247" i="14" s="1"/>
  <c r="A4248" i="14" s="1"/>
  <c r="A4249" i="14" s="1"/>
  <c r="A4250" i="14" s="1"/>
  <c r="A4251" i="14" s="1"/>
  <c r="A4252" i="14" s="1"/>
  <c r="A4253" i="14" s="1"/>
  <c r="A4254" i="14" s="1"/>
  <c r="A4255" i="14" s="1"/>
  <c r="A4256" i="14" s="1"/>
  <c r="A4257" i="14" s="1"/>
  <c r="A4258" i="14" s="1"/>
  <c r="A4259" i="14" s="1"/>
  <c r="A4260" i="14" s="1"/>
  <c r="A4261" i="14" s="1"/>
  <c r="A4262" i="14" s="1"/>
  <c r="A4263" i="14" s="1"/>
  <c r="A4264" i="14" s="1"/>
  <c r="A4265" i="14" s="1"/>
  <c r="A4266" i="14" s="1"/>
  <c r="A4267" i="14" s="1"/>
  <c r="A4268" i="14" s="1"/>
  <c r="A4269" i="14" s="1"/>
  <c r="A4270" i="14" s="1"/>
  <c r="A4271" i="14" s="1"/>
  <c r="A4272" i="14" s="1"/>
  <c r="A4273" i="14" s="1"/>
  <c r="A4274" i="14" s="1"/>
  <c r="A4275" i="14" s="1"/>
  <c r="A4276" i="14" s="1"/>
  <c r="A4277" i="14" s="1"/>
  <c r="A4278" i="14" s="1"/>
  <c r="A4279" i="14" s="1"/>
  <c r="A4280" i="14" s="1"/>
  <c r="A4281" i="14" s="1"/>
  <c r="A4282" i="14" s="1"/>
  <c r="A4283" i="14" s="1"/>
  <c r="A4284" i="14" s="1"/>
  <c r="A4285" i="14" s="1"/>
  <c r="A4286" i="14" s="1"/>
  <c r="A4287" i="14" s="1"/>
  <c r="A4288" i="14" s="1"/>
  <c r="A4289" i="14" s="1"/>
  <c r="A4290" i="14" s="1"/>
  <c r="A4291" i="14" s="1"/>
  <c r="A4292" i="14" s="1"/>
  <c r="A4293" i="14" s="1"/>
  <c r="A4294" i="14" s="1"/>
  <c r="A4295" i="14" s="1"/>
  <c r="A4296" i="14" s="1"/>
  <c r="A4297" i="14" s="1"/>
  <c r="A4298" i="14" s="1"/>
  <c r="A4299" i="14" s="1"/>
  <c r="A4300" i="14" s="1"/>
  <c r="A4301" i="14" s="1"/>
  <c r="A4302" i="14" s="1"/>
  <c r="A4303" i="14" s="1"/>
  <c r="A4304" i="14" s="1"/>
  <c r="A4305" i="14" s="1"/>
  <c r="A4306" i="14" s="1"/>
  <c r="A4307" i="14" s="1"/>
  <c r="A4308" i="14" s="1"/>
  <c r="A4309" i="14" s="1"/>
  <c r="A4310" i="14" s="1"/>
  <c r="A4311" i="14" s="1"/>
  <c r="A4312" i="14" s="1"/>
  <c r="A4313" i="14" s="1"/>
  <c r="A4314" i="14" s="1"/>
  <c r="A4315" i="14" s="1"/>
  <c r="A4316" i="14" s="1"/>
  <c r="A4317" i="14" s="1"/>
  <c r="A4318" i="14" s="1"/>
  <c r="A4319" i="14" s="1"/>
  <c r="A4320" i="14" s="1"/>
  <c r="A4321" i="14" s="1"/>
  <c r="A4322" i="14" s="1"/>
  <c r="A4323" i="14" s="1"/>
  <c r="A4324" i="14" s="1"/>
  <c r="A4325" i="14" s="1"/>
  <c r="A4326" i="14" s="1"/>
  <c r="A4327" i="14" s="1"/>
  <c r="A4328" i="14" s="1"/>
  <c r="A4329" i="14" s="1"/>
  <c r="A4330" i="14" s="1"/>
  <c r="A4331" i="14" s="1"/>
  <c r="A4332" i="14" s="1"/>
  <c r="A4333" i="14" s="1"/>
  <c r="A4334" i="14" s="1"/>
  <c r="A4335" i="14" s="1"/>
  <c r="A4336" i="14" s="1"/>
  <c r="A4337" i="14" s="1"/>
  <c r="A4338" i="14" s="1"/>
  <c r="A4339" i="14" s="1"/>
  <c r="A4340" i="14" s="1"/>
  <c r="A4341" i="14" s="1"/>
  <c r="A4342" i="14" s="1"/>
  <c r="A4343" i="14" s="1"/>
  <c r="A4344" i="14" s="1"/>
  <c r="A4345" i="14" s="1"/>
  <c r="A4346" i="14" s="1"/>
  <c r="A4347" i="14" s="1"/>
  <c r="A4348" i="14" s="1"/>
  <c r="A4349" i="14" s="1"/>
  <c r="A4350" i="14" s="1"/>
  <c r="A4351" i="14" s="1"/>
  <c r="A4352" i="14" s="1"/>
  <c r="A4353" i="14" s="1"/>
  <c r="A4354" i="14" s="1"/>
  <c r="A4355" i="14" s="1"/>
  <c r="A4356" i="14" s="1"/>
  <c r="A4357" i="14" s="1"/>
  <c r="A4358" i="14" s="1"/>
  <c r="A4359" i="14" s="1"/>
  <c r="A4360" i="14" s="1"/>
  <c r="A4361" i="14" s="1"/>
  <c r="A4362" i="14" s="1"/>
  <c r="A4363" i="14" s="1"/>
  <c r="A4364" i="14" s="1"/>
  <c r="A4365" i="14" s="1"/>
  <c r="A4366" i="14" s="1"/>
  <c r="A4367" i="14" s="1"/>
  <c r="A4368" i="14" s="1"/>
  <c r="A4369" i="14" s="1"/>
  <c r="A4370" i="14" s="1"/>
  <c r="A4371" i="14" s="1"/>
  <c r="A4372" i="14" s="1"/>
  <c r="A4373" i="14" s="1"/>
  <c r="A4374" i="14" s="1"/>
  <c r="A4375" i="14" s="1"/>
  <c r="A4376" i="14" s="1"/>
  <c r="A4377" i="14" s="1"/>
  <c r="A4378" i="14" s="1"/>
  <c r="A4379" i="14" s="1"/>
  <c r="A4380" i="14" s="1"/>
  <c r="A4381" i="14" s="1"/>
  <c r="A4382" i="14"/>
  <c r="A4383" i="14" s="1"/>
  <c r="A4384" i="14" s="1"/>
  <c r="A4385" i="14" s="1"/>
  <c r="A4386" i="14" s="1"/>
  <c r="A4387" i="14" s="1"/>
  <c r="A4388" i="14" s="1"/>
  <c r="A4389" i="14" s="1"/>
  <c r="A4390" i="14" s="1"/>
  <c r="A4391" i="14" s="1"/>
  <c r="A4392" i="14" s="1"/>
  <c r="A4393" i="14" s="1"/>
  <c r="A4394" i="14" s="1"/>
  <c r="A4395" i="14" s="1"/>
  <c r="A4396" i="14" s="1"/>
  <c r="A4397" i="14" s="1"/>
  <c r="A4398" i="14" s="1"/>
  <c r="A4399" i="14" s="1"/>
  <c r="A4400" i="14" s="1"/>
  <c r="A4401" i="14" s="1"/>
  <c r="A4402" i="14" s="1"/>
  <c r="A4403" i="14" s="1"/>
  <c r="A4404" i="14" s="1"/>
  <c r="A4405" i="14" s="1"/>
  <c r="A4406" i="14" s="1"/>
  <c r="A4407" i="14" s="1"/>
  <c r="A4408" i="14" s="1"/>
  <c r="A4409" i="14" s="1"/>
  <c r="A4410" i="14" s="1"/>
  <c r="A4411" i="14" s="1"/>
  <c r="A4412" i="14" s="1"/>
  <c r="A4413" i="14" s="1"/>
  <c r="A4414" i="14" s="1"/>
  <c r="A4415" i="14" s="1"/>
  <c r="A4416" i="14" s="1"/>
  <c r="A4417" i="14" s="1"/>
  <c r="A4418" i="14" s="1"/>
  <c r="A4419" i="14" s="1"/>
  <c r="A4420" i="14" s="1"/>
  <c r="A4421" i="14" s="1"/>
  <c r="A4422" i="14" s="1"/>
  <c r="A4423" i="14" s="1"/>
  <c r="A4424" i="14" s="1"/>
  <c r="A4425" i="14" s="1"/>
  <c r="A4426" i="14" s="1"/>
  <c r="A4427" i="14" s="1"/>
  <c r="A4428" i="14" s="1"/>
  <c r="A4429" i="14" s="1"/>
  <c r="A4430" i="14" s="1"/>
  <c r="A4431" i="14" s="1"/>
  <c r="A4432" i="14" s="1"/>
  <c r="A4433" i="14" s="1"/>
  <c r="A4434" i="14" s="1"/>
  <c r="A4435" i="14" s="1"/>
  <c r="A4436" i="14" s="1"/>
  <c r="A4437" i="14" s="1"/>
  <c r="A4438" i="14" s="1"/>
  <c r="A4439" i="14" s="1"/>
  <c r="A4440" i="14" s="1"/>
  <c r="A4441" i="14" s="1"/>
  <c r="A4442" i="14" s="1"/>
  <c r="A4443" i="14" s="1"/>
  <c r="A4444" i="14" s="1"/>
  <c r="A4445" i="14" s="1"/>
  <c r="A4446" i="14" s="1"/>
  <c r="A4447" i="14" s="1"/>
  <c r="A4448" i="14" s="1"/>
  <c r="A4449" i="14" s="1"/>
  <c r="A4450" i="14" s="1"/>
  <c r="A4451" i="14" s="1"/>
  <c r="A4452" i="14" s="1"/>
  <c r="A4453" i="14" s="1"/>
  <c r="A4454" i="14" s="1"/>
  <c r="A4455" i="14" s="1"/>
  <c r="A4456" i="14" s="1"/>
  <c r="A4457" i="14" s="1"/>
  <c r="A4458" i="14" s="1"/>
  <c r="A4459" i="14" s="1"/>
  <c r="A4460" i="14" s="1"/>
  <c r="A4461" i="14" s="1"/>
  <c r="A4462" i="14" s="1"/>
  <c r="A4463" i="14" s="1"/>
  <c r="A4464" i="14" s="1"/>
  <c r="A4465" i="14" s="1"/>
  <c r="A4466" i="14" s="1"/>
  <c r="A4467" i="14" s="1"/>
  <c r="A4468" i="14" s="1"/>
  <c r="A4469" i="14" s="1"/>
  <c r="A4470" i="14" s="1"/>
  <c r="A4471" i="14" s="1"/>
  <c r="A4472" i="14" s="1"/>
  <c r="A4473" i="14" s="1"/>
  <c r="A4474" i="14" s="1"/>
  <c r="A4475" i="14" s="1"/>
  <c r="A4476" i="14" s="1"/>
  <c r="A4477" i="14" s="1"/>
  <c r="A4478" i="14" s="1"/>
  <c r="A4479" i="14" s="1"/>
  <c r="A4480" i="14" s="1"/>
  <c r="A4481" i="14" s="1"/>
  <c r="A4482" i="14" s="1"/>
  <c r="A4483" i="14" s="1"/>
  <c r="A4484" i="14" s="1"/>
  <c r="A4485" i="14" s="1"/>
  <c r="A4486" i="14" s="1"/>
  <c r="A4487" i="14" s="1"/>
  <c r="A4488" i="14" s="1"/>
  <c r="A4489" i="14" s="1"/>
  <c r="A4490" i="14" s="1"/>
  <c r="A4491" i="14" s="1"/>
  <c r="A4492" i="14" s="1"/>
  <c r="A4493" i="14" s="1"/>
  <c r="A4494" i="14" s="1"/>
  <c r="A4495" i="14" s="1"/>
  <c r="A4496" i="14" s="1"/>
  <c r="A4497" i="14" s="1"/>
  <c r="A4498" i="14" s="1"/>
  <c r="A4499" i="14" s="1"/>
  <c r="A4500" i="14" s="1"/>
  <c r="A4501" i="14" s="1"/>
  <c r="A4502" i="14" s="1"/>
  <c r="A4503" i="14" s="1"/>
  <c r="A4504" i="14" s="1"/>
  <c r="A4505" i="14" s="1"/>
  <c r="A4506" i="14" s="1"/>
  <c r="A4507" i="14" s="1"/>
  <c r="A4508" i="14" s="1"/>
  <c r="A4509" i="14" s="1"/>
  <c r="A4510" i="14" s="1"/>
  <c r="A4511" i="14" s="1"/>
  <c r="A4512" i="14" s="1"/>
  <c r="A4513" i="14" s="1"/>
  <c r="A4514" i="14" s="1"/>
  <c r="A4515" i="14" s="1"/>
  <c r="A4516" i="14" s="1"/>
  <c r="A4517" i="14" s="1"/>
  <c r="A4518" i="14" s="1"/>
  <c r="A4519" i="14" s="1"/>
  <c r="A4520" i="14" s="1"/>
  <c r="A4521" i="14" s="1"/>
  <c r="A4522" i="14" s="1"/>
  <c r="A4523" i="14" s="1"/>
  <c r="A4524" i="14" s="1"/>
  <c r="A4525" i="14" s="1"/>
  <c r="A4526" i="14" s="1"/>
  <c r="A4527" i="14" s="1"/>
  <c r="A4528" i="14" s="1"/>
  <c r="A4529" i="14" s="1"/>
  <c r="A4530" i="14" s="1"/>
  <c r="A4531" i="14" s="1"/>
  <c r="A4532" i="14" s="1"/>
  <c r="A4533" i="14" s="1"/>
  <c r="A4534" i="14" s="1"/>
  <c r="A4535" i="14" s="1"/>
  <c r="A4536" i="14" s="1"/>
  <c r="A4537" i="14" s="1"/>
  <c r="A4538" i="14" s="1"/>
  <c r="A4539" i="14" s="1"/>
  <c r="A4540" i="14" s="1"/>
  <c r="A4541" i="14" s="1"/>
  <c r="A4542" i="14" s="1"/>
  <c r="A4543" i="14" s="1"/>
  <c r="A4544" i="14" s="1"/>
  <c r="A4545" i="14" s="1"/>
  <c r="A4546" i="14" s="1"/>
  <c r="A4547" i="14" s="1"/>
  <c r="A4548" i="14" s="1"/>
  <c r="A4549" i="14" s="1"/>
  <c r="A4550" i="14" s="1"/>
  <c r="A4551" i="14" s="1"/>
  <c r="A4552" i="14" s="1"/>
  <c r="A4553" i="14" s="1"/>
  <c r="A4554" i="14" s="1"/>
  <c r="A4555" i="14" s="1"/>
  <c r="A4556" i="14" s="1"/>
  <c r="A4557" i="14" s="1"/>
  <c r="A4558" i="14" s="1"/>
  <c r="A4559" i="14" s="1"/>
  <c r="A4560" i="14" s="1"/>
  <c r="A4561" i="14" s="1"/>
  <c r="A4562" i="14" s="1"/>
  <c r="A4563" i="14" s="1"/>
  <c r="A4564" i="14" s="1"/>
  <c r="A4565" i="14" s="1"/>
  <c r="A4566" i="14" s="1"/>
  <c r="A4567" i="14" s="1"/>
  <c r="A4568" i="14" s="1"/>
  <c r="A4569" i="14" s="1"/>
  <c r="A4570" i="14" s="1"/>
  <c r="A4571" i="14" s="1"/>
  <c r="A4572" i="14" s="1"/>
  <c r="A4573" i="14" s="1"/>
  <c r="A4574" i="14" s="1"/>
  <c r="A4575" i="14" s="1"/>
  <c r="A4576" i="14" s="1"/>
  <c r="A4577" i="14" s="1"/>
  <c r="A4578" i="14" s="1"/>
  <c r="A4579" i="14" s="1"/>
  <c r="A4580" i="14" s="1"/>
  <c r="A4581" i="14" s="1"/>
  <c r="A4582" i="14" s="1"/>
  <c r="A4583" i="14" s="1"/>
  <c r="A4584" i="14" s="1"/>
  <c r="A4585" i="14" s="1"/>
  <c r="A4586" i="14" s="1"/>
  <c r="A4587" i="14" s="1"/>
  <c r="A4588" i="14" s="1"/>
  <c r="A4589" i="14" s="1"/>
  <c r="A4590" i="14" s="1"/>
  <c r="A4591" i="14" s="1"/>
  <c r="A4592" i="14" s="1"/>
  <c r="A4593" i="14" s="1"/>
  <c r="A4594" i="14" s="1"/>
  <c r="A4595" i="14" s="1"/>
  <c r="A4596" i="14" s="1"/>
  <c r="A4597" i="14" s="1"/>
  <c r="A4598" i="14" s="1"/>
  <c r="A4599" i="14" s="1"/>
  <c r="A4600" i="14" s="1"/>
  <c r="A4601" i="14"/>
  <c r="A4602" i="14"/>
  <c r="A4603" i="14" s="1"/>
  <c r="A4604" i="14" s="1"/>
  <c r="A4605" i="14" s="1"/>
  <c r="A4606" i="14" s="1"/>
  <c r="A4607" i="14" s="1"/>
  <c r="A4608" i="14" s="1"/>
  <c r="A4609" i="14" s="1"/>
  <c r="A4610" i="14" s="1"/>
  <c r="A4611" i="14" s="1"/>
  <c r="A4612" i="14" s="1"/>
  <c r="A4613" i="14" s="1"/>
  <c r="A4614" i="14" s="1"/>
  <c r="A4615" i="14" s="1"/>
  <c r="A4616" i="14" s="1"/>
  <c r="A4617" i="14" s="1"/>
  <c r="A4618" i="14" s="1"/>
  <c r="A4619" i="14" s="1"/>
  <c r="A4620" i="14" s="1"/>
  <c r="A4621" i="14" s="1"/>
  <c r="A4622" i="14" s="1"/>
  <c r="A4623" i="14" s="1"/>
  <c r="A4624" i="14" s="1"/>
  <c r="A4625" i="14" s="1"/>
  <c r="A4626" i="14" s="1"/>
  <c r="A4627" i="14" s="1"/>
  <c r="A4628" i="14" s="1"/>
  <c r="A4629" i="14" s="1"/>
  <c r="A4630" i="14" s="1"/>
  <c r="A4631" i="14" s="1"/>
  <c r="A4632" i="14" s="1"/>
  <c r="A4633" i="14" s="1"/>
  <c r="A4634" i="14" s="1"/>
  <c r="A4635" i="14" s="1"/>
  <c r="A4636" i="14" s="1"/>
  <c r="A4637" i="14" s="1"/>
  <c r="A4638" i="14" s="1"/>
  <c r="A4639" i="14" s="1"/>
  <c r="A4640" i="14" s="1"/>
  <c r="A4641" i="14" s="1"/>
  <c r="A4642" i="14" s="1"/>
  <c r="A4643" i="14" s="1"/>
  <c r="A4644" i="14" s="1"/>
  <c r="A4645" i="14" s="1"/>
  <c r="A4646" i="14" s="1"/>
  <c r="A4647" i="14" s="1"/>
  <c r="A4648" i="14" s="1"/>
  <c r="A4649" i="14" s="1"/>
  <c r="A4650" i="14" s="1"/>
  <c r="A4651" i="14" s="1"/>
  <c r="A4652" i="14" s="1"/>
  <c r="A4653" i="14" s="1"/>
  <c r="A4654" i="14" s="1"/>
  <c r="A4655" i="14" s="1"/>
  <c r="A4656" i="14" s="1"/>
  <c r="A4657" i="14" s="1"/>
  <c r="A4658" i="14" s="1"/>
  <c r="A4659" i="14" s="1"/>
  <c r="A4660" i="14" s="1"/>
  <c r="A4661" i="14" s="1"/>
  <c r="A4662" i="14" s="1"/>
  <c r="A4663" i="14" s="1"/>
  <c r="A4664" i="14" s="1"/>
  <c r="A4665" i="14" s="1"/>
  <c r="A4666" i="14" s="1"/>
  <c r="A4667" i="14" s="1"/>
  <c r="A4668" i="14" s="1"/>
  <c r="A4669" i="14" s="1"/>
  <c r="A4670" i="14" s="1"/>
  <c r="A4671" i="14" s="1"/>
  <c r="A4672" i="14" s="1"/>
  <c r="A4673" i="14" s="1"/>
  <c r="A4674" i="14" s="1"/>
  <c r="A4675" i="14" s="1"/>
  <c r="A4676" i="14" s="1"/>
  <c r="A4677" i="14" s="1"/>
  <c r="A4678" i="14" s="1"/>
  <c r="A4679" i="14" s="1"/>
  <c r="A4680" i="14" s="1"/>
  <c r="A4681" i="14" s="1"/>
  <c r="A4682" i="14" s="1"/>
  <c r="A4683" i="14" s="1"/>
  <c r="A4684" i="14" s="1"/>
  <c r="A4685" i="14" s="1"/>
  <c r="A4686" i="14" s="1"/>
  <c r="A4687" i="14" s="1"/>
  <c r="A4688" i="14" s="1"/>
  <c r="A4689" i="14" s="1"/>
  <c r="A4690" i="14" s="1"/>
  <c r="A4691" i="14" s="1"/>
  <c r="A4692" i="14" s="1"/>
  <c r="A4693" i="14" s="1"/>
  <c r="A4694" i="14" s="1"/>
  <c r="A4695" i="14" s="1"/>
  <c r="A4696" i="14" s="1"/>
  <c r="A4697" i="14" s="1"/>
  <c r="A4698" i="14" s="1"/>
  <c r="A4699" i="14" s="1"/>
  <c r="A4700" i="14" s="1"/>
  <c r="A4701" i="14" s="1"/>
  <c r="A4702" i="14" s="1"/>
  <c r="A4703" i="14" s="1"/>
  <c r="A4704" i="14" s="1"/>
  <c r="A4705" i="14" s="1"/>
  <c r="A4706" i="14" s="1"/>
  <c r="A4707" i="14" s="1"/>
  <c r="A4708" i="14" s="1"/>
  <c r="A4709" i="14" s="1"/>
  <c r="A4710" i="14" s="1"/>
  <c r="A4711" i="14" s="1"/>
  <c r="A4712" i="14" s="1"/>
  <c r="A4713" i="14" s="1"/>
  <c r="A4714" i="14" s="1"/>
  <c r="A4715" i="14" s="1"/>
  <c r="A4716" i="14" s="1"/>
  <c r="A4717" i="14" s="1"/>
  <c r="A4718" i="14" s="1"/>
  <c r="A4719" i="14" s="1"/>
  <c r="A4720" i="14" s="1"/>
  <c r="A4721" i="14" s="1"/>
  <c r="A4722" i="14" s="1"/>
  <c r="A4723" i="14" s="1"/>
  <c r="A4724" i="14" s="1"/>
  <c r="A4725" i="14" s="1"/>
  <c r="A4726" i="14" s="1"/>
  <c r="A4727" i="14" s="1"/>
  <c r="A4728" i="14" s="1"/>
  <c r="A4729" i="14" s="1"/>
  <c r="A4730" i="14" s="1"/>
  <c r="A4731" i="14" s="1"/>
  <c r="A4732" i="14" s="1"/>
  <c r="A4733" i="14" s="1"/>
  <c r="A4734" i="14" s="1"/>
  <c r="A4735" i="14" s="1"/>
  <c r="A4736" i="14" s="1"/>
  <c r="A4737" i="14" s="1"/>
  <c r="A4738" i="14" s="1"/>
  <c r="A4739" i="14" s="1"/>
  <c r="A4740" i="14" s="1"/>
  <c r="A4741" i="14" s="1"/>
  <c r="A4742" i="14" s="1"/>
  <c r="A4743" i="14" s="1"/>
  <c r="A4744" i="14" s="1"/>
  <c r="A4745" i="14" s="1"/>
  <c r="A4746" i="14" s="1"/>
  <c r="A4747" i="14" s="1"/>
  <c r="A4748" i="14" s="1"/>
  <c r="A4749" i="14" s="1"/>
  <c r="A4750" i="14" s="1"/>
  <c r="A4751" i="14" s="1"/>
  <c r="A4752" i="14" s="1"/>
  <c r="A4753" i="14" s="1"/>
  <c r="A4754" i="14" s="1"/>
  <c r="A4755" i="14" s="1"/>
  <c r="A4756" i="14" s="1"/>
  <c r="A4757" i="14" s="1"/>
  <c r="A4758" i="14" s="1"/>
  <c r="A4759" i="14" s="1"/>
  <c r="A4760" i="14" s="1"/>
  <c r="A4761" i="14" s="1"/>
  <c r="A4762" i="14" s="1"/>
  <c r="A4763" i="14" s="1"/>
  <c r="A4764" i="14" s="1"/>
  <c r="A4765" i="14" s="1"/>
  <c r="A4766" i="14" s="1"/>
  <c r="A4767" i="14" s="1"/>
  <c r="A4768" i="14" s="1"/>
  <c r="A4769" i="14" s="1"/>
  <c r="A4770" i="14" s="1"/>
  <c r="A4771" i="14" s="1"/>
  <c r="A4772" i="14" s="1"/>
  <c r="A4773" i="14" s="1"/>
  <c r="A4774" i="14" s="1"/>
  <c r="A4775" i="14" s="1"/>
  <c r="A4776" i="14" s="1"/>
  <c r="A4777" i="14" s="1"/>
  <c r="A4778" i="14" s="1"/>
  <c r="A4779" i="14" s="1"/>
  <c r="A4780" i="14" s="1"/>
  <c r="A4781" i="14" s="1"/>
  <c r="A4782" i="14" s="1"/>
  <c r="A4783" i="14" s="1"/>
  <c r="A4784" i="14" s="1"/>
  <c r="A4785" i="14" s="1"/>
  <c r="A4786" i="14" s="1"/>
  <c r="A4787" i="14" s="1"/>
  <c r="A4788" i="14" s="1"/>
  <c r="A4789" i="14" s="1"/>
  <c r="A4790" i="14" s="1"/>
  <c r="A4791" i="14" s="1"/>
  <c r="A4792" i="14" s="1"/>
  <c r="A4793" i="14" s="1"/>
  <c r="A4794" i="14" s="1"/>
  <c r="A4795" i="14" s="1"/>
  <c r="A4796" i="14" s="1"/>
  <c r="A4797" i="14" s="1"/>
  <c r="A4798" i="14" s="1"/>
  <c r="A4799" i="14" s="1"/>
  <c r="A4800" i="14" s="1"/>
  <c r="A4801" i="14" s="1"/>
  <c r="A4802" i="14" s="1"/>
  <c r="A4803" i="14" s="1"/>
  <c r="A4804" i="14" s="1"/>
  <c r="A4805" i="14" s="1"/>
  <c r="A4806" i="14" s="1"/>
  <c r="A4807" i="14" s="1"/>
  <c r="A4808" i="14" s="1"/>
  <c r="A4809" i="14" s="1"/>
  <c r="A4810" i="14" s="1"/>
  <c r="A4811" i="14" s="1"/>
  <c r="A4812" i="14" s="1"/>
  <c r="A4813" i="14" s="1"/>
  <c r="A4814" i="14" s="1"/>
  <c r="A4815" i="14" s="1"/>
  <c r="A4816" i="14" s="1"/>
  <c r="A4817" i="14" s="1"/>
  <c r="A4818" i="14" s="1"/>
  <c r="A4819" i="14" s="1"/>
  <c r="A4820" i="14"/>
  <c r="A4821" i="14" s="1"/>
  <c r="A4822" i="14" s="1"/>
  <c r="A4823" i="14" s="1"/>
  <c r="A4824" i="14" s="1"/>
  <c r="A4825" i="14" s="1"/>
  <c r="A4826" i="14" s="1"/>
  <c r="A4827" i="14" s="1"/>
  <c r="A4828" i="14" s="1"/>
  <c r="A4829" i="14" s="1"/>
  <c r="A4830" i="14" s="1"/>
  <c r="A4831" i="14" s="1"/>
  <c r="A4832" i="14" s="1"/>
  <c r="A4833" i="14" s="1"/>
  <c r="A4834" i="14" s="1"/>
  <c r="A4835" i="14" s="1"/>
  <c r="A4836" i="14" s="1"/>
  <c r="A4837" i="14" s="1"/>
  <c r="A4838" i="14" s="1"/>
  <c r="A4839" i="14" s="1"/>
  <c r="A4840" i="14" s="1"/>
  <c r="A4841" i="14" s="1"/>
  <c r="A4842" i="14" s="1"/>
  <c r="A4843" i="14" s="1"/>
  <c r="A4844" i="14" s="1"/>
  <c r="A4845" i="14" s="1"/>
  <c r="A4846" i="14" s="1"/>
  <c r="A4847" i="14" s="1"/>
  <c r="A4848" i="14" s="1"/>
  <c r="A4849" i="14" s="1"/>
  <c r="A4850" i="14" s="1"/>
  <c r="A4851" i="14" s="1"/>
  <c r="A4852" i="14" s="1"/>
  <c r="A4853" i="14" s="1"/>
  <c r="A4854" i="14" s="1"/>
  <c r="A4855" i="14" s="1"/>
  <c r="A4856" i="14" s="1"/>
  <c r="A4857" i="14" s="1"/>
  <c r="A4858" i="14" s="1"/>
  <c r="A4859" i="14" s="1"/>
  <c r="A4860" i="14" s="1"/>
  <c r="A4861" i="14" s="1"/>
  <c r="A4862" i="14" s="1"/>
  <c r="A4863" i="14" s="1"/>
  <c r="A4864" i="14" s="1"/>
  <c r="A4865" i="14" s="1"/>
  <c r="A4866" i="14" s="1"/>
  <c r="A4867" i="14" s="1"/>
  <c r="A4868" i="14" s="1"/>
  <c r="A4869" i="14" s="1"/>
  <c r="A4870" i="14" s="1"/>
  <c r="A4871" i="14" s="1"/>
  <c r="A4872" i="14" s="1"/>
  <c r="A4873" i="14" s="1"/>
  <c r="A4874" i="14" s="1"/>
  <c r="A4875" i="14" s="1"/>
  <c r="A4876" i="14" s="1"/>
  <c r="A4877" i="14" s="1"/>
  <c r="A4878" i="14" s="1"/>
  <c r="A4879" i="14" s="1"/>
  <c r="A4880" i="14" s="1"/>
  <c r="A4881" i="14" s="1"/>
  <c r="A4882" i="14" s="1"/>
  <c r="A4883" i="14" s="1"/>
  <c r="A4884" i="14" s="1"/>
  <c r="A4885" i="14" s="1"/>
  <c r="A4886" i="14" s="1"/>
  <c r="A4887" i="14" s="1"/>
  <c r="A4888" i="14" s="1"/>
  <c r="A4889" i="14" s="1"/>
  <c r="A4890" i="14" s="1"/>
  <c r="A4891" i="14" s="1"/>
  <c r="A4892" i="14" s="1"/>
  <c r="A4893" i="14" s="1"/>
  <c r="A4894" i="14" s="1"/>
  <c r="A4895" i="14" s="1"/>
  <c r="A4896" i="14" s="1"/>
  <c r="A4897" i="14" s="1"/>
  <c r="A4898" i="14" s="1"/>
  <c r="A4899" i="14" s="1"/>
  <c r="A4900" i="14" s="1"/>
  <c r="A4901" i="14" s="1"/>
  <c r="A4902" i="14" s="1"/>
  <c r="A4903" i="14" s="1"/>
  <c r="A4904" i="14" s="1"/>
  <c r="A4905" i="14" s="1"/>
  <c r="A4906" i="14" s="1"/>
  <c r="A4907" i="14" s="1"/>
  <c r="A4908" i="14" s="1"/>
  <c r="A4909" i="14" s="1"/>
  <c r="A4910" i="14" s="1"/>
  <c r="A4911" i="14" s="1"/>
  <c r="A4912" i="14" s="1"/>
  <c r="A4913" i="14" s="1"/>
  <c r="A4914" i="14" s="1"/>
  <c r="A4915" i="14" s="1"/>
  <c r="A4916" i="14" s="1"/>
  <c r="A4917" i="14" s="1"/>
  <c r="A4918" i="14" s="1"/>
  <c r="A4919" i="14" s="1"/>
  <c r="A4920" i="14" s="1"/>
  <c r="A4921" i="14" s="1"/>
  <c r="A4922" i="14" s="1"/>
  <c r="A4923" i="14" s="1"/>
  <c r="A4924" i="14" s="1"/>
  <c r="A4925" i="14" s="1"/>
  <c r="A4926" i="14" s="1"/>
  <c r="A4927" i="14" s="1"/>
  <c r="A4928" i="14" s="1"/>
  <c r="A4929" i="14" s="1"/>
  <c r="A4930" i="14" s="1"/>
  <c r="A4931" i="14" s="1"/>
  <c r="A4932" i="14" s="1"/>
  <c r="A4933" i="14" s="1"/>
  <c r="A4934" i="14" s="1"/>
  <c r="A4935" i="14" s="1"/>
  <c r="A4936" i="14" s="1"/>
  <c r="A4937" i="14" s="1"/>
  <c r="A4938" i="14" s="1"/>
  <c r="A4939" i="14" s="1"/>
  <c r="A4940" i="14" s="1"/>
  <c r="A4941" i="14" s="1"/>
  <c r="A4942" i="14" s="1"/>
  <c r="A4943" i="14" s="1"/>
  <c r="A4944" i="14" s="1"/>
  <c r="A4945" i="14" s="1"/>
  <c r="A4946" i="14" s="1"/>
  <c r="A4947" i="14" s="1"/>
  <c r="A4948" i="14" s="1"/>
  <c r="A4949" i="14" s="1"/>
  <c r="A4950" i="14" s="1"/>
  <c r="A4951" i="14" s="1"/>
  <c r="A4952" i="14" s="1"/>
  <c r="A4953" i="14" s="1"/>
  <c r="A4954" i="14" s="1"/>
  <c r="A4955" i="14" s="1"/>
  <c r="A4956" i="14" s="1"/>
  <c r="A4957" i="14" s="1"/>
  <c r="A4958" i="14" s="1"/>
  <c r="A4959" i="14" s="1"/>
  <c r="A4960" i="14" s="1"/>
  <c r="A4961" i="14" s="1"/>
  <c r="A4962" i="14" s="1"/>
  <c r="A4963" i="14" s="1"/>
  <c r="A4964" i="14" s="1"/>
  <c r="A4965" i="14" s="1"/>
  <c r="A4966" i="14" s="1"/>
  <c r="A4967" i="14" s="1"/>
  <c r="A4968" i="14" s="1"/>
  <c r="A4969" i="14" s="1"/>
  <c r="A4970" i="14" s="1"/>
  <c r="A4971" i="14" s="1"/>
  <c r="A4972" i="14" s="1"/>
  <c r="A4973" i="14" s="1"/>
  <c r="A4974" i="14" s="1"/>
  <c r="A4975" i="14" s="1"/>
  <c r="A4976" i="14" s="1"/>
  <c r="A4977" i="14" s="1"/>
  <c r="A4978" i="14" s="1"/>
  <c r="A4979" i="14" s="1"/>
  <c r="A4980" i="14" s="1"/>
  <c r="A4981" i="14" s="1"/>
  <c r="A4982" i="14" s="1"/>
  <c r="A4983" i="14" s="1"/>
  <c r="A4984" i="14" s="1"/>
  <c r="A4985" i="14" s="1"/>
  <c r="A4986" i="14" s="1"/>
  <c r="A4987" i="14" s="1"/>
  <c r="A4988" i="14" s="1"/>
  <c r="A4989" i="14" s="1"/>
  <c r="A4990" i="14" s="1"/>
  <c r="A4991" i="14" s="1"/>
  <c r="A4992" i="14" s="1"/>
  <c r="A4993" i="14" s="1"/>
  <c r="A4994" i="14" s="1"/>
  <c r="A4995" i="14" s="1"/>
  <c r="A4996" i="14" s="1"/>
  <c r="A4997" i="14" s="1"/>
  <c r="A4998" i="14" s="1"/>
  <c r="A4999" i="14" s="1"/>
  <c r="A5000" i="14" s="1"/>
  <c r="A5001" i="14" s="1"/>
  <c r="A5002" i="14" s="1"/>
  <c r="A5003" i="14" s="1"/>
  <c r="A5004" i="14" s="1"/>
  <c r="A5005" i="14" s="1"/>
  <c r="A5006" i="14" s="1"/>
  <c r="A5007" i="14" s="1"/>
  <c r="A5008" i="14" s="1"/>
  <c r="A5009" i="14" s="1"/>
  <c r="A5010" i="14" s="1"/>
  <c r="A5011" i="14" s="1"/>
  <c r="A5012" i="14" s="1"/>
  <c r="A5013" i="14" s="1"/>
  <c r="A5014" i="14" s="1"/>
  <c r="A5015" i="14" s="1"/>
  <c r="A5016" i="14" s="1"/>
  <c r="A5017" i="14" s="1"/>
  <c r="A5018" i="14" s="1"/>
  <c r="A5019" i="14" s="1"/>
  <c r="A5020" i="14" s="1"/>
  <c r="A5021" i="14" s="1"/>
  <c r="A5022" i="14" s="1"/>
  <c r="A5023" i="14" s="1"/>
  <c r="A5024" i="14" s="1"/>
  <c r="A5025" i="14" s="1"/>
  <c r="A5026" i="14" s="1"/>
  <c r="A5027" i="14" s="1"/>
  <c r="A5028" i="14" s="1"/>
  <c r="A5029" i="14" s="1"/>
  <c r="A5030" i="14" s="1"/>
  <c r="A5031" i="14" s="1"/>
  <c r="A5032" i="14" s="1"/>
  <c r="A5033" i="14" s="1"/>
  <c r="A5034" i="14" s="1"/>
  <c r="A5035" i="14" s="1"/>
  <c r="A5036" i="14" s="1"/>
  <c r="A5037" i="14" s="1"/>
  <c r="A5038" i="14" s="1"/>
  <c r="A5039" i="14"/>
  <c r="A5040" i="14"/>
  <c r="A5041" i="14" s="1"/>
  <c r="A5042" i="14" s="1"/>
  <c r="A5043" i="14" s="1"/>
  <c r="A5044" i="14" s="1"/>
  <c r="A5045" i="14" s="1"/>
  <c r="A5046" i="14" s="1"/>
  <c r="A5047" i="14" s="1"/>
  <c r="A5048" i="14" s="1"/>
  <c r="A5049" i="14" s="1"/>
  <c r="A5050" i="14" s="1"/>
  <c r="A5051" i="14" s="1"/>
  <c r="A5052" i="14" s="1"/>
  <c r="A5053" i="14" s="1"/>
  <c r="A5054" i="14" s="1"/>
  <c r="A5055" i="14" s="1"/>
  <c r="A5056" i="14" s="1"/>
  <c r="A5057" i="14" s="1"/>
  <c r="A5058" i="14" s="1"/>
  <c r="A5059" i="14" s="1"/>
  <c r="A5060" i="14" s="1"/>
  <c r="A5061" i="14" s="1"/>
  <c r="A5062" i="14" s="1"/>
  <c r="A5063" i="14" s="1"/>
  <c r="A5064" i="14" s="1"/>
  <c r="A5065" i="14" s="1"/>
  <c r="A5066" i="14" s="1"/>
  <c r="A5067" i="14" s="1"/>
  <c r="A5068" i="14" s="1"/>
  <c r="A5069" i="14" s="1"/>
  <c r="A5070" i="14" s="1"/>
  <c r="A5071" i="14" s="1"/>
  <c r="A5072" i="14" s="1"/>
  <c r="A5073" i="14" s="1"/>
  <c r="A5074" i="14" s="1"/>
  <c r="A5075" i="14" s="1"/>
  <c r="A5076" i="14" s="1"/>
  <c r="A5077" i="14" s="1"/>
  <c r="A5078" i="14" s="1"/>
  <c r="A5079" i="14" s="1"/>
  <c r="A5080" i="14" s="1"/>
  <c r="A5081" i="14" s="1"/>
  <c r="A5082" i="14" s="1"/>
  <c r="A5083" i="14" s="1"/>
  <c r="A5084" i="14" s="1"/>
  <c r="A5085" i="14" s="1"/>
  <c r="A5086" i="14" s="1"/>
  <c r="A5087" i="14" s="1"/>
  <c r="A5088" i="14" s="1"/>
  <c r="A5089" i="14" s="1"/>
  <c r="A5090" i="14" s="1"/>
  <c r="A5091" i="14" s="1"/>
  <c r="A5092" i="14" s="1"/>
  <c r="A5093" i="14" s="1"/>
  <c r="A5094" i="14" s="1"/>
  <c r="A5095" i="14" s="1"/>
  <c r="A5096" i="14" s="1"/>
  <c r="A5097" i="14" s="1"/>
  <c r="A5098" i="14" s="1"/>
  <c r="A5099" i="14" s="1"/>
  <c r="A5100" i="14" s="1"/>
  <c r="A5101" i="14" s="1"/>
  <c r="A5102" i="14" s="1"/>
  <c r="A5103" i="14" s="1"/>
  <c r="A5104" i="14" s="1"/>
  <c r="A5105" i="14" s="1"/>
  <c r="A5106" i="14" s="1"/>
  <c r="A5107" i="14" s="1"/>
  <c r="A5108" i="14" s="1"/>
  <c r="A5109" i="14" s="1"/>
  <c r="A5110" i="14" s="1"/>
  <c r="A5111" i="14" s="1"/>
  <c r="A5112" i="14" s="1"/>
  <c r="A5113" i="14" s="1"/>
  <c r="A5114" i="14" s="1"/>
  <c r="A5115" i="14" s="1"/>
  <c r="A5116" i="14" s="1"/>
  <c r="A5117" i="14" s="1"/>
  <c r="A5118" i="14" s="1"/>
  <c r="A5119" i="14" s="1"/>
  <c r="A5120" i="14" s="1"/>
  <c r="A5121" i="14" s="1"/>
  <c r="A5122" i="14" s="1"/>
  <c r="A5123" i="14" s="1"/>
  <c r="A5124" i="14" s="1"/>
  <c r="A5125" i="14" s="1"/>
  <c r="A5126" i="14" s="1"/>
  <c r="A5127" i="14" s="1"/>
  <c r="A5128" i="14" s="1"/>
  <c r="A5129" i="14" s="1"/>
  <c r="A5130" i="14" s="1"/>
  <c r="A5131" i="14" s="1"/>
  <c r="A5132" i="14" s="1"/>
  <c r="A5133" i="14" s="1"/>
  <c r="A5134" i="14" s="1"/>
  <c r="A5135" i="14" s="1"/>
  <c r="A5136" i="14" s="1"/>
  <c r="A5137" i="14" s="1"/>
  <c r="A5138" i="14" s="1"/>
  <c r="A5139" i="14" s="1"/>
  <c r="A5140" i="14" s="1"/>
  <c r="A5141" i="14" s="1"/>
  <c r="A5142" i="14" s="1"/>
  <c r="A5143" i="14" s="1"/>
  <c r="A5144" i="14" s="1"/>
  <c r="A5145" i="14" s="1"/>
  <c r="A5146" i="14" s="1"/>
  <c r="A5147" i="14" s="1"/>
  <c r="A5148" i="14" s="1"/>
  <c r="A5149" i="14" s="1"/>
  <c r="A5150" i="14" s="1"/>
  <c r="A5151" i="14" s="1"/>
  <c r="A5152" i="14" s="1"/>
  <c r="A5153" i="14" s="1"/>
  <c r="A5154" i="14" s="1"/>
  <c r="A5155" i="14" s="1"/>
  <c r="A5156" i="14" s="1"/>
  <c r="A5157" i="14" s="1"/>
  <c r="A5158" i="14" s="1"/>
  <c r="A5159" i="14" s="1"/>
  <c r="A5160" i="14" s="1"/>
  <c r="A5161" i="14" s="1"/>
  <c r="A5162" i="14" s="1"/>
  <c r="A5163" i="14" s="1"/>
  <c r="A5164" i="14" s="1"/>
  <c r="A5165" i="14" s="1"/>
  <c r="A5166" i="14" s="1"/>
  <c r="A5167" i="14" s="1"/>
  <c r="A5168" i="14" s="1"/>
  <c r="A5169" i="14" s="1"/>
  <c r="A5170" i="14" s="1"/>
  <c r="A5171" i="14" s="1"/>
  <c r="A5172" i="14" s="1"/>
  <c r="A5173" i="14" s="1"/>
  <c r="A5174" i="14" s="1"/>
  <c r="A5175" i="14" s="1"/>
  <c r="A5176" i="14" s="1"/>
  <c r="A5177" i="14" s="1"/>
  <c r="A5178" i="14" s="1"/>
  <c r="A5179" i="14" s="1"/>
  <c r="A5180" i="14" s="1"/>
  <c r="A5181" i="14" s="1"/>
  <c r="A5182" i="14" s="1"/>
  <c r="A5183" i="14" s="1"/>
  <c r="A5184" i="14" s="1"/>
  <c r="A5185" i="14" s="1"/>
  <c r="A5186" i="14" s="1"/>
  <c r="A5187" i="14" s="1"/>
  <c r="A5188" i="14" s="1"/>
  <c r="A5189" i="14" s="1"/>
  <c r="A5190" i="14" s="1"/>
  <c r="A5191" i="14" s="1"/>
  <c r="A5192" i="14" s="1"/>
  <c r="A5193" i="14" s="1"/>
  <c r="A5194" i="14" s="1"/>
  <c r="A5195" i="14" s="1"/>
  <c r="A5196" i="14" s="1"/>
  <c r="A5197" i="14" s="1"/>
  <c r="A5198" i="14" s="1"/>
  <c r="A5199" i="14" s="1"/>
  <c r="A5200" i="14" s="1"/>
  <c r="A5201" i="14" s="1"/>
  <c r="A5202" i="14" s="1"/>
  <c r="A5203" i="14" s="1"/>
  <c r="A5204" i="14" s="1"/>
  <c r="A5205" i="14" s="1"/>
  <c r="A5206" i="14" s="1"/>
  <c r="A5207" i="14" s="1"/>
  <c r="A5208" i="14" s="1"/>
  <c r="A5209" i="14" s="1"/>
  <c r="A5210" i="14" s="1"/>
  <c r="A5211" i="14" s="1"/>
  <c r="A5212" i="14" s="1"/>
  <c r="A5213" i="14" s="1"/>
  <c r="A5214" i="14" s="1"/>
  <c r="A5215" i="14" s="1"/>
  <c r="A5216" i="14" s="1"/>
  <c r="A5217" i="14" s="1"/>
  <c r="A5218" i="14" s="1"/>
  <c r="A5219" i="14" s="1"/>
  <c r="A5220" i="14" s="1"/>
  <c r="A5221" i="14" s="1"/>
  <c r="A5222" i="14" s="1"/>
  <c r="A5223" i="14" s="1"/>
  <c r="A5224" i="14" s="1"/>
  <c r="A5225" i="14" s="1"/>
  <c r="A5226" i="14" s="1"/>
  <c r="A5227" i="14" s="1"/>
  <c r="A5228" i="14" s="1"/>
  <c r="A5229" i="14" s="1"/>
  <c r="A5230" i="14" s="1"/>
  <c r="A5231" i="14" s="1"/>
  <c r="A5232" i="14" s="1"/>
  <c r="A5233" i="14" s="1"/>
  <c r="A5234" i="14" s="1"/>
  <c r="A5235" i="14" s="1"/>
  <c r="A5236" i="14" s="1"/>
  <c r="A5237" i="14" s="1"/>
  <c r="A5238" i="14" s="1"/>
  <c r="A5239" i="14" s="1"/>
  <c r="A5240" i="14" s="1"/>
  <c r="A5241" i="14" s="1"/>
  <c r="A5242" i="14" s="1"/>
  <c r="A5243" i="14" s="1"/>
  <c r="A5244" i="14" s="1"/>
  <c r="A5245" i="14" s="1"/>
  <c r="A5246" i="14" s="1"/>
  <c r="A5247" i="14" s="1"/>
  <c r="A5248" i="14" s="1"/>
  <c r="A5249" i="14" s="1"/>
  <c r="A5250" i="14" s="1"/>
  <c r="A5251" i="14" s="1"/>
  <c r="A5252" i="14" s="1"/>
  <c r="A5253" i="14" s="1"/>
  <c r="A5254" i="14" s="1"/>
  <c r="A5255" i="14" s="1"/>
  <c r="A5256" i="14" s="1"/>
  <c r="A5257" i="14" s="1"/>
  <c r="A427" i="14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221" i="14"/>
  <c r="A222" i="14"/>
  <c r="A223" i="14"/>
  <c r="A224" i="14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208" i="14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3" i="14"/>
  <c r="F5254" i="14"/>
  <c r="F4816" i="14"/>
  <c r="F4597" i="14"/>
  <c r="F4378" i="14"/>
  <c r="F4159" i="14"/>
  <c r="F3940" i="14"/>
  <c r="F3721" i="14"/>
  <c r="F3502" i="14"/>
  <c r="F3283" i="14"/>
  <c r="F2845" i="14"/>
  <c r="F2407" i="14"/>
  <c r="F2188" i="14"/>
  <c r="F1312" i="14"/>
  <c r="F655" i="14"/>
  <c r="F1093" i="14"/>
  <c r="F5034" i="14"/>
  <c r="F4815" i="14"/>
  <c r="F4596" i="14"/>
  <c r="F4158" i="14"/>
  <c r="F3720" i="14"/>
  <c r="F3501" i="14"/>
  <c r="F3282" i="14"/>
  <c r="F2844" i="14"/>
  <c r="F2187" i="14"/>
  <c r="F1749" i="14"/>
  <c r="F1530" i="14"/>
  <c r="F1311" i="14"/>
  <c r="F654" i="14"/>
  <c r="F1092" i="14"/>
  <c r="F216" i="14"/>
  <c r="F4812" i="14"/>
  <c r="F4593" i="14"/>
  <c r="F4374" i="14"/>
  <c r="F4155" i="14"/>
  <c r="F3936" i="14"/>
  <c r="F3717" i="14"/>
  <c r="F3498" i="14"/>
  <c r="F3279" i="14"/>
  <c r="F2841" i="14"/>
  <c r="F2184" i="14"/>
  <c r="F1746" i="14"/>
  <c r="F1308" i="14"/>
  <c r="F870" i="14"/>
  <c r="F651" i="14"/>
  <c r="F1089" i="14"/>
  <c r="F213" i="14"/>
  <c r="F4809" i="14"/>
  <c r="F4590" i="14"/>
  <c r="F4371" i="14"/>
  <c r="F3714" i="14"/>
  <c r="F3495" i="14"/>
  <c r="F3276" i="14"/>
  <c r="F2838" i="14"/>
  <c r="F2400" i="14"/>
  <c r="F2181" i="14"/>
  <c r="F1743" i="14"/>
  <c r="F1524" i="14"/>
  <c r="F1305" i="14"/>
  <c r="F648" i="14"/>
  <c r="F429" i="14"/>
  <c r="F1086" i="14"/>
  <c r="F210" i="14"/>
  <c r="F4808" i="14"/>
  <c r="F4589" i="14"/>
  <c r="F4370" i="14"/>
  <c r="F3932" i="14"/>
  <c r="F3713" i="14"/>
  <c r="F3494" i="14"/>
  <c r="F3275" i="14"/>
  <c r="F2837" i="14"/>
  <c r="F2399" i="14"/>
  <c r="F2180" i="14"/>
  <c r="F1742" i="14"/>
  <c r="F1304" i="14"/>
  <c r="F866" i="14"/>
  <c r="F647" i="14"/>
  <c r="F1085" i="14"/>
  <c r="F209" i="14"/>
  <c r="F5245" i="14"/>
  <c r="F5026" i="14"/>
  <c r="F4807" i="14"/>
  <c r="F4588" i="14"/>
  <c r="F4369" i="14"/>
  <c r="F4150" i="14"/>
  <c r="F3712" i="14"/>
  <c r="F3274" i="14"/>
  <c r="F2836" i="14"/>
  <c r="F2179" i="14"/>
  <c r="F1741" i="14"/>
  <c r="F1303" i="14"/>
  <c r="F865" i="14"/>
  <c r="F646" i="14"/>
  <c r="F1084" i="14"/>
  <c r="F208" i="14"/>
  <c r="F5244" i="14"/>
  <c r="F5025" i="14"/>
  <c r="F4806" i="14"/>
  <c r="F4587" i="14"/>
  <c r="F4368" i="14"/>
  <c r="F3711" i="14"/>
  <c r="F3492" i="14"/>
  <c r="F3273" i="14"/>
  <c r="F2835" i="14"/>
  <c r="F2178" i="14"/>
  <c r="F1740" i="14"/>
  <c r="F1521" i="14"/>
  <c r="F1302" i="14"/>
  <c r="F645" i="14"/>
  <c r="F1083" i="14"/>
  <c r="F207" i="14"/>
  <c r="F5024" i="14"/>
  <c r="F4805" i="14"/>
  <c r="F4586" i="14"/>
  <c r="F4367" i="14"/>
  <c r="F3929" i="14"/>
  <c r="F3710" i="14"/>
  <c r="F3491" i="14"/>
  <c r="F3272" i="14"/>
  <c r="F2834" i="14"/>
  <c r="F2177" i="14"/>
  <c r="F1739" i="14"/>
  <c r="F1301" i="14"/>
  <c r="F863" i="14"/>
  <c r="F644" i="14"/>
  <c r="F1082" i="14"/>
  <c r="F206" i="14"/>
  <c r="F5023" i="14"/>
  <c r="F4804" i="14"/>
  <c r="F4585" i="14"/>
  <c r="F4366" i="14"/>
  <c r="F4147" i="14"/>
  <c r="F3709" i="14"/>
  <c r="F3490" i="14"/>
  <c r="F3271" i="14"/>
  <c r="F2833" i="14"/>
  <c r="F2176" i="14"/>
  <c r="F1738" i="14"/>
  <c r="F1300" i="14"/>
  <c r="F862" i="14"/>
  <c r="F1081" i="14"/>
  <c r="F205" i="14"/>
  <c r="F5240" i="14"/>
  <c r="F5021" i="14"/>
  <c r="F4802" i="14"/>
  <c r="F4583" i="14"/>
  <c r="F3707" i="14"/>
  <c r="F3269" i="14"/>
  <c r="F2831" i="14"/>
  <c r="F2612" i="14"/>
  <c r="F2174" i="14"/>
  <c r="F1736" i="14"/>
  <c r="F1517" i="14"/>
  <c r="F1298" i="14"/>
  <c r="F641" i="14"/>
  <c r="F1079" i="14"/>
  <c r="F203" i="14"/>
  <c r="F5239" i="14"/>
  <c r="F4582" i="14"/>
  <c r="F3925" i="14"/>
  <c r="F3706" i="14"/>
  <c r="F3487" i="14"/>
  <c r="F3268" i="14"/>
  <c r="F2830" i="14"/>
  <c r="F2173" i="14"/>
  <c r="F1735" i="14"/>
  <c r="F1516" i="14"/>
  <c r="F1297" i="14"/>
  <c r="F640" i="14"/>
  <c r="F1078" i="14"/>
  <c r="F202" i="14"/>
  <c r="F5019" i="14"/>
  <c r="F4581" i="14"/>
  <c r="F4362" i="14"/>
  <c r="F3924" i="14"/>
  <c r="F3705" i="14"/>
  <c r="F3486" i="14"/>
  <c r="F3267" i="14"/>
  <c r="F2829" i="14"/>
  <c r="F2610" i="14"/>
  <c r="F1734" i="14"/>
  <c r="F1296" i="14"/>
  <c r="F858" i="14"/>
  <c r="F639" i="14"/>
  <c r="F1077" i="14"/>
  <c r="F201" i="14"/>
  <c r="F5237" i="14"/>
  <c r="F5018" i="14"/>
  <c r="F4799" i="14"/>
  <c r="F4580" i="14"/>
  <c r="F4361" i="14"/>
  <c r="F3704" i="14"/>
  <c r="F3485" i="14"/>
  <c r="F3266" i="14"/>
  <c r="F2828" i="14"/>
  <c r="F2609" i="14"/>
  <c r="F2171" i="14"/>
  <c r="F1733" i="14"/>
  <c r="F1295" i="14"/>
  <c r="F857" i="14"/>
  <c r="F638" i="14"/>
  <c r="F1076" i="14"/>
  <c r="F200" i="14"/>
  <c r="F5236" i="14"/>
  <c r="F5017" i="14"/>
  <c r="F4579" i="14"/>
  <c r="F4360" i="14"/>
  <c r="F3922" i="14"/>
  <c r="F3703" i="14"/>
  <c r="F3484" i="14"/>
  <c r="F3265" i="14"/>
  <c r="F2827" i="14"/>
  <c r="F1732" i="14"/>
  <c r="F1294" i="14"/>
  <c r="F1075" i="14"/>
  <c r="F199" i="14"/>
  <c r="F5235" i="14"/>
  <c r="F4578" i="14"/>
  <c r="F3702" i="14"/>
  <c r="F3483" i="14"/>
  <c r="F3264" i="14"/>
  <c r="F2826" i="14"/>
  <c r="F2607" i="14"/>
  <c r="F2169" i="14"/>
  <c r="F1731" i="14"/>
  <c r="F1293" i="14"/>
  <c r="F855" i="14"/>
  <c r="F636" i="14"/>
  <c r="F1074" i="14"/>
  <c r="F198" i="14"/>
  <c r="F5015" i="14"/>
  <c r="F4796" i="14"/>
  <c r="F4577" i="14"/>
  <c r="F4358" i="14"/>
  <c r="F3701" i="14"/>
  <c r="F3482" i="14"/>
  <c r="F3263" i="14"/>
  <c r="F2825" i="14"/>
  <c r="F2606" i="14"/>
  <c r="F2168" i="14"/>
  <c r="F1292" i="14"/>
  <c r="F854" i="14"/>
  <c r="F635" i="14"/>
  <c r="F1073" i="14"/>
  <c r="F197" i="14"/>
  <c r="F5014" i="14"/>
  <c r="F4795" i="14"/>
  <c r="F4576" i="14"/>
  <c r="F3700" i="14"/>
  <c r="F3481" i="14"/>
  <c r="F3262" i="14"/>
  <c r="F2824" i="14"/>
  <c r="F2605" i="14"/>
  <c r="F2167" i="14"/>
  <c r="F1729" i="14"/>
  <c r="F1291" i="14"/>
  <c r="F634" i="14"/>
  <c r="F1072" i="14"/>
  <c r="F196" i="14"/>
  <c r="F5232" i="14"/>
  <c r="F5013" i="14"/>
  <c r="F4575" i="14"/>
  <c r="F3918" i="14"/>
  <c r="F3699" i="14"/>
  <c r="F2823" i="14"/>
  <c r="F2166" i="14"/>
  <c r="F1290" i="14"/>
  <c r="F852" i="14"/>
  <c r="F633" i="14"/>
  <c r="F1071" i="14"/>
  <c r="F195" i="14"/>
  <c r="F5231" i="14"/>
  <c r="F5012" i="14"/>
  <c r="F4574" i="14"/>
  <c r="F3698" i="14"/>
  <c r="F3479" i="14"/>
  <c r="F3260" i="14"/>
  <c r="F2822" i="14"/>
  <c r="F2165" i="14"/>
  <c r="F1508" i="14"/>
  <c r="F1289" i="14"/>
  <c r="F632" i="14"/>
  <c r="F1070" i="14"/>
  <c r="F5011" i="14"/>
  <c r="F4792" i="14"/>
  <c r="F4573" i="14"/>
  <c r="F3697" i="14"/>
  <c r="F3478" i="14"/>
  <c r="F3259" i="14"/>
  <c r="F2821" i="14"/>
  <c r="F2602" i="14"/>
  <c r="F2164" i="14"/>
  <c r="F1726" i="14"/>
  <c r="F1288" i="14"/>
  <c r="F631" i="14"/>
  <c r="F193" i="14"/>
  <c r="F5010" i="14"/>
  <c r="F4791" i="14"/>
  <c r="F4572" i="14"/>
  <c r="F4353" i="14"/>
  <c r="F3696" i="14"/>
  <c r="F3477" i="14"/>
  <c r="F3258" i="14"/>
  <c r="F2820" i="14"/>
  <c r="F2163" i="14"/>
  <c r="F1287" i="14"/>
  <c r="F192" i="14"/>
  <c r="F5228" i="14"/>
  <c r="F4790" i="14"/>
  <c r="F4571" i="14"/>
  <c r="F3914" i="14"/>
  <c r="F3476" i="14"/>
  <c r="F3257" i="14"/>
  <c r="F2819" i="14"/>
  <c r="F2162" i="14"/>
  <c r="F1724" i="14"/>
  <c r="F1286" i="14"/>
  <c r="F629" i="14"/>
  <c r="F191" i="14"/>
  <c r="F5227" i="14"/>
  <c r="F4789" i="14"/>
  <c r="F4570" i="14"/>
  <c r="F4351" i="14"/>
  <c r="F3694" i="14"/>
  <c r="F3475" i="14"/>
  <c r="F3256" i="14"/>
  <c r="F2818" i="14"/>
  <c r="F2599" i="14"/>
  <c r="F2161" i="14"/>
  <c r="F1723" i="14"/>
  <c r="F1285" i="14"/>
  <c r="F1066" i="14"/>
  <c r="F190" i="14"/>
  <c r="F5007" i="14"/>
  <c r="F4788" i="14"/>
  <c r="F4569" i="14"/>
  <c r="F3693" i="14"/>
  <c r="F3474" i="14"/>
  <c r="F3255" i="14"/>
  <c r="F2817" i="14"/>
  <c r="F2598" i="14"/>
  <c r="F2160" i="14"/>
  <c r="F1722" i="14"/>
  <c r="F1284" i="14"/>
  <c r="F627" i="14"/>
  <c r="F1065" i="14"/>
  <c r="F189" i="14"/>
  <c r="F5225" i="14"/>
  <c r="F5006" i="14"/>
  <c r="F4787" i="14"/>
  <c r="F3692" i="14"/>
  <c r="F3473" i="14"/>
  <c r="F3254" i="14"/>
  <c r="F2816" i="14"/>
  <c r="F1721" i="14"/>
  <c r="F1283" i="14"/>
  <c r="F626" i="14"/>
  <c r="F1064" i="14"/>
  <c r="F188" i="14"/>
  <c r="F5005" i="14"/>
  <c r="F4567" i="14"/>
  <c r="F3691" i="14"/>
  <c r="F3472" i="14"/>
  <c r="F2815" i="14"/>
  <c r="F2158" i="14"/>
  <c r="F1282" i="14"/>
  <c r="F625" i="14"/>
  <c r="F1063" i="14"/>
  <c r="F187" i="14"/>
  <c r="F5004" i="14"/>
  <c r="F4566" i="14"/>
  <c r="F3690" i="14"/>
  <c r="F3471" i="14"/>
  <c r="F3252" i="14"/>
  <c r="F2814" i="14"/>
  <c r="F2376" i="14"/>
  <c r="F2157" i="14"/>
  <c r="F1281" i="14"/>
  <c r="F624" i="14"/>
  <c r="F1062" i="14"/>
  <c r="F186" i="14"/>
  <c r="F5003" i="14"/>
  <c r="F4565" i="14"/>
  <c r="F4346" i="14"/>
  <c r="F3689" i="14"/>
  <c r="F3470" i="14"/>
  <c r="F2813" i="14"/>
  <c r="F2156" i="14"/>
  <c r="F1718" i="14"/>
  <c r="F1280" i="14"/>
  <c r="F185" i="14"/>
  <c r="F4783" i="14"/>
  <c r="F4564" i="14"/>
  <c r="F4345" i="14"/>
  <c r="F3469" i="14"/>
  <c r="F3250" i="14"/>
  <c r="F2812" i="14"/>
  <c r="F2593" i="14"/>
  <c r="F2374" i="14"/>
  <c r="F1717" i="14"/>
  <c r="F1279" i="14"/>
  <c r="F1060" i="14"/>
  <c r="F184" i="14"/>
  <c r="F5220" i="14"/>
  <c r="F5001" i="14"/>
  <c r="F4782" i="14"/>
  <c r="F4563" i="14"/>
  <c r="F3687" i="14"/>
  <c r="F3468" i="14"/>
  <c r="F3249" i="14"/>
  <c r="F2811" i="14"/>
  <c r="F1716" i="14"/>
  <c r="F1278" i="14"/>
  <c r="F621" i="14"/>
  <c r="F1059" i="14"/>
  <c r="F183" i="14"/>
  <c r="F4781" i="14"/>
  <c r="F4562" i="14"/>
  <c r="F3686" i="14"/>
  <c r="F3467" i="14"/>
  <c r="F3248" i="14"/>
  <c r="F2810" i="14"/>
  <c r="F1715" i="14"/>
  <c r="F1277" i="14"/>
  <c r="F620" i="14"/>
  <c r="F1058" i="14"/>
  <c r="F4999" i="14"/>
  <c r="F4780" i="14"/>
  <c r="F4561" i="14"/>
  <c r="F3466" i="14"/>
  <c r="F1276" i="14"/>
  <c r="F619" i="14"/>
  <c r="F1057" i="14"/>
  <c r="F5217" i="14"/>
  <c r="F4998" i="14"/>
  <c r="F4560" i="14"/>
  <c r="F4341" i="14"/>
  <c r="F3684" i="14"/>
  <c r="F3465" i="14"/>
  <c r="F3246" i="14"/>
  <c r="F2808" i="14"/>
  <c r="F2151" i="14"/>
  <c r="F1713" i="14"/>
  <c r="F1275" i="14"/>
  <c r="F618" i="14"/>
  <c r="F1056" i="14"/>
  <c r="F180" i="14"/>
  <c r="F5216" i="14"/>
  <c r="F4559" i="14"/>
  <c r="F3683" i="14"/>
  <c r="F3464" i="14"/>
  <c r="F3245" i="14"/>
  <c r="F2807" i="14"/>
  <c r="F2150" i="14"/>
  <c r="F1712" i="14"/>
  <c r="F617" i="14"/>
  <c r="F1055" i="14"/>
  <c r="F179" i="14"/>
  <c r="F4996" i="14"/>
  <c r="F4558" i="14"/>
  <c r="F3682" i="14"/>
  <c r="F3463" i="14"/>
  <c r="F2806" i="14"/>
  <c r="F2587" i="14"/>
  <c r="F2149" i="14"/>
  <c r="F1711" i="14"/>
  <c r="F1273" i="14"/>
  <c r="F616" i="14"/>
  <c r="F1054" i="14"/>
  <c r="F178" i="14"/>
  <c r="F5214" i="14"/>
  <c r="F4995" i="14"/>
  <c r="F4776" i="14"/>
  <c r="F4557" i="14"/>
  <c r="F3681" i="14"/>
  <c r="F3462" i="14"/>
  <c r="F3243" i="14"/>
  <c r="F2805" i="14"/>
  <c r="F1053" i="14"/>
  <c r="F177" i="14"/>
  <c r="F4994" i="14"/>
  <c r="F4775" i="14"/>
  <c r="F4556" i="14"/>
  <c r="F4337" i="14"/>
  <c r="F3680" i="14"/>
  <c r="F3461" i="14"/>
  <c r="F3242" i="14"/>
  <c r="F2804" i="14"/>
  <c r="F2585" i="14"/>
  <c r="F2147" i="14"/>
  <c r="F1490" i="14"/>
  <c r="F1271" i="14"/>
  <c r="F614" i="14"/>
  <c r="F1052" i="14"/>
  <c r="F176" i="14"/>
  <c r="F4993" i="14"/>
  <c r="F4555" i="14"/>
  <c r="F3679" i="14"/>
  <c r="F3460" i="14"/>
  <c r="F2803" i="14"/>
  <c r="F2584" i="14"/>
  <c r="F1489" i="14"/>
  <c r="F1270" i="14"/>
  <c r="F1051" i="14"/>
  <c r="E175" i="14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F4554" i="14"/>
  <c r="F3678" i="14"/>
  <c r="F3459" i="14"/>
  <c r="F2802" i="14"/>
  <c r="F2145" i="14"/>
  <c r="F1050" i="14"/>
  <c r="F174" i="14"/>
  <c r="F3677" i="14"/>
  <c r="E3677" i="14"/>
  <c r="E3678" i="14" s="1"/>
  <c r="E3679" i="14" s="1"/>
  <c r="E3680" i="14" s="1"/>
  <c r="E3681" i="14" s="1"/>
  <c r="E3682" i="14" s="1"/>
  <c r="E3683" i="14" s="1"/>
  <c r="E3684" i="14" s="1"/>
  <c r="E3685" i="14" s="1"/>
  <c r="E3686" i="14" s="1"/>
  <c r="E3687" i="14" s="1"/>
  <c r="E3688" i="14" s="1"/>
  <c r="E3689" i="14" s="1"/>
  <c r="E3690" i="14" s="1"/>
  <c r="E3691" i="14" s="1"/>
  <c r="F3239" i="14"/>
  <c r="F2801" i="14"/>
  <c r="E2582" i="14"/>
  <c r="E2583" i="14" s="1"/>
  <c r="E2584" i="14" s="1"/>
  <c r="E2585" i="14" s="1"/>
  <c r="E2586" i="14" s="1"/>
  <c r="E2587" i="14" s="1"/>
  <c r="E2588" i="14" s="1"/>
  <c r="E2589" i="14" s="1"/>
  <c r="E2590" i="14" s="1"/>
  <c r="E2591" i="14" s="1"/>
  <c r="E2592" i="14" s="1"/>
  <c r="E2593" i="14" s="1"/>
  <c r="E2594" i="14" s="1"/>
  <c r="E2595" i="14" s="1"/>
  <c r="E2596" i="14" s="1"/>
  <c r="F2144" i="14"/>
  <c r="F830" i="14"/>
  <c r="E830" i="14"/>
  <c r="E831" i="14" s="1"/>
  <c r="E832" i="14" s="1"/>
  <c r="E833" i="14" s="1"/>
  <c r="E834" i="14" s="1"/>
  <c r="E835" i="14" s="1"/>
  <c r="E836" i="14" s="1"/>
  <c r="E837" i="14" s="1"/>
  <c r="E838" i="14" s="1"/>
  <c r="E839" i="14" s="1"/>
  <c r="E840" i="14" s="1"/>
  <c r="E841" i="14" s="1"/>
  <c r="E842" i="14" s="1"/>
  <c r="E843" i="14" s="1"/>
  <c r="E844" i="14" s="1"/>
  <c r="F611" i="14"/>
  <c r="F1049" i="14"/>
  <c r="E5209" i="14"/>
  <c r="E5210" i="14" s="1"/>
  <c r="E5211" i="14" s="1"/>
  <c r="E5212" i="14" s="1"/>
  <c r="E5213" i="14" s="1"/>
  <c r="E5214" i="14" s="1"/>
  <c r="E5215" i="14" s="1"/>
  <c r="E5216" i="14" s="1"/>
  <c r="E5217" i="14" s="1"/>
  <c r="E5218" i="14" s="1"/>
  <c r="E5219" i="14" s="1"/>
  <c r="E5220" i="14" s="1"/>
  <c r="E5221" i="14" s="1"/>
  <c r="E5222" i="14" s="1"/>
  <c r="E5223" i="14" s="1"/>
  <c r="E5224" i="14" s="1"/>
  <c r="E4771" i="14"/>
  <c r="E4772" i="14" s="1"/>
  <c r="E4773" i="14" s="1"/>
  <c r="E4774" i="14" s="1"/>
  <c r="E4775" i="14" s="1"/>
  <c r="E4776" i="14" s="1"/>
  <c r="E4777" i="14" s="1"/>
  <c r="E4778" i="14" s="1"/>
  <c r="E4779" i="14" s="1"/>
  <c r="E4780" i="14" s="1"/>
  <c r="E4781" i="14" s="1"/>
  <c r="E4782" i="14" s="1"/>
  <c r="E4783" i="14" s="1"/>
  <c r="E4784" i="14" s="1"/>
  <c r="E4785" i="14" s="1"/>
  <c r="E4786" i="14" s="1"/>
  <c r="F4333" i="14"/>
  <c r="E3676" i="14"/>
  <c r="F3457" i="14"/>
  <c r="E3238" i="14"/>
  <c r="E3239" i="14" s="1"/>
  <c r="E3240" i="14" s="1"/>
  <c r="E3241" i="14" s="1"/>
  <c r="E3242" i="14" s="1"/>
  <c r="E3243" i="14" s="1"/>
  <c r="E3244" i="14" s="1"/>
  <c r="E3245" i="14" s="1"/>
  <c r="E3246" i="14" s="1"/>
  <c r="E3247" i="14" s="1"/>
  <c r="E3248" i="14" s="1"/>
  <c r="E3249" i="14" s="1"/>
  <c r="E3250" i="14" s="1"/>
  <c r="E3251" i="14" s="1"/>
  <c r="E3252" i="14" s="1"/>
  <c r="E3253" i="14" s="1"/>
  <c r="F2800" i="14"/>
  <c r="F2143" i="14"/>
  <c r="E2143" i="14"/>
  <c r="E2144" i="14" s="1"/>
  <c r="E2145" i="14" s="1"/>
  <c r="E2146" i="14" s="1"/>
  <c r="E2147" i="14" s="1"/>
  <c r="E2148" i="14" s="1"/>
  <c r="E2149" i="14" s="1"/>
  <c r="E2150" i="14" s="1"/>
  <c r="E2151" i="14" s="1"/>
  <c r="E2152" i="14" s="1"/>
  <c r="E2153" i="14" s="1"/>
  <c r="E2154" i="14" s="1"/>
  <c r="E2155" i="14" s="1"/>
  <c r="E2156" i="14" s="1"/>
  <c r="E2157" i="14" s="1"/>
  <c r="E2158" i="14" s="1"/>
  <c r="E1705" i="14"/>
  <c r="E1706" i="14" s="1"/>
  <c r="E1707" i="14" s="1"/>
  <c r="E1708" i="14" s="1"/>
  <c r="E1709" i="14" s="1"/>
  <c r="E1710" i="14" s="1"/>
  <c r="E1711" i="14" s="1"/>
  <c r="E1712" i="14" s="1"/>
  <c r="E1713" i="14" s="1"/>
  <c r="E1714" i="14" s="1"/>
  <c r="E1715" i="14" s="1"/>
  <c r="E1716" i="14" s="1"/>
  <c r="E1717" i="14" s="1"/>
  <c r="E1718" i="14" s="1"/>
  <c r="E1719" i="14" s="1"/>
  <c r="E1720" i="14" s="1"/>
  <c r="F1267" i="14"/>
  <c r="E829" i="14"/>
  <c r="F1048" i="14"/>
  <c r="F172" i="14"/>
  <c r="E5208" i="14"/>
  <c r="E4989" i="14"/>
  <c r="E4990" i="14" s="1"/>
  <c r="E4991" i="14" s="1"/>
  <c r="E4992" i="14" s="1"/>
  <c r="E4993" i="14" s="1"/>
  <c r="E4994" i="14" s="1"/>
  <c r="E4995" i="14" s="1"/>
  <c r="E4996" i="14" s="1"/>
  <c r="E4997" i="14" s="1"/>
  <c r="E4998" i="14" s="1"/>
  <c r="E4999" i="14" s="1"/>
  <c r="E5000" i="14" s="1"/>
  <c r="E5001" i="14" s="1"/>
  <c r="E5002" i="14" s="1"/>
  <c r="E5003" i="14" s="1"/>
  <c r="E5004" i="14" s="1"/>
  <c r="E5005" i="14" s="1"/>
  <c r="E4770" i="14"/>
  <c r="E4332" i="14"/>
  <c r="E4333" i="14" s="1"/>
  <c r="E4334" i="14" s="1"/>
  <c r="E4335" i="14" s="1"/>
  <c r="E4336" i="14" s="1"/>
  <c r="E4337" i="14" s="1"/>
  <c r="E4338" i="14" s="1"/>
  <c r="E4339" i="14" s="1"/>
  <c r="E4340" i="14" s="1"/>
  <c r="E4341" i="14" s="1"/>
  <c r="E4342" i="14" s="1"/>
  <c r="E4343" i="14" s="1"/>
  <c r="E4344" i="14" s="1"/>
  <c r="E4345" i="14" s="1"/>
  <c r="E4346" i="14" s="1"/>
  <c r="E4347" i="14" s="1"/>
  <c r="E4348" i="14" s="1"/>
  <c r="E3675" i="14"/>
  <c r="E3237" i="14"/>
  <c r="E3018" i="14"/>
  <c r="E3019" i="14" s="1"/>
  <c r="E3020" i="14" s="1"/>
  <c r="E3021" i="14" s="1"/>
  <c r="E3022" i="14" s="1"/>
  <c r="E3023" i="14" s="1"/>
  <c r="E3024" i="14" s="1"/>
  <c r="E3025" i="14" s="1"/>
  <c r="E3026" i="14" s="1"/>
  <c r="E3027" i="14" s="1"/>
  <c r="E3028" i="14" s="1"/>
  <c r="E3029" i="14" s="1"/>
  <c r="E3030" i="14" s="1"/>
  <c r="E3031" i="14" s="1"/>
  <c r="E3032" i="14" s="1"/>
  <c r="E3033" i="14" s="1"/>
  <c r="E3034" i="14" s="1"/>
  <c r="E2799" i="14"/>
  <c r="E2800" i="14" s="1"/>
  <c r="E2801" i="14" s="1"/>
  <c r="E2802" i="14" s="1"/>
  <c r="E2803" i="14" s="1"/>
  <c r="E2804" i="14" s="1"/>
  <c r="E2805" i="14" s="1"/>
  <c r="E2806" i="14" s="1"/>
  <c r="E2807" i="14" s="1"/>
  <c r="E2808" i="14" s="1"/>
  <c r="E2809" i="14" s="1"/>
  <c r="E2810" i="14" s="1"/>
  <c r="E2811" i="14" s="1"/>
  <c r="E2812" i="14" s="1"/>
  <c r="E2813" i="14" s="1"/>
  <c r="E2814" i="14" s="1"/>
  <c r="E2815" i="14" s="1"/>
  <c r="E2580" i="14"/>
  <c r="E2581" i="14" s="1"/>
  <c r="E2361" i="14"/>
  <c r="E2362" i="14" s="1"/>
  <c r="E2363" i="14" s="1"/>
  <c r="E2364" i="14" s="1"/>
  <c r="E2365" i="14" s="1"/>
  <c r="E2366" i="14" s="1"/>
  <c r="E2367" i="14" s="1"/>
  <c r="E2368" i="14" s="1"/>
  <c r="E2369" i="14" s="1"/>
  <c r="E2370" i="14" s="1"/>
  <c r="E2371" i="14" s="1"/>
  <c r="E2372" i="14" s="1"/>
  <c r="E2373" i="14" s="1"/>
  <c r="E2374" i="14" s="1"/>
  <c r="E2375" i="14" s="1"/>
  <c r="E2376" i="14" s="1"/>
  <c r="E2377" i="14" s="1"/>
  <c r="E2142" i="14"/>
  <c r="E1923" i="14"/>
  <c r="E1924" i="14" s="1"/>
  <c r="E1925" i="14" s="1"/>
  <c r="E1926" i="14" s="1"/>
  <c r="E1927" i="14" s="1"/>
  <c r="E1928" i="14" s="1"/>
  <c r="E1929" i="14" s="1"/>
  <c r="E1930" i="14" s="1"/>
  <c r="E1931" i="14" s="1"/>
  <c r="E1932" i="14" s="1"/>
  <c r="E1933" i="14" s="1"/>
  <c r="E1934" i="14" s="1"/>
  <c r="E1935" i="14" s="1"/>
  <c r="E1936" i="14" s="1"/>
  <c r="E1937" i="14" s="1"/>
  <c r="E1938" i="14" s="1"/>
  <c r="E1939" i="14" s="1"/>
  <c r="E1704" i="14"/>
  <c r="E1485" i="14"/>
  <c r="E1486" i="14" s="1"/>
  <c r="E1487" i="14" s="1"/>
  <c r="E1488" i="14" s="1"/>
  <c r="E1489" i="14" s="1"/>
  <c r="E1490" i="14" s="1"/>
  <c r="E1491" i="14" s="1"/>
  <c r="E1492" i="14" s="1"/>
  <c r="E1493" i="14" s="1"/>
  <c r="E1494" i="14" s="1"/>
  <c r="E1495" i="14" s="1"/>
  <c r="E1496" i="14" s="1"/>
  <c r="E1497" i="14" s="1"/>
  <c r="E1498" i="14" s="1"/>
  <c r="E1499" i="14" s="1"/>
  <c r="E1500" i="14" s="1"/>
  <c r="E1501" i="14" s="1"/>
  <c r="E1266" i="14"/>
  <c r="E1267" i="14" s="1"/>
  <c r="E1268" i="14" s="1"/>
  <c r="E1269" i="14" s="1"/>
  <c r="E1270" i="14" s="1"/>
  <c r="E1271" i="14" s="1"/>
  <c r="E1272" i="14" s="1"/>
  <c r="E1273" i="14" s="1"/>
  <c r="E1274" i="14" s="1"/>
  <c r="E1275" i="14" s="1"/>
  <c r="E1276" i="14" s="1"/>
  <c r="E1277" i="14" s="1"/>
  <c r="E1278" i="14" s="1"/>
  <c r="E1279" i="14" s="1"/>
  <c r="E1280" i="14" s="1"/>
  <c r="E1281" i="14" s="1"/>
  <c r="E1282" i="14" s="1"/>
  <c r="E828" i="14"/>
  <c r="F1047" i="14"/>
  <c r="E1047" i="14"/>
  <c r="E1048" i="14" s="1"/>
  <c r="E1049" i="14" s="1"/>
  <c r="E1050" i="14" s="1"/>
  <c r="E1051" i="14" s="1"/>
  <c r="E1052" i="14" s="1"/>
  <c r="E1053" i="14" s="1"/>
  <c r="E1054" i="14" s="1"/>
  <c r="E1055" i="14" s="1"/>
  <c r="E1056" i="14" s="1"/>
  <c r="E1057" i="14" s="1"/>
  <c r="E1058" i="14" s="1"/>
  <c r="E1059" i="14" s="1"/>
  <c r="E1060" i="14" s="1"/>
  <c r="E1061" i="14" s="1"/>
  <c r="E1062" i="14" s="1"/>
  <c r="E1063" i="14" s="1"/>
  <c r="E171" i="14"/>
  <c r="E172" i="14" s="1"/>
  <c r="E173" i="14" s="1"/>
  <c r="E174" i="14" s="1"/>
  <c r="F2798" i="14"/>
  <c r="F2141" i="14"/>
  <c r="F1265" i="14"/>
  <c r="F608" i="14"/>
  <c r="F4987" i="14"/>
  <c r="F4549" i="14"/>
  <c r="F3673" i="14"/>
  <c r="F3454" i="14"/>
  <c r="F3235" i="14"/>
  <c r="F607" i="14"/>
  <c r="F1045" i="14"/>
  <c r="F169" i="14"/>
  <c r="E3672" i="14"/>
  <c r="E3673" i="14" s="1"/>
  <c r="E2358" i="14"/>
  <c r="E2359" i="14" s="1"/>
  <c r="E1482" i="14"/>
  <c r="E1483" i="14" s="1"/>
  <c r="E387" i="14"/>
  <c r="E388" i="14" s="1"/>
  <c r="E389" i="14" s="1"/>
  <c r="E390" i="14" s="1"/>
  <c r="E391" i="14" s="1"/>
  <c r="E392" i="14" s="1"/>
  <c r="E393" i="14" s="1"/>
  <c r="E394" i="14" s="1"/>
  <c r="E395" i="14" s="1"/>
  <c r="E396" i="14" s="1"/>
  <c r="E397" i="14" s="1"/>
  <c r="E398" i="14" s="1"/>
  <c r="E399" i="14" s="1"/>
  <c r="E400" i="14" s="1"/>
  <c r="E401" i="14" s="1"/>
  <c r="E402" i="14" s="1"/>
  <c r="E403" i="14" s="1"/>
  <c r="E404" i="14" s="1"/>
  <c r="E405" i="14" s="1"/>
  <c r="E406" i="14" s="1"/>
  <c r="F1044" i="14"/>
  <c r="F168" i="14"/>
  <c r="F2795" i="14"/>
  <c r="F1043" i="14"/>
  <c r="F167" i="14"/>
  <c r="D5203" i="14"/>
  <c r="D4984" i="14"/>
  <c r="E4984" i="14" s="1"/>
  <c r="E4985" i="14" s="1"/>
  <c r="E4986" i="14" s="1"/>
  <c r="E4987" i="14" s="1"/>
  <c r="D4765" i="14"/>
  <c r="E4765" i="14" s="1"/>
  <c r="E4766" i="14" s="1"/>
  <c r="E4767" i="14" s="1"/>
  <c r="E4768" i="14" s="1"/>
  <c r="D4327" i="14"/>
  <c r="E4327" i="14" s="1"/>
  <c r="E4328" i="14" s="1"/>
  <c r="E4329" i="14" s="1"/>
  <c r="E4330" i="14" s="1"/>
  <c r="D3670" i="14"/>
  <c r="D2575" i="14"/>
  <c r="F2137" i="14"/>
  <c r="D2137" i="14"/>
  <c r="E2137" i="14" s="1"/>
  <c r="E2138" i="14" s="1"/>
  <c r="E2139" i="14" s="1"/>
  <c r="E2140" i="14" s="1"/>
  <c r="F1261" i="14"/>
  <c r="E1261" i="14"/>
  <c r="E1262" i="14" s="1"/>
  <c r="E1263" i="14" s="1"/>
  <c r="E1264" i="14" s="1"/>
  <c r="F1042" i="14"/>
  <c r="D1042" i="14"/>
  <c r="F166" i="14"/>
  <c r="D166" i="14"/>
  <c r="E5202" i="14"/>
  <c r="E4764" i="14"/>
  <c r="E4326" i="14"/>
  <c r="E3888" i="14"/>
  <c r="E3889" i="14" s="1"/>
  <c r="E3890" i="14" s="1"/>
  <c r="E3891" i="14" s="1"/>
  <c r="E3892" i="14" s="1"/>
  <c r="E3893" i="14" s="1"/>
  <c r="E3894" i="14" s="1"/>
  <c r="E3895" i="14" s="1"/>
  <c r="E3896" i="14" s="1"/>
  <c r="E3897" i="14" s="1"/>
  <c r="E3898" i="14" s="1"/>
  <c r="E3899" i="14" s="1"/>
  <c r="E3900" i="14" s="1"/>
  <c r="E3901" i="14" s="1"/>
  <c r="E3902" i="14" s="1"/>
  <c r="E3903" i="14" s="1"/>
  <c r="E3904" i="14" s="1"/>
  <c r="E3905" i="14" s="1"/>
  <c r="E3906" i="14" s="1"/>
  <c r="E3907" i="14" s="1"/>
  <c r="E3908" i="14" s="1"/>
  <c r="E3909" i="14" s="1"/>
  <c r="E3910" i="14" s="1"/>
  <c r="E3450" i="14"/>
  <c r="E3451" i="14" s="1"/>
  <c r="E3452" i="14" s="1"/>
  <c r="E3453" i="14" s="1"/>
  <c r="E3454" i="14" s="1"/>
  <c r="E3455" i="14" s="1"/>
  <c r="E3456" i="14" s="1"/>
  <c r="E3457" i="14" s="1"/>
  <c r="E3458" i="14" s="1"/>
  <c r="E3459" i="14" s="1"/>
  <c r="E3460" i="14" s="1"/>
  <c r="E3461" i="14" s="1"/>
  <c r="E3462" i="14" s="1"/>
  <c r="E3463" i="14" s="1"/>
  <c r="E3464" i="14" s="1"/>
  <c r="E3465" i="14" s="1"/>
  <c r="E3466" i="14" s="1"/>
  <c r="E3467" i="14" s="1"/>
  <c r="E3468" i="14" s="1"/>
  <c r="E3469" i="14" s="1"/>
  <c r="E3470" i="14" s="1"/>
  <c r="E3471" i="14" s="1"/>
  <c r="E3472" i="14" s="1"/>
  <c r="E3473" i="14" s="1"/>
  <c r="E3474" i="14" s="1"/>
  <c r="E3475" i="14" s="1"/>
  <c r="E3476" i="14" s="1"/>
  <c r="E3477" i="14" s="1"/>
  <c r="E3478" i="14" s="1"/>
  <c r="E3479" i="14" s="1"/>
  <c r="E3480" i="14" s="1"/>
  <c r="E3481" i="14" s="1"/>
  <c r="E3482" i="14" s="1"/>
  <c r="E3483" i="14" s="1"/>
  <c r="E3484" i="14" s="1"/>
  <c r="E3485" i="14" s="1"/>
  <c r="E3486" i="14" s="1"/>
  <c r="E3487" i="14" s="1"/>
  <c r="E3488" i="14" s="1"/>
  <c r="E3489" i="14" s="1"/>
  <c r="E3490" i="14" s="1"/>
  <c r="E3491" i="14" s="1"/>
  <c r="E3492" i="14" s="1"/>
  <c r="E3012" i="14"/>
  <c r="E3013" i="14" s="1"/>
  <c r="E3014" i="14" s="1"/>
  <c r="E3015" i="14" s="1"/>
  <c r="E3016" i="14" s="1"/>
  <c r="F2793" i="14"/>
  <c r="F2136" i="14"/>
  <c r="E1917" i="14"/>
  <c r="E1918" i="14" s="1"/>
  <c r="E1919" i="14" s="1"/>
  <c r="E1920" i="14" s="1"/>
  <c r="E1921" i="14" s="1"/>
  <c r="E1479" i="14"/>
  <c r="E1480" i="14" s="1"/>
  <c r="E1481" i="14" s="1"/>
  <c r="E822" i="14"/>
  <c r="E823" i="14" s="1"/>
  <c r="E824" i="14" s="1"/>
  <c r="E825" i="14" s="1"/>
  <c r="E826" i="14" s="1"/>
  <c r="E384" i="14"/>
  <c r="E385" i="14" s="1"/>
  <c r="E386" i="14" s="1"/>
  <c r="F1041" i="14"/>
  <c r="E5201" i="14"/>
  <c r="E4982" i="14"/>
  <c r="E4983" i="14" s="1"/>
  <c r="E4763" i="14"/>
  <c r="E4544" i="14"/>
  <c r="E4545" i="14" s="1"/>
  <c r="E4546" i="14" s="1"/>
  <c r="E4547" i="14" s="1"/>
  <c r="E4548" i="14" s="1"/>
  <c r="E4549" i="14" s="1"/>
  <c r="E4550" i="14" s="1"/>
  <c r="E4551" i="14" s="1"/>
  <c r="E4552" i="14" s="1"/>
  <c r="E4553" i="14" s="1"/>
  <c r="E4554" i="14" s="1"/>
  <c r="E4555" i="14" s="1"/>
  <c r="E4556" i="14" s="1"/>
  <c r="E4557" i="14" s="1"/>
  <c r="E4558" i="14" s="1"/>
  <c r="E4559" i="14" s="1"/>
  <c r="E4560" i="14" s="1"/>
  <c r="E4561" i="14" s="1"/>
  <c r="E4562" i="14" s="1"/>
  <c r="E4563" i="14" s="1"/>
  <c r="E4564" i="14" s="1"/>
  <c r="E4565" i="14" s="1"/>
  <c r="E4566" i="14" s="1"/>
  <c r="E4567" i="14" s="1"/>
  <c r="E4568" i="14" s="1"/>
  <c r="E4569" i="14" s="1"/>
  <c r="E4570" i="14" s="1"/>
  <c r="E4571" i="14" s="1"/>
  <c r="E4572" i="14" s="1"/>
  <c r="E4573" i="14" s="1"/>
  <c r="E4574" i="14" s="1"/>
  <c r="E4575" i="14" s="1"/>
  <c r="E4576" i="14" s="1"/>
  <c r="E4577" i="14" s="1"/>
  <c r="E4578" i="14" s="1"/>
  <c r="E4579" i="14" s="1"/>
  <c r="E4580" i="14" s="1"/>
  <c r="E4581" i="14" s="1"/>
  <c r="E4582" i="14" s="1"/>
  <c r="E4583" i="14" s="1"/>
  <c r="E4584" i="14" s="1"/>
  <c r="E4585" i="14" s="1"/>
  <c r="E4586" i="14" s="1"/>
  <c r="E4587" i="14" s="1"/>
  <c r="E4588" i="14" s="1"/>
  <c r="E4589" i="14" s="1"/>
  <c r="E4590" i="14" s="1"/>
  <c r="E4591" i="14" s="1"/>
  <c r="E4592" i="14" s="1"/>
  <c r="E4593" i="14" s="1"/>
  <c r="E4594" i="14" s="1"/>
  <c r="E4595" i="14" s="1"/>
  <c r="E4596" i="14" s="1"/>
  <c r="E4597" i="14" s="1"/>
  <c r="E4598" i="14" s="1"/>
  <c r="E4599" i="14" s="1"/>
  <c r="E4600" i="14" s="1"/>
  <c r="E4325" i="14"/>
  <c r="E4106" i="14"/>
  <c r="E4107" i="14" s="1"/>
  <c r="E4108" i="14" s="1"/>
  <c r="E4109" i="14" s="1"/>
  <c r="E4110" i="14" s="1"/>
  <c r="E4111" i="14" s="1"/>
  <c r="E4112" i="14" s="1"/>
  <c r="E4113" i="14" s="1"/>
  <c r="E4114" i="14" s="1"/>
  <c r="E4115" i="14" s="1"/>
  <c r="E4116" i="14" s="1"/>
  <c r="E4117" i="14" s="1"/>
  <c r="E4118" i="14" s="1"/>
  <c r="E4119" i="14" s="1"/>
  <c r="E4120" i="14" s="1"/>
  <c r="E4121" i="14" s="1"/>
  <c r="E4122" i="14" s="1"/>
  <c r="E4123" i="14" s="1"/>
  <c r="E4124" i="14" s="1"/>
  <c r="E4125" i="14" s="1"/>
  <c r="E4126" i="14" s="1"/>
  <c r="E4127" i="14" s="1"/>
  <c r="E4128" i="14" s="1"/>
  <c r="E4129" i="14" s="1"/>
  <c r="E4130" i="14" s="1"/>
  <c r="E4131" i="14" s="1"/>
  <c r="E4132" i="14" s="1"/>
  <c r="E4133" i="14" s="1"/>
  <c r="E4134" i="14" s="1"/>
  <c r="E4135" i="14" s="1"/>
  <c r="E4136" i="14" s="1"/>
  <c r="E4137" i="14" s="1"/>
  <c r="E4138" i="14" s="1"/>
  <c r="E4139" i="14" s="1"/>
  <c r="E4140" i="14" s="1"/>
  <c r="E4141" i="14" s="1"/>
  <c r="E4142" i="14" s="1"/>
  <c r="E4143" i="14" s="1"/>
  <c r="E4144" i="14" s="1"/>
  <c r="E4145" i="14" s="1"/>
  <c r="E4146" i="14" s="1"/>
  <c r="E4147" i="14" s="1"/>
  <c r="E4148" i="14" s="1"/>
  <c r="E4149" i="14" s="1"/>
  <c r="E4150" i="14" s="1"/>
  <c r="E4151" i="14" s="1"/>
  <c r="E4152" i="14" s="1"/>
  <c r="E4153" i="14" s="1"/>
  <c r="E4154" i="14" s="1"/>
  <c r="E4155" i="14" s="1"/>
  <c r="E4156" i="14" s="1"/>
  <c r="E4157" i="14" s="1"/>
  <c r="E4158" i="14" s="1"/>
  <c r="E4159" i="14" s="1"/>
  <c r="E4160" i="14" s="1"/>
  <c r="E4161" i="14" s="1"/>
  <c r="E4162" i="14" s="1"/>
  <c r="E3887" i="14"/>
  <c r="E3668" i="14"/>
  <c r="E3669" i="14" s="1"/>
  <c r="E3670" i="14" s="1"/>
  <c r="E3671" i="14" s="1"/>
  <c r="E3449" i="14"/>
  <c r="E3230" i="14"/>
  <c r="E3231" i="14" s="1"/>
  <c r="E3232" i="14" s="1"/>
  <c r="E3233" i="14" s="1"/>
  <c r="E3234" i="14" s="1"/>
  <c r="E3235" i="14" s="1"/>
  <c r="E3011" i="14"/>
  <c r="E2792" i="14"/>
  <c r="E2793" i="14" s="1"/>
  <c r="E2794" i="14" s="1"/>
  <c r="E2795" i="14" s="1"/>
  <c r="E2796" i="14" s="1"/>
  <c r="E2797" i="14" s="1"/>
  <c r="E2573" i="14"/>
  <c r="E2574" i="14" s="1"/>
  <c r="E2575" i="14" s="1"/>
  <c r="E2576" i="14" s="1"/>
  <c r="E2577" i="14" s="1"/>
  <c r="E2578" i="14" s="1"/>
  <c r="E2354" i="14"/>
  <c r="E2355" i="14" s="1"/>
  <c r="E2356" i="14" s="1"/>
  <c r="E2357" i="14" s="1"/>
  <c r="E2135" i="14"/>
  <c r="E2136" i="14" s="1"/>
  <c r="E1916" i="14"/>
  <c r="E1697" i="14"/>
  <c r="E1698" i="14" s="1"/>
  <c r="E1699" i="14" s="1"/>
  <c r="E1700" i="14" s="1"/>
  <c r="E1701" i="14" s="1"/>
  <c r="E1702" i="14" s="1"/>
  <c r="E1478" i="14"/>
  <c r="E1259" i="14"/>
  <c r="E1260" i="14" s="1"/>
  <c r="E821" i="14"/>
  <c r="E602" i="14"/>
  <c r="E603" i="14" s="1"/>
  <c r="E604" i="14" s="1"/>
  <c r="E605" i="14" s="1"/>
  <c r="E606" i="14" s="1"/>
  <c r="E607" i="14" s="1"/>
  <c r="E608" i="14" s="1"/>
  <c r="E609" i="14" s="1"/>
  <c r="E610" i="14" s="1"/>
  <c r="E611" i="14" s="1"/>
  <c r="E612" i="14" s="1"/>
  <c r="E613" i="14" s="1"/>
  <c r="E614" i="14" s="1"/>
  <c r="E615" i="14" s="1"/>
  <c r="E616" i="14" s="1"/>
  <c r="E617" i="14" s="1"/>
  <c r="E618" i="14" s="1"/>
  <c r="E619" i="14" s="1"/>
  <c r="E620" i="14" s="1"/>
  <c r="E621" i="14" s="1"/>
  <c r="E622" i="14" s="1"/>
  <c r="E623" i="14" s="1"/>
  <c r="E624" i="14" s="1"/>
  <c r="E625" i="14" s="1"/>
  <c r="E626" i="14" s="1"/>
  <c r="E627" i="14" s="1"/>
  <c r="E628" i="14" s="1"/>
  <c r="E629" i="14" s="1"/>
  <c r="E630" i="14" s="1"/>
  <c r="E631" i="14" s="1"/>
  <c r="E632" i="14" s="1"/>
  <c r="E633" i="14" s="1"/>
  <c r="E634" i="14" s="1"/>
  <c r="E635" i="14" s="1"/>
  <c r="E636" i="14" s="1"/>
  <c r="E637" i="14" s="1"/>
  <c r="E638" i="14" s="1"/>
  <c r="E639" i="14" s="1"/>
  <c r="E640" i="14" s="1"/>
  <c r="E641" i="14" s="1"/>
  <c r="E642" i="14" s="1"/>
  <c r="E643" i="14" s="1"/>
  <c r="E644" i="14" s="1"/>
  <c r="E645" i="14" s="1"/>
  <c r="E646" i="14" s="1"/>
  <c r="E647" i="14" s="1"/>
  <c r="E648" i="14" s="1"/>
  <c r="E649" i="14" s="1"/>
  <c r="E650" i="14" s="1"/>
  <c r="E651" i="14" s="1"/>
  <c r="E652" i="14" s="1"/>
  <c r="E653" i="14" s="1"/>
  <c r="E654" i="14" s="1"/>
  <c r="E655" i="14" s="1"/>
  <c r="E656" i="14" s="1"/>
  <c r="E657" i="14" s="1"/>
  <c r="E658" i="14" s="1"/>
  <c r="E383" i="14"/>
  <c r="E1040" i="14"/>
  <c r="E1041" i="14" s="1"/>
  <c r="F164" i="14"/>
  <c r="E164" i="14"/>
  <c r="E165" i="14" s="1"/>
  <c r="F3229" i="14"/>
  <c r="F1039" i="14"/>
  <c r="F163" i="14"/>
  <c r="F1038" i="14"/>
  <c r="F1037" i="14"/>
  <c r="F4539" i="14"/>
  <c r="F3663" i="14"/>
  <c r="F2568" i="14"/>
  <c r="F1254" i="14"/>
  <c r="F5195" i="14"/>
  <c r="F4976" i="14"/>
  <c r="F596" i="14"/>
  <c r="F158" i="14"/>
  <c r="F4537" i="14"/>
  <c r="F3223" i="14"/>
  <c r="F1033" i="14"/>
  <c r="F157" i="14"/>
  <c r="F1032" i="14"/>
  <c r="F3221" i="14"/>
  <c r="F2783" i="14"/>
  <c r="F593" i="14"/>
  <c r="F154" i="14"/>
  <c r="F1028" i="14"/>
  <c r="F1027" i="14"/>
  <c r="F151" i="14"/>
  <c r="F3435" i="14"/>
  <c r="F588" i="14"/>
  <c r="F150" i="14"/>
  <c r="F1025" i="14"/>
  <c r="F149" i="14"/>
  <c r="F148" i="14"/>
  <c r="F146" i="14"/>
  <c r="F1021" i="14"/>
  <c r="F145" i="14"/>
  <c r="F1020" i="14"/>
  <c r="F144" i="14"/>
  <c r="F1019" i="14"/>
  <c r="F143" i="14"/>
  <c r="F1018" i="14"/>
  <c r="F142" i="14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L219" i="1"/>
  <c r="S222" i="1" l="1"/>
  <c r="I4602" i="14"/>
  <c r="J4609" i="14" s="1"/>
  <c r="H4603" i="14"/>
  <c r="I4601" i="14"/>
  <c r="H4824" i="14"/>
  <c r="I4823" i="14"/>
  <c r="J4830" i="14" s="1"/>
  <c r="I4822" i="14"/>
  <c r="J4829" i="14" s="1"/>
  <c r="I4821" i="14"/>
  <c r="J4828" i="14" s="1"/>
  <c r="H5041" i="14"/>
  <c r="I5040" i="14"/>
  <c r="J5047" i="14" s="1"/>
  <c r="H3946" i="14"/>
  <c r="I3945" i="14"/>
  <c r="J3952" i="14" s="1"/>
  <c r="J3951" i="14"/>
  <c r="H4165" i="14"/>
  <c r="I4164" i="14"/>
  <c r="J4171" i="14" s="1"/>
  <c r="I4163" i="14"/>
  <c r="J4170" i="14" s="1"/>
  <c r="H4384" i="14"/>
  <c r="I4383" i="14"/>
  <c r="J4390" i="14" s="1"/>
  <c r="I4382" i="14"/>
  <c r="J4389" i="14" s="1"/>
  <c r="I3288" i="14"/>
  <c r="J3295" i="14" s="1"/>
  <c r="H3289" i="14"/>
  <c r="I3287" i="14"/>
  <c r="H3508" i="14"/>
  <c r="I3507" i="14"/>
  <c r="J3514" i="14" s="1"/>
  <c r="H3726" i="14"/>
  <c r="I3725" i="14"/>
  <c r="J3732" i="14" s="1"/>
  <c r="H2631" i="14"/>
  <c r="I2630" i="14"/>
  <c r="H2850" i="14"/>
  <c r="I2849" i="14"/>
  <c r="J2856" i="14" s="1"/>
  <c r="H3070" i="14"/>
  <c r="I3069" i="14"/>
  <c r="J3076" i="14" s="1"/>
  <c r="H1976" i="14"/>
  <c r="I1975" i="14"/>
  <c r="J1982" i="14" s="1"/>
  <c r="J1979" i="14"/>
  <c r="J1980" i="14"/>
  <c r="H2193" i="14"/>
  <c r="I2192" i="14"/>
  <c r="J2199" i="14" s="1"/>
  <c r="H2412" i="14"/>
  <c r="I2411" i="14"/>
  <c r="J2418" i="14" s="1"/>
  <c r="H1320" i="14"/>
  <c r="I1319" i="14"/>
  <c r="J1326" i="14" s="1"/>
  <c r="J1323" i="14"/>
  <c r="H1538" i="14"/>
  <c r="I1537" i="14"/>
  <c r="J1544" i="14" s="1"/>
  <c r="I1755" i="14"/>
  <c r="J1762" i="14" s="1"/>
  <c r="H1757" i="14"/>
  <c r="J665" i="14"/>
  <c r="J666" i="14"/>
  <c r="I661" i="14"/>
  <c r="J668" i="14" s="1"/>
  <c r="H662" i="14"/>
  <c r="I660" i="14"/>
  <c r="J667" i="14" s="1"/>
  <c r="H880" i="14"/>
  <c r="I879" i="14"/>
  <c r="H1099" i="14"/>
  <c r="I1098" i="14"/>
  <c r="J1105" i="14" s="1"/>
  <c r="I441" i="14"/>
  <c r="J448" i="14" s="1"/>
  <c r="H443" i="14"/>
  <c r="J446" i="14"/>
  <c r="H223" i="14"/>
  <c r="I222" i="14"/>
  <c r="J229" i="14" s="1"/>
  <c r="J228" i="14"/>
  <c r="H6" i="14"/>
  <c r="I5" i="14"/>
  <c r="J9" i="14"/>
  <c r="I3" i="14"/>
  <c r="J10" i="14" s="1"/>
  <c r="E1940" i="14"/>
  <c r="E1941" i="14" s="1"/>
  <c r="E1942" i="14" s="1"/>
  <c r="E1943" i="14" s="1"/>
  <c r="E1944" i="14" s="1"/>
  <c r="E1945" i="14" s="1"/>
  <c r="E1946" i="14" s="1"/>
  <c r="E1947" i="14" s="1"/>
  <c r="E1948" i="14" s="1"/>
  <c r="E1949" i="14" s="1"/>
  <c r="E1950" i="14" s="1"/>
  <c r="E1951" i="14" s="1"/>
  <c r="E1952" i="14" s="1"/>
  <c r="E1953" i="14" s="1"/>
  <c r="E1954" i="14" s="1"/>
  <c r="E1955" i="14" s="1"/>
  <c r="E1956" i="14" s="1"/>
  <c r="E1957" i="14" s="1"/>
  <c r="E1958" i="14" s="1"/>
  <c r="E1959" i="14" s="1"/>
  <c r="E1960" i="14" s="1"/>
  <c r="E1961" i="14" s="1"/>
  <c r="E1962" i="14" s="1"/>
  <c r="E1963" i="14" s="1"/>
  <c r="E1964" i="14" s="1"/>
  <c r="E1965" i="14" s="1"/>
  <c r="E1966" i="14" s="1"/>
  <c r="E1967" i="14" s="1"/>
  <c r="E1968" i="14" s="1"/>
  <c r="E1969" i="14" s="1"/>
  <c r="E1970" i="14" s="1"/>
  <c r="E1971" i="14" s="1"/>
  <c r="E1972" i="14" s="1"/>
  <c r="E2816" i="14"/>
  <c r="E2817" i="14" s="1"/>
  <c r="E2818" i="14" s="1"/>
  <c r="E2819" i="14" s="1"/>
  <c r="E2820" i="14" s="1"/>
  <c r="E2821" i="14" s="1"/>
  <c r="E2822" i="14" s="1"/>
  <c r="E2823" i="14" s="1"/>
  <c r="E2824" i="14" s="1"/>
  <c r="E2825" i="14" s="1"/>
  <c r="E2826" i="14" s="1"/>
  <c r="E2827" i="14" s="1"/>
  <c r="E2828" i="14" s="1"/>
  <c r="E2829" i="14" s="1"/>
  <c r="E2830" i="14" s="1"/>
  <c r="E2831" i="14" s="1"/>
  <c r="E2832" i="14" s="1"/>
  <c r="E2833" i="14" s="1"/>
  <c r="E2834" i="14" s="1"/>
  <c r="E2835" i="14" s="1"/>
  <c r="E2836" i="14" s="1"/>
  <c r="E2837" i="14" s="1"/>
  <c r="E2838" i="14" s="1"/>
  <c r="E2839" i="14" s="1"/>
  <c r="E2840" i="14" s="1"/>
  <c r="E2841" i="14" s="1"/>
  <c r="E2842" i="14" s="1"/>
  <c r="E2843" i="14" s="1"/>
  <c r="E2844" i="14" s="1"/>
  <c r="E2845" i="14" s="1"/>
  <c r="E2846" i="14" s="1"/>
  <c r="E2847" i="14" s="1"/>
  <c r="E2848" i="14" s="1"/>
  <c r="E4349" i="14"/>
  <c r="E4350" i="14" s="1"/>
  <c r="E4351" i="14" s="1"/>
  <c r="E4352" i="14" s="1"/>
  <c r="E4353" i="14" s="1"/>
  <c r="E4354" i="14" s="1"/>
  <c r="E4355" i="14" s="1"/>
  <c r="E4356" i="14" s="1"/>
  <c r="E4357" i="14" s="1"/>
  <c r="E4358" i="14" s="1"/>
  <c r="E4359" i="14" s="1"/>
  <c r="E4360" i="14" s="1"/>
  <c r="E4361" i="14" s="1"/>
  <c r="E4362" i="14" s="1"/>
  <c r="E4363" i="14" s="1"/>
  <c r="E4364" i="14" s="1"/>
  <c r="E4365" i="14" s="1"/>
  <c r="E4366" i="14" s="1"/>
  <c r="E4367" i="14" s="1"/>
  <c r="E4368" i="14" s="1"/>
  <c r="E4369" i="14" s="1"/>
  <c r="E4370" i="14" s="1"/>
  <c r="E4371" i="14" s="1"/>
  <c r="E4372" i="14" s="1"/>
  <c r="E4373" i="14" s="1"/>
  <c r="E4374" i="14" s="1"/>
  <c r="E4375" i="14" s="1"/>
  <c r="E4376" i="14" s="1"/>
  <c r="E4377" i="14" s="1"/>
  <c r="E4378" i="14" s="1"/>
  <c r="E4379" i="14" s="1"/>
  <c r="E4380" i="14" s="1"/>
  <c r="E4381" i="14" s="1"/>
  <c r="E1721" i="14"/>
  <c r="E1722" i="14" s="1"/>
  <c r="E1723" i="14" s="1"/>
  <c r="E1724" i="14" s="1"/>
  <c r="E1725" i="14" s="1"/>
  <c r="E1726" i="14" s="1"/>
  <c r="E1727" i="14" s="1"/>
  <c r="E1728" i="14" s="1"/>
  <c r="E1729" i="14" s="1"/>
  <c r="E1730" i="14" s="1"/>
  <c r="E1731" i="14" s="1"/>
  <c r="E1732" i="14" s="1"/>
  <c r="E1733" i="14" s="1"/>
  <c r="E1734" i="14" s="1"/>
  <c r="E1735" i="14" s="1"/>
  <c r="E1736" i="14" s="1"/>
  <c r="E1737" i="14" s="1"/>
  <c r="E1738" i="14" s="1"/>
  <c r="E1739" i="14" s="1"/>
  <c r="E1740" i="14" s="1"/>
  <c r="E1741" i="14" s="1"/>
  <c r="E1742" i="14" s="1"/>
  <c r="E1743" i="14" s="1"/>
  <c r="E1744" i="14" s="1"/>
  <c r="E1745" i="14" s="1"/>
  <c r="E1746" i="14" s="1"/>
  <c r="E1747" i="14" s="1"/>
  <c r="E1748" i="14" s="1"/>
  <c r="E1749" i="14" s="1"/>
  <c r="E1750" i="14" s="1"/>
  <c r="E1751" i="14" s="1"/>
  <c r="E1752" i="14" s="1"/>
  <c r="E1753" i="14" s="1"/>
  <c r="E3254" i="14"/>
  <c r="E3255" i="14" s="1"/>
  <c r="E3256" i="14" s="1"/>
  <c r="E3257" i="14" s="1"/>
  <c r="E3258" i="14" s="1"/>
  <c r="E3259" i="14" s="1"/>
  <c r="E3260" i="14" s="1"/>
  <c r="E3261" i="14" s="1"/>
  <c r="E3262" i="14" s="1"/>
  <c r="E3263" i="14" s="1"/>
  <c r="E3264" i="14" s="1"/>
  <c r="E3265" i="14" s="1"/>
  <c r="E3266" i="14" s="1"/>
  <c r="E3267" i="14" s="1"/>
  <c r="E3268" i="14" s="1"/>
  <c r="E3269" i="14" s="1"/>
  <c r="E3270" i="14" s="1"/>
  <c r="E3271" i="14" s="1"/>
  <c r="E3272" i="14" s="1"/>
  <c r="E3273" i="14" s="1"/>
  <c r="E3274" i="14" s="1"/>
  <c r="E3275" i="14" s="1"/>
  <c r="E3276" i="14" s="1"/>
  <c r="E3277" i="14" s="1"/>
  <c r="E3278" i="14" s="1"/>
  <c r="E3279" i="14" s="1"/>
  <c r="E3280" i="14" s="1"/>
  <c r="E3281" i="14" s="1"/>
  <c r="E3282" i="14" s="1"/>
  <c r="E3283" i="14" s="1"/>
  <c r="E3284" i="14" s="1"/>
  <c r="E3285" i="14" s="1"/>
  <c r="E3286" i="14" s="1"/>
  <c r="E4787" i="14"/>
  <c r="E4788" i="14" s="1"/>
  <c r="E4789" i="14" s="1"/>
  <c r="E4790" i="14" s="1"/>
  <c r="E4791" i="14" s="1"/>
  <c r="E4792" i="14" s="1"/>
  <c r="E4793" i="14" s="1"/>
  <c r="E4794" i="14" s="1"/>
  <c r="E4795" i="14" s="1"/>
  <c r="E4796" i="14" s="1"/>
  <c r="E4797" i="14" s="1"/>
  <c r="E4798" i="14" s="1"/>
  <c r="E4799" i="14" s="1"/>
  <c r="E4800" i="14" s="1"/>
  <c r="E4801" i="14" s="1"/>
  <c r="E4802" i="14" s="1"/>
  <c r="E4803" i="14" s="1"/>
  <c r="E4804" i="14" s="1"/>
  <c r="E4805" i="14" s="1"/>
  <c r="E4806" i="14" s="1"/>
  <c r="E4807" i="14" s="1"/>
  <c r="E4808" i="14" s="1"/>
  <c r="E4809" i="14" s="1"/>
  <c r="E4810" i="14" s="1"/>
  <c r="E4811" i="14" s="1"/>
  <c r="E4812" i="14" s="1"/>
  <c r="E4813" i="14" s="1"/>
  <c r="E4814" i="14" s="1"/>
  <c r="E4815" i="14" s="1"/>
  <c r="E4816" i="14" s="1"/>
  <c r="E4817" i="14" s="1"/>
  <c r="E4818" i="14" s="1"/>
  <c r="E4819" i="14" s="1"/>
  <c r="E845" i="14"/>
  <c r="E846" i="14" s="1"/>
  <c r="E847" i="14" s="1"/>
  <c r="E848" i="14" s="1"/>
  <c r="E849" i="14" s="1"/>
  <c r="E850" i="14" s="1"/>
  <c r="E851" i="14" s="1"/>
  <c r="E852" i="14" s="1"/>
  <c r="E853" i="14" s="1"/>
  <c r="E854" i="14" s="1"/>
  <c r="E855" i="14" s="1"/>
  <c r="E856" i="14" s="1"/>
  <c r="E857" i="14" s="1"/>
  <c r="E858" i="14" s="1"/>
  <c r="E859" i="14" s="1"/>
  <c r="E860" i="14" s="1"/>
  <c r="E861" i="14" s="1"/>
  <c r="E862" i="14" s="1"/>
  <c r="E863" i="14" s="1"/>
  <c r="E864" i="14" s="1"/>
  <c r="E865" i="14" s="1"/>
  <c r="E866" i="14" s="1"/>
  <c r="E867" i="14" s="1"/>
  <c r="E868" i="14" s="1"/>
  <c r="E869" i="14" s="1"/>
  <c r="E870" i="14" s="1"/>
  <c r="E871" i="14" s="1"/>
  <c r="E872" i="14" s="1"/>
  <c r="E873" i="14" s="1"/>
  <c r="E874" i="14" s="1"/>
  <c r="E875" i="14" s="1"/>
  <c r="E876" i="14" s="1"/>
  <c r="E877" i="14" s="1"/>
  <c r="E407" i="14"/>
  <c r="E408" i="14" s="1"/>
  <c r="E409" i="14" s="1"/>
  <c r="E410" i="14" s="1"/>
  <c r="E411" i="14" s="1"/>
  <c r="E412" i="14" s="1"/>
  <c r="E413" i="14" s="1"/>
  <c r="E414" i="14" s="1"/>
  <c r="E415" i="14" s="1"/>
  <c r="E416" i="14" s="1"/>
  <c r="E417" i="14" s="1"/>
  <c r="E418" i="14" s="1"/>
  <c r="E419" i="14" s="1"/>
  <c r="E420" i="14" s="1"/>
  <c r="E421" i="14" s="1"/>
  <c r="E422" i="14" s="1"/>
  <c r="E423" i="14" s="1"/>
  <c r="E424" i="14" s="1"/>
  <c r="E425" i="14" s="1"/>
  <c r="E426" i="14" s="1"/>
  <c r="E427" i="14" s="1"/>
  <c r="E428" i="14" s="1"/>
  <c r="E429" i="14" s="1"/>
  <c r="E430" i="14" s="1"/>
  <c r="E431" i="14" s="1"/>
  <c r="E432" i="14" s="1"/>
  <c r="E433" i="14" s="1"/>
  <c r="E434" i="14" s="1"/>
  <c r="E435" i="14" s="1"/>
  <c r="E436" i="14" s="1"/>
  <c r="E437" i="14" s="1"/>
  <c r="E438" i="14" s="1"/>
  <c r="E439" i="14" s="1"/>
  <c r="E1283" i="14"/>
  <c r="E1284" i="14" s="1"/>
  <c r="E1285" i="14" s="1"/>
  <c r="E1286" i="14" s="1"/>
  <c r="E1287" i="14" s="1"/>
  <c r="E1288" i="14" s="1"/>
  <c r="E1289" i="14" s="1"/>
  <c r="E1290" i="14" s="1"/>
  <c r="E1291" i="14" s="1"/>
  <c r="E1292" i="14" s="1"/>
  <c r="E1293" i="14" s="1"/>
  <c r="E1294" i="14" s="1"/>
  <c r="E1295" i="14" s="1"/>
  <c r="E1296" i="14" s="1"/>
  <c r="E1297" i="14" s="1"/>
  <c r="E1298" i="14" s="1"/>
  <c r="E1299" i="14" s="1"/>
  <c r="E1300" i="14" s="1"/>
  <c r="E1301" i="14" s="1"/>
  <c r="E1302" i="14" s="1"/>
  <c r="E1303" i="14" s="1"/>
  <c r="E1304" i="14" s="1"/>
  <c r="E1305" i="14" s="1"/>
  <c r="E1306" i="14" s="1"/>
  <c r="E1307" i="14" s="1"/>
  <c r="E1308" i="14" s="1"/>
  <c r="E1309" i="14" s="1"/>
  <c r="E1310" i="14" s="1"/>
  <c r="E1311" i="14" s="1"/>
  <c r="E1312" i="14" s="1"/>
  <c r="E1313" i="14" s="1"/>
  <c r="E1314" i="14" s="1"/>
  <c r="E1315" i="14" s="1"/>
  <c r="E3035" i="14"/>
  <c r="E3036" i="14" s="1"/>
  <c r="E3037" i="14" s="1"/>
  <c r="E3038" i="14" s="1"/>
  <c r="E3039" i="14" s="1"/>
  <c r="E3040" i="14" s="1"/>
  <c r="E3041" i="14" s="1"/>
  <c r="E3042" i="14" s="1"/>
  <c r="E3043" i="14" s="1"/>
  <c r="E3044" i="14" s="1"/>
  <c r="E3045" i="14" s="1"/>
  <c r="E3046" i="14" s="1"/>
  <c r="E3047" i="14" s="1"/>
  <c r="E3048" i="14" s="1"/>
  <c r="E3049" i="14" s="1"/>
  <c r="E3050" i="14" s="1"/>
  <c r="E3051" i="14" s="1"/>
  <c r="E3052" i="14" s="1"/>
  <c r="E3053" i="14" s="1"/>
  <c r="E3054" i="14" s="1"/>
  <c r="E3055" i="14" s="1"/>
  <c r="E3056" i="14" s="1"/>
  <c r="E3057" i="14" s="1"/>
  <c r="E3058" i="14" s="1"/>
  <c r="E3059" i="14" s="1"/>
  <c r="E3060" i="14" s="1"/>
  <c r="E3061" i="14" s="1"/>
  <c r="E3062" i="14" s="1"/>
  <c r="E3063" i="14" s="1"/>
  <c r="E3064" i="14" s="1"/>
  <c r="E3065" i="14" s="1"/>
  <c r="E3066" i="14" s="1"/>
  <c r="E3067" i="14" s="1"/>
  <c r="E2159" i="14"/>
  <c r="E2160" i="14" s="1"/>
  <c r="E2161" i="14" s="1"/>
  <c r="E2162" i="14" s="1"/>
  <c r="E2163" i="14" s="1"/>
  <c r="E2164" i="14" s="1"/>
  <c r="E2165" i="14" s="1"/>
  <c r="E2166" i="14" s="1"/>
  <c r="E2167" i="14" s="1"/>
  <c r="E2168" i="14" s="1"/>
  <c r="E2169" i="14" s="1"/>
  <c r="E2170" i="14" s="1"/>
  <c r="E2171" i="14" s="1"/>
  <c r="E2172" i="14" s="1"/>
  <c r="E2173" i="14" s="1"/>
  <c r="E2174" i="14" s="1"/>
  <c r="E2175" i="14" s="1"/>
  <c r="E2176" i="14" s="1"/>
  <c r="E2177" i="14" s="1"/>
  <c r="E2178" i="14" s="1"/>
  <c r="E2179" i="14" s="1"/>
  <c r="E2180" i="14" s="1"/>
  <c r="E2181" i="14" s="1"/>
  <c r="E2182" i="14" s="1"/>
  <c r="E2183" i="14" s="1"/>
  <c r="E2184" i="14" s="1"/>
  <c r="E2185" i="14" s="1"/>
  <c r="E2186" i="14" s="1"/>
  <c r="E2187" i="14" s="1"/>
  <c r="E2188" i="14" s="1"/>
  <c r="E2189" i="14" s="1"/>
  <c r="E2190" i="14" s="1"/>
  <c r="E2191" i="14" s="1"/>
  <c r="E5225" i="14"/>
  <c r="E5226" i="14" s="1"/>
  <c r="E3911" i="14"/>
  <c r="E3912" i="14" s="1"/>
  <c r="E3913" i="14" s="1"/>
  <c r="E3914" i="14" s="1"/>
  <c r="E3915" i="14" s="1"/>
  <c r="E3916" i="14" s="1"/>
  <c r="E3917" i="14" s="1"/>
  <c r="E3918" i="14" s="1"/>
  <c r="E3919" i="14" s="1"/>
  <c r="E3920" i="14" s="1"/>
  <c r="E3921" i="14" s="1"/>
  <c r="E3922" i="14" s="1"/>
  <c r="E3923" i="14" s="1"/>
  <c r="E3924" i="14" s="1"/>
  <c r="E3925" i="14" s="1"/>
  <c r="E3926" i="14" s="1"/>
  <c r="E3927" i="14" s="1"/>
  <c r="E3928" i="14" s="1"/>
  <c r="E3929" i="14" s="1"/>
  <c r="E3930" i="14" s="1"/>
  <c r="E3931" i="14" s="1"/>
  <c r="E3932" i="14" s="1"/>
  <c r="E3933" i="14" s="1"/>
  <c r="E3934" i="14" s="1"/>
  <c r="E3935" i="14" s="1"/>
  <c r="E3936" i="14" s="1"/>
  <c r="E3937" i="14" s="1"/>
  <c r="E3938" i="14" s="1"/>
  <c r="E3939" i="14" s="1"/>
  <c r="E3940" i="14" s="1"/>
  <c r="E3941" i="14" s="1"/>
  <c r="E3942" i="14" s="1"/>
  <c r="E3943" i="14" s="1"/>
  <c r="E1064" i="14"/>
  <c r="E1065" i="14" s="1"/>
  <c r="E1502" i="14"/>
  <c r="E1503" i="14" s="1"/>
  <c r="E1504" i="14" s="1"/>
  <c r="E1505" i="14" s="1"/>
  <c r="E1506" i="14" s="1"/>
  <c r="E1507" i="14" s="1"/>
  <c r="E1508" i="14" s="1"/>
  <c r="E1509" i="14" s="1"/>
  <c r="E1510" i="14" s="1"/>
  <c r="E1511" i="14" s="1"/>
  <c r="E1512" i="14" s="1"/>
  <c r="E1513" i="14" s="1"/>
  <c r="E1514" i="14" s="1"/>
  <c r="E1515" i="14" s="1"/>
  <c r="E1516" i="14" s="1"/>
  <c r="E1517" i="14" s="1"/>
  <c r="E1518" i="14" s="1"/>
  <c r="E1519" i="14" s="1"/>
  <c r="E1520" i="14" s="1"/>
  <c r="E1521" i="14" s="1"/>
  <c r="E1522" i="14" s="1"/>
  <c r="E1523" i="14" s="1"/>
  <c r="E1524" i="14" s="1"/>
  <c r="E1525" i="14" s="1"/>
  <c r="E1526" i="14" s="1"/>
  <c r="E1527" i="14" s="1"/>
  <c r="E1528" i="14" s="1"/>
  <c r="E1529" i="14" s="1"/>
  <c r="E1530" i="14" s="1"/>
  <c r="E1531" i="14" s="1"/>
  <c r="E1532" i="14" s="1"/>
  <c r="E1533" i="14" s="1"/>
  <c r="E1534" i="14" s="1"/>
  <c r="E2378" i="14"/>
  <c r="E2379" i="14" s="1"/>
  <c r="E2380" i="14" s="1"/>
  <c r="E2381" i="14" s="1"/>
  <c r="E2382" i="14" s="1"/>
  <c r="E2383" i="14" s="1"/>
  <c r="E2384" i="14" s="1"/>
  <c r="E2385" i="14" s="1"/>
  <c r="E2386" i="14" s="1"/>
  <c r="E2387" i="14" s="1"/>
  <c r="E2388" i="14" s="1"/>
  <c r="E2389" i="14" s="1"/>
  <c r="E2390" i="14" s="1"/>
  <c r="E2391" i="14" s="1"/>
  <c r="E2392" i="14" s="1"/>
  <c r="E2393" i="14" s="1"/>
  <c r="E2394" i="14" s="1"/>
  <c r="E2395" i="14" s="1"/>
  <c r="E2396" i="14" s="1"/>
  <c r="E2397" i="14" s="1"/>
  <c r="E2398" i="14" s="1"/>
  <c r="E2399" i="14" s="1"/>
  <c r="E2400" i="14" s="1"/>
  <c r="E2401" i="14" s="1"/>
  <c r="E2402" i="14" s="1"/>
  <c r="E2403" i="14" s="1"/>
  <c r="E2404" i="14" s="1"/>
  <c r="E2405" i="14" s="1"/>
  <c r="E2406" i="14" s="1"/>
  <c r="E2407" i="14" s="1"/>
  <c r="E2408" i="14" s="1"/>
  <c r="E2409" i="14" s="1"/>
  <c r="E2410" i="14" s="1"/>
  <c r="E5006" i="14"/>
  <c r="E5007" i="14" s="1"/>
  <c r="E5008" i="14" s="1"/>
  <c r="E5009" i="14" s="1"/>
  <c r="E5010" i="14" s="1"/>
  <c r="E5011" i="14" s="1"/>
  <c r="E5012" i="14" s="1"/>
  <c r="E5013" i="14" s="1"/>
  <c r="E5014" i="14" s="1"/>
  <c r="E5015" i="14" s="1"/>
  <c r="E5016" i="14" s="1"/>
  <c r="E5017" i="14" s="1"/>
  <c r="E5018" i="14" s="1"/>
  <c r="E5019" i="14" s="1"/>
  <c r="E5020" i="14" s="1"/>
  <c r="E5021" i="14" s="1"/>
  <c r="E5022" i="14" s="1"/>
  <c r="E5023" i="14" s="1"/>
  <c r="E5024" i="14" s="1"/>
  <c r="E5025" i="14" s="1"/>
  <c r="E5026" i="14" s="1"/>
  <c r="E5027" i="14" s="1"/>
  <c r="E5028" i="14" s="1"/>
  <c r="E5029" i="14" s="1"/>
  <c r="E5030" i="14" s="1"/>
  <c r="E5031" i="14" s="1"/>
  <c r="E5032" i="14" s="1"/>
  <c r="E5033" i="14" s="1"/>
  <c r="E5034" i="14" s="1"/>
  <c r="E5035" i="14" s="1"/>
  <c r="E5036" i="14" s="1"/>
  <c r="E5037" i="14" s="1"/>
  <c r="E5038" i="14" s="1"/>
  <c r="E3692" i="14"/>
  <c r="E3693" i="14" s="1"/>
  <c r="E3694" i="14" s="1"/>
  <c r="E3695" i="14" s="1"/>
  <c r="E3696" i="14" s="1"/>
  <c r="E3697" i="14" s="1"/>
  <c r="E3698" i="14" s="1"/>
  <c r="E3699" i="14" s="1"/>
  <c r="E3700" i="14" s="1"/>
  <c r="E3701" i="14" s="1"/>
  <c r="E3702" i="14" s="1"/>
  <c r="E3703" i="14" s="1"/>
  <c r="E3704" i="14" s="1"/>
  <c r="E3705" i="14" s="1"/>
  <c r="E3706" i="14" s="1"/>
  <c r="E3707" i="14" s="1"/>
  <c r="E3708" i="14" s="1"/>
  <c r="E3709" i="14" s="1"/>
  <c r="E3710" i="14" s="1"/>
  <c r="E3711" i="14" s="1"/>
  <c r="E3712" i="14" s="1"/>
  <c r="E3713" i="14" s="1"/>
  <c r="E3714" i="14" s="1"/>
  <c r="E3715" i="14" s="1"/>
  <c r="E3716" i="14" s="1"/>
  <c r="E3717" i="14" s="1"/>
  <c r="E3718" i="14" s="1"/>
  <c r="E3719" i="14" s="1"/>
  <c r="E3720" i="14" s="1"/>
  <c r="E3721" i="14" s="1"/>
  <c r="E3722" i="14" s="1"/>
  <c r="E3723" i="14" s="1"/>
  <c r="E3724" i="14" s="1"/>
  <c r="E3493" i="14"/>
  <c r="E3494" i="14" s="1"/>
  <c r="E3495" i="14" s="1"/>
  <c r="E3496" i="14" s="1"/>
  <c r="E3497" i="14" s="1"/>
  <c r="E3498" i="14" s="1"/>
  <c r="E3499" i="14" s="1"/>
  <c r="E3500" i="14" s="1"/>
  <c r="E3501" i="14" s="1"/>
  <c r="E3502" i="14" s="1"/>
  <c r="E3503" i="14" s="1"/>
  <c r="E3504" i="14" s="1"/>
  <c r="E3505" i="14" s="1"/>
  <c r="E2597" i="14"/>
  <c r="E2598" i="14" s="1"/>
  <c r="E2599" i="14" s="1"/>
  <c r="E2600" i="14" s="1"/>
  <c r="E2601" i="14" s="1"/>
  <c r="E2602" i="14" s="1"/>
  <c r="E2603" i="14" s="1"/>
  <c r="E2604" i="14" s="1"/>
  <c r="E2605" i="14" s="1"/>
  <c r="E2606" i="14" s="1"/>
  <c r="E2607" i="14" s="1"/>
  <c r="E2608" i="14" s="1"/>
  <c r="E2609" i="14" s="1"/>
  <c r="E2610" i="14" s="1"/>
  <c r="E2611" i="14" s="1"/>
  <c r="E2612" i="14" s="1"/>
  <c r="E2613" i="14" s="1"/>
  <c r="E2614" i="14" s="1"/>
  <c r="E2615" i="14" s="1"/>
  <c r="E2616" i="14" s="1"/>
  <c r="E2617" i="14" s="1"/>
  <c r="E2618" i="14" s="1"/>
  <c r="E2619" i="14" s="1"/>
  <c r="E2620" i="14" s="1"/>
  <c r="E2621" i="14" s="1"/>
  <c r="E2622" i="14" s="1"/>
  <c r="E2623" i="14" s="1"/>
  <c r="E2624" i="14" s="1"/>
  <c r="E2625" i="14" s="1"/>
  <c r="E2626" i="14" s="1"/>
  <c r="E2627" i="14" s="1"/>
  <c r="E2628" i="14" s="1"/>
  <c r="E2629" i="14" s="1"/>
  <c r="E188" i="14"/>
  <c r="E189" i="14" s="1"/>
  <c r="E166" i="14"/>
  <c r="E167" i="14" s="1"/>
  <c r="E168" i="14" s="1"/>
  <c r="E169" i="14" s="1"/>
  <c r="E5203" i="14"/>
  <c r="E5204" i="14" s="1"/>
  <c r="E5205" i="14" s="1"/>
  <c r="E5206" i="14" s="1"/>
  <c r="G142" i="14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E1042" i="14"/>
  <c r="E1043" i="14" s="1"/>
  <c r="E1044" i="14" s="1"/>
  <c r="E1045" i="14" s="1"/>
  <c r="F5233" i="3"/>
  <c r="F5232" i="3"/>
  <c r="F5231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D5233" i="3"/>
  <c r="D5232" i="3"/>
  <c r="D5231" i="3"/>
  <c r="D5230" i="3"/>
  <c r="D5229" i="3"/>
  <c r="D5228" i="3"/>
  <c r="D5227" i="3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L218" i="1"/>
  <c r="F5209" i="3"/>
  <c r="F5208" i="3"/>
  <c r="F5207" i="3"/>
  <c r="F5206" i="3"/>
  <c r="F5230" i="3" s="1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D5209" i="3"/>
  <c r="D5208" i="3"/>
  <c r="D5207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E5138" i="3"/>
  <c r="L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D5164" i="3"/>
  <c r="D5163" i="3"/>
  <c r="L216" i="1"/>
  <c r="E5160" i="3"/>
  <c r="E5158" i="3"/>
  <c r="E5156" i="3"/>
  <c r="E5154" i="3"/>
  <c r="E5153" i="3"/>
  <c r="F5153" i="3" s="1"/>
  <c r="E5150" i="3"/>
  <c r="E5147" i="3"/>
  <c r="E5144" i="3"/>
  <c r="E5143" i="3"/>
  <c r="E5139" i="3"/>
  <c r="E5159" i="3"/>
  <c r="F5154" i="3"/>
  <c r="E5152" i="3"/>
  <c r="E5145" i="3"/>
  <c r="E5141" i="3"/>
  <c r="F5161" i="3"/>
  <c r="F5160" i="3"/>
  <c r="F5159" i="3"/>
  <c r="F5158" i="3"/>
  <c r="F5157" i="3"/>
  <c r="F5156" i="3"/>
  <c r="F5155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62" i="3" s="1"/>
  <c r="F5186" i="3" s="1"/>
  <c r="F5210" i="3" s="1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62" i="3" s="1"/>
  <c r="L214" i="1"/>
  <c r="L215" i="1"/>
  <c r="S212" i="1"/>
  <c r="S213" i="1"/>
  <c r="S214" i="1"/>
  <c r="R212" i="1"/>
  <c r="R213" i="1"/>
  <c r="R214" i="1"/>
  <c r="R215" i="1"/>
  <c r="E215" i="1"/>
  <c r="E216" i="1" s="1"/>
  <c r="E217" i="1" l="1"/>
  <c r="R216" i="1"/>
  <c r="S216" i="1"/>
  <c r="S215" i="1"/>
  <c r="I5041" i="14"/>
  <c r="J5048" i="14" s="1"/>
  <c r="H5042" i="14"/>
  <c r="J4607" i="14"/>
  <c r="J4608" i="14"/>
  <c r="H4825" i="14"/>
  <c r="I4824" i="14"/>
  <c r="J4831" i="14" s="1"/>
  <c r="H4604" i="14"/>
  <c r="I4603" i="14"/>
  <c r="J4610" i="14" s="1"/>
  <c r="H4166" i="14"/>
  <c r="I4165" i="14"/>
  <c r="J4172" i="14" s="1"/>
  <c r="H4385" i="14"/>
  <c r="I4384" i="14"/>
  <c r="J4391" i="14" s="1"/>
  <c r="H3947" i="14"/>
  <c r="I3946" i="14"/>
  <c r="J3953" i="14" s="1"/>
  <c r="J3293" i="14"/>
  <c r="J3294" i="14"/>
  <c r="I3508" i="14"/>
  <c r="J3515" i="14" s="1"/>
  <c r="H3509" i="14"/>
  <c r="H3727" i="14"/>
  <c r="I3726" i="14"/>
  <c r="J3733" i="14" s="1"/>
  <c r="H3290" i="14"/>
  <c r="I3289" i="14"/>
  <c r="J3296" i="14" s="1"/>
  <c r="I2850" i="14"/>
  <c r="J2857" i="14" s="1"/>
  <c r="H2851" i="14"/>
  <c r="J2636" i="14"/>
  <c r="J2637" i="14"/>
  <c r="H3071" i="14"/>
  <c r="I3070" i="14"/>
  <c r="J3077" i="14" s="1"/>
  <c r="I2631" i="14"/>
  <c r="J2638" i="14" s="1"/>
  <c r="H2632" i="14"/>
  <c r="I2412" i="14"/>
  <c r="J2419" i="14" s="1"/>
  <c r="H2413" i="14"/>
  <c r="I2193" i="14"/>
  <c r="J2200" i="14" s="1"/>
  <c r="H2194" i="14"/>
  <c r="H1977" i="14"/>
  <c r="I1976" i="14"/>
  <c r="J1983" i="14" s="1"/>
  <c r="H1758" i="14"/>
  <c r="I1757" i="14"/>
  <c r="J1764" i="14" s="1"/>
  <c r="H1539" i="14"/>
  <c r="I1538" i="14"/>
  <c r="J1545" i="14" s="1"/>
  <c r="H1321" i="14"/>
  <c r="I1320" i="14"/>
  <c r="J1327" i="14" s="1"/>
  <c r="H663" i="14"/>
  <c r="I662" i="14"/>
  <c r="J669" i="14" s="1"/>
  <c r="H881" i="14"/>
  <c r="I880" i="14"/>
  <c r="H1100" i="14"/>
  <c r="I1099" i="14"/>
  <c r="J1106" i="14" s="1"/>
  <c r="H444" i="14"/>
  <c r="I443" i="14"/>
  <c r="J450" i="14" s="1"/>
  <c r="H224" i="14"/>
  <c r="I223" i="14"/>
  <c r="J230" i="14" s="1"/>
  <c r="H7" i="14"/>
  <c r="I6" i="14"/>
  <c r="G199" i="14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2" i="14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G253" i="14" s="1"/>
  <c r="G254" i="14" s="1"/>
  <c r="G255" i="14" s="1"/>
  <c r="G256" i="14" s="1"/>
  <c r="G257" i="14" s="1"/>
  <c r="G258" i="14" s="1"/>
  <c r="G259" i="14" s="1"/>
  <c r="G260" i="14" s="1"/>
  <c r="G261" i="14" s="1"/>
  <c r="G262" i="14" s="1"/>
  <c r="G263" i="14" s="1"/>
  <c r="G264" i="14" s="1"/>
  <c r="G265" i="14" s="1"/>
  <c r="G266" i="14" s="1"/>
  <c r="G267" i="14" s="1"/>
  <c r="G268" i="14" s="1"/>
  <c r="G269" i="14" s="1"/>
  <c r="G270" i="14" s="1"/>
  <c r="G271" i="14" s="1"/>
  <c r="G272" i="14" s="1"/>
  <c r="G273" i="14" s="1"/>
  <c r="G274" i="14" s="1"/>
  <c r="G275" i="14" s="1"/>
  <c r="G276" i="14" s="1"/>
  <c r="G277" i="14" s="1"/>
  <c r="G278" i="14" s="1"/>
  <c r="G279" i="14" s="1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333" i="14" s="1"/>
  <c r="G334" i="14" s="1"/>
  <c r="G335" i="14" s="1"/>
  <c r="G336" i="14" s="1"/>
  <c r="G337" i="14" s="1"/>
  <c r="G338" i="14" s="1"/>
  <c r="G339" i="14" s="1"/>
  <c r="G340" i="14" s="1"/>
  <c r="G341" i="14" s="1"/>
  <c r="G342" i="14" s="1"/>
  <c r="G343" i="14" s="1"/>
  <c r="G344" i="14" s="1"/>
  <c r="G345" i="14" s="1"/>
  <c r="G346" i="14" s="1"/>
  <c r="G347" i="14" s="1"/>
  <c r="G348" i="14" s="1"/>
  <c r="G349" i="14" s="1"/>
  <c r="G350" i="14" s="1"/>
  <c r="G351" i="14" s="1"/>
  <c r="G352" i="14" s="1"/>
  <c r="G353" i="14" s="1"/>
  <c r="G354" i="14" s="1"/>
  <c r="G355" i="14" s="1"/>
  <c r="G356" i="14" s="1"/>
  <c r="G357" i="14" s="1"/>
  <c r="G358" i="14" s="1"/>
  <c r="G359" i="14" s="1"/>
  <c r="G360" i="14" s="1"/>
  <c r="G361" i="14" s="1"/>
  <c r="G362" i="14" s="1"/>
  <c r="G363" i="14" s="1"/>
  <c r="G364" i="14" s="1"/>
  <c r="G365" i="14" s="1"/>
  <c r="G366" i="14" s="1"/>
  <c r="G367" i="14" s="1"/>
  <c r="G368" i="14" s="1"/>
  <c r="G369" i="14" s="1"/>
  <c r="G370" i="14" s="1"/>
  <c r="G371" i="14" s="1"/>
  <c r="G372" i="14" s="1"/>
  <c r="G373" i="14" s="1"/>
  <c r="G374" i="14" s="1"/>
  <c r="G375" i="14" s="1"/>
  <c r="G376" i="14" s="1"/>
  <c r="G377" i="14" s="1"/>
  <c r="G378" i="14" s="1"/>
  <c r="G379" i="14" s="1"/>
  <c r="G380" i="14" s="1"/>
  <c r="G381" i="14" s="1"/>
  <c r="G382" i="14" s="1"/>
  <c r="G383" i="14" s="1"/>
  <c r="G384" i="14" s="1"/>
  <c r="G385" i="14" s="1"/>
  <c r="G386" i="14" s="1"/>
  <c r="G387" i="14" s="1"/>
  <c r="G388" i="14" s="1"/>
  <c r="G389" i="14" s="1"/>
  <c r="G390" i="14" s="1"/>
  <c r="G391" i="14" s="1"/>
  <c r="G392" i="14" s="1"/>
  <c r="G393" i="14" s="1"/>
  <c r="G394" i="14" s="1"/>
  <c r="G395" i="14" s="1"/>
  <c r="G396" i="14" s="1"/>
  <c r="G397" i="14" s="1"/>
  <c r="G398" i="14" s="1"/>
  <c r="G399" i="14" s="1"/>
  <c r="G400" i="14" s="1"/>
  <c r="G401" i="14" s="1"/>
  <c r="G402" i="14" s="1"/>
  <c r="G403" i="14" s="1"/>
  <c r="G404" i="14" s="1"/>
  <c r="G405" i="14" s="1"/>
  <c r="G406" i="14" s="1"/>
  <c r="G407" i="14" s="1"/>
  <c r="G408" i="14" s="1"/>
  <c r="G409" i="14" s="1"/>
  <c r="G410" i="14" s="1"/>
  <c r="G411" i="14" s="1"/>
  <c r="G412" i="14" s="1"/>
  <c r="G413" i="14" s="1"/>
  <c r="G414" i="14" s="1"/>
  <c r="G415" i="14" s="1"/>
  <c r="G416" i="14" s="1"/>
  <c r="G417" i="14" s="1"/>
  <c r="E5227" i="14"/>
  <c r="E5228" i="14" s="1"/>
  <c r="E5229" i="14" s="1"/>
  <c r="E5230" i="14" s="1"/>
  <c r="E5231" i="14" s="1"/>
  <c r="E5232" i="14" s="1"/>
  <c r="E5233" i="14" s="1"/>
  <c r="E5234" i="14" s="1"/>
  <c r="E5235" i="14" s="1"/>
  <c r="E5236" i="14" s="1"/>
  <c r="E5237" i="14" s="1"/>
  <c r="E5238" i="14" s="1"/>
  <c r="E5239" i="14" s="1"/>
  <c r="E5240" i="14" s="1"/>
  <c r="E5241" i="14" s="1"/>
  <c r="E5242" i="14" s="1"/>
  <c r="E5243" i="14" s="1"/>
  <c r="E5244" i="14" s="1"/>
  <c r="E5245" i="14" s="1"/>
  <c r="E5246" i="14" s="1"/>
  <c r="E5247" i="14" s="1"/>
  <c r="E5248" i="14" s="1"/>
  <c r="E5249" i="14" s="1"/>
  <c r="E5250" i="14" s="1"/>
  <c r="E5251" i="14" s="1"/>
  <c r="E5252" i="14" s="1"/>
  <c r="E5253" i="14" s="1"/>
  <c r="E5254" i="14" s="1"/>
  <c r="E5255" i="14" s="1"/>
  <c r="E5256" i="14" s="1"/>
  <c r="E5257" i="14" s="1"/>
  <c r="E1066" i="14"/>
  <c r="E1067" i="14" s="1"/>
  <c r="E1068" i="14" s="1"/>
  <c r="E1069" i="14" s="1"/>
  <c r="E1070" i="14" s="1"/>
  <c r="E1071" i="14" s="1"/>
  <c r="E1072" i="14" s="1"/>
  <c r="E1073" i="14" s="1"/>
  <c r="E1074" i="14" s="1"/>
  <c r="E1075" i="14" s="1"/>
  <c r="E1076" i="14" s="1"/>
  <c r="E1077" i="14" s="1"/>
  <c r="E1078" i="14" s="1"/>
  <c r="E1079" i="14" s="1"/>
  <c r="E1080" i="14" s="1"/>
  <c r="E1081" i="14" s="1"/>
  <c r="E1082" i="14" s="1"/>
  <c r="E1083" i="14" s="1"/>
  <c r="E1084" i="14" s="1"/>
  <c r="E1085" i="14" s="1"/>
  <c r="E1086" i="14" s="1"/>
  <c r="E1087" i="14" s="1"/>
  <c r="E1088" i="14" s="1"/>
  <c r="E1089" i="14" s="1"/>
  <c r="E1090" i="14" s="1"/>
  <c r="E1091" i="14" s="1"/>
  <c r="E1092" i="14" s="1"/>
  <c r="E1093" i="14" s="1"/>
  <c r="E1094" i="14" s="1"/>
  <c r="E1095" i="14" s="1"/>
  <c r="E1096" i="14" s="1"/>
  <c r="E190" i="14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18" i="1"/>
  <c r="S217" i="1" l="1"/>
  <c r="R217" i="1"/>
  <c r="I4604" i="14"/>
  <c r="J4611" i="14" s="1"/>
  <c r="H4605" i="14"/>
  <c r="H5043" i="14"/>
  <c r="I5042" i="14"/>
  <c r="J5049" i="14" s="1"/>
  <c r="H4826" i="14"/>
  <c r="I4825" i="14"/>
  <c r="J4832" i="14" s="1"/>
  <c r="H4386" i="14"/>
  <c r="I4385" i="14"/>
  <c r="J4392" i="14" s="1"/>
  <c r="H3948" i="14"/>
  <c r="I3947" i="14"/>
  <c r="J3954" i="14" s="1"/>
  <c r="H4167" i="14"/>
  <c r="I4166" i="14"/>
  <c r="J4173" i="14" s="1"/>
  <c r="H3510" i="14"/>
  <c r="I3509" i="14"/>
  <c r="J3516" i="14" s="1"/>
  <c r="I3290" i="14"/>
  <c r="J3297" i="14" s="1"/>
  <c r="H3291" i="14"/>
  <c r="H3728" i="14"/>
  <c r="I3727" i="14"/>
  <c r="J3734" i="14" s="1"/>
  <c r="H2633" i="14"/>
  <c r="I2632" i="14"/>
  <c r="J2639" i="14" s="1"/>
  <c r="H2852" i="14"/>
  <c r="I2851" i="14"/>
  <c r="J2858" i="14" s="1"/>
  <c r="H3072" i="14"/>
  <c r="I3071" i="14"/>
  <c r="J3078" i="14" s="1"/>
  <c r="H2195" i="14"/>
  <c r="I2194" i="14"/>
  <c r="J2201" i="14" s="1"/>
  <c r="H2414" i="14"/>
  <c r="I2413" i="14"/>
  <c r="J2420" i="14" s="1"/>
  <c r="H1978" i="14"/>
  <c r="I1977" i="14"/>
  <c r="J1984" i="14" s="1"/>
  <c r="H1540" i="14"/>
  <c r="I1539" i="14"/>
  <c r="J1546" i="14" s="1"/>
  <c r="H1322" i="14"/>
  <c r="I1321" i="14"/>
  <c r="J1328" i="14" s="1"/>
  <c r="I1758" i="14"/>
  <c r="J1765" i="14" s="1"/>
  <c r="H1759" i="14"/>
  <c r="H882" i="14"/>
  <c r="I881" i="14"/>
  <c r="H1101" i="14"/>
  <c r="I1100" i="14"/>
  <c r="I663" i="14"/>
  <c r="J670" i="14" s="1"/>
  <c r="H664" i="14"/>
  <c r="I444" i="14"/>
  <c r="J451" i="14" s="1"/>
  <c r="H445" i="14"/>
  <c r="H225" i="14"/>
  <c r="I224" i="14"/>
  <c r="J231" i="14" s="1"/>
  <c r="H8" i="14"/>
  <c r="I7" i="14"/>
  <c r="G418" i="14"/>
  <c r="G419" i="14" s="1"/>
  <c r="G420" i="14" s="1"/>
  <c r="G421" i="14" s="1"/>
  <c r="G422" i="14" s="1"/>
  <c r="G423" i="14" s="1"/>
  <c r="G424" i="14" s="1"/>
  <c r="G425" i="14" s="1"/>
  <c r="G426" i="14" s="1"/>
  <c r="G427" i="14" s="1"/>
  <c r="G428" i="14" s="1"/>
  <c r="G429" i="14" s="1"/>
  <c r="G430" i="14" s="1"/>
  <c r="G431" i="14" s="1"/>
  <c r="G432" i="14" s="1"/>
  <c r="G433" i="14" s="1"/>
  <c r="G434" i="14" s="1"/>
  <c r="G435" i="14" s="1"/>
  <c r="G436" i="14" s="1"/>
  <c r="G437" i="14" s="1"/>
  <c r="G438" i="14" s="1"/>
  <c r="G439" i="14" s="1"/>
  <c r="G441" i="14"/>
  <c r="G442" i="14" s="1"/>
  <c r="G443" i="14" s="1"/>
  <c r="G444" i="14" s="1"/>
  <c r="G445" i="14" s="1"/>
  <c r="G446" i="14" s="1"/>
  <c r="G447" i="14" s="1"/>
  <c r="G448" i="14" s="1"/>
  <c r="G449" i="14" s="1"/>
  <c r="G450" i="14" s="1"/>
  <c r="G451" i="14" s="1"/>
  <c r="G452" i="14" s="1"/>
  <c r="G453" i="14" s="1"/>
  <c r="G454" i="14" s="1"/>
  <c r="G455" i="14" s="1"/>
  <c r="G456" i="14" s="1"/>
  <c r="G457" i="14" s="1"/>
  <c r="G458" i="14" s="1"/>
  <c r="G459" i="14" s="1"/>
  <c r="G460" i="14" s="1"/>
  <c r="G461" i="14" s="1"/>
  <c r="G462" i="14" s="1"/>
  <c r="G463" i="14" s="1"/>
  <c r="G464" i="14" s="1"/>
  <c r="G465" i="14" s="1"/>
  <c r="G466" i="14" s="1"/>
  <c r="G467" i="14" s="1"/>
  <c r="G468" i="14" s="1"/>
  <c r="G469" i="14" s="1"/>
  <c r="G470" i="14" s="1"/>
  <c r="G471" i="14" s="1"/>
  <c r="G472" i="14" s="1"/>
  <c r="G473" i="14" s="1"/>
  <c r="G474" i="14" s="1"/>
  <c r="G475" i="14" s="1"/>
  <c r="G476" i="14" s="1"/>
  <c r="G477" i="14" s="1"/>
  <c r="G478" i="14" s="1"/>
  <c r="G479" i="14" s="1"/>
  <c r="G480" i="14" s="1"/>
  <c r="G481" i="14" s="1"/>
  <c r="G482" i="14" s="1"/>
  <c r="G483" i="14" s="1"/>
  <c r="G484" i="14" s="1"/>
  <c r="G485" i="14" s="1"/>
  <c r="G486" i="14" s="1"/>
  <c r="G487" i="14" s="1"/>
  <c r="G488" i="14" s="1"/>
  <c r="G489" i="14" s="1"/>
  <c r="G490" i="14" s="1"/>
  <c r="G491" i="14" s="1"/>
  <c r="G492" i="14" s="1"/>
  <c r="G493" i="14" s="1"/>
  <c r="G494" i="14" s="1"/>
  <c r="G495" i="14" s="1"/>
  <c r="G496" i="14" s="1"/>
  <c r="G497" i="14" s="1"/>
  <c r="G498" i="14" s="1"/>
  <c r="G499" i="14" s="1"/>
  <c r="G500" i="14" s="1"/>
  <c r="G501" i="14" s="1"/>
  <c r="G502" i="14" s="1"/>
  <c r="G503" i="14" s="1"/>
  <c r="G504" i="14" s="1"/>
  <c r="G505" i="14" s="1"/>
  <c r="G506" i="14" s="1"/>
  <c r="G507" i="14" s="1"/>
  <c r="G508" i="14" s="1"/>
  <c r="G509" i="14" s="1"/>
  <c r="G510" i="14" s="1"/>
  <c r="G511" i="14" s="1"/>
  <c r="G512" i="14" s="1"/>
  <c r="G513" i="14" s="1"/>
  <c r="G514" i="14" s="1"/>
  <c r="G515" i="14" s="1"/>
  <c r="G516" i="14" s="1"/>
  <c r="G517" i="14" s="1"/>
  <c r="G518" i="14" s="1"/>
  <c r="G519" i="14" s="1"/>
  <c r="G520" i="14" s="1"/>
  <c r="G521" i="14" s="1"/>
  <c r="G522" i="14" s="1"/>
  <c r="G523" i="14" s="1"/>
  <c r="G524" i="14" s="1"/>
  <c r="G525" i="14" s="1"/>
  <c r="G526" i="14" s="1"/>
  <c r="G527" i="14" s="1"/>
  <c r="G528" i="14" s="1"/>
  <c r="G529" i="14" s="1"/>
  <c r="G530" i="14" s="1"/>
  <c r="G531" i="14" s="1"/>
  <c r="G532" i="14" s="1"/>
  <c r="G533" i="14" s="1"/>
  <c r="G534" i="14" s="1"/>
  <c r="G535" i="14" s="1"/>
  <c r="G536" i="14" s="1"/>
  <c r="G537" i="14" s="1"/>
  <c r="G538" i="14" s="1"/>
  <c r="G539" i="14" s="1"/>
  <c r="G540" i="14" s="1"/>
  <c r="G541" i="14" s="1"/>
  <c r="G542" i="14" s="1"/>
  <c r="G543" i="14" s="1"/>
  <c r="G544" i="14" s="1"/>
  <c r="G545" i="14" s="1"/>
  <c r="G546" i="14" s="1"/>
  <c r="G547" i="14" s="1"/>
  <c r="G548" i="14" s="1"/>
  <c r="G549" i="14" s="1"/>
  <c r="G550" i="14" s="1"/>
  <c r="G551" i="14" s="1"/>
  <c r="G552" i="14" s="1"/>
  <c r="G553" i="14" s="1"/>
  <c r="G554" i="14" s="1"/>
  <c r="G555" i="14" s="1"/>
  <c r="G556" i="14" s="1"/>
  <c r="G557" i="14" s="1"/>
  <c r="G558" i="14" s="1"/>
  <c r="G559" i="14" s="1"/>
  <c r="G560" i="14" s="1"/>
  <c r="G561" i="14" s="1"/>
  <c r="G562" i="14" s="1"/>
  <c r="G563" i="14" s="1"/>
  <c r="G564" i="14" s="1"/>
  <c r="E219" i="1"/>
  <c r="S218" i="1"/>
  <c r="R218" i="1"/>
  <c r="E220" i="1" l="1"/>
  <c r="R219" i="1"/>
  <c r="S219" i="1"/>
  <c r="I5043" i="14"/>
  <c r="J5050" i="14" s="1"/>
  <c r="H5044" i="14"/>
  <c r="H4606" i="14"/>
  <c r="I4605" i="14"/>
  <c r="J4612" i="14" s="1"/>
  <c r="H4827" i="14"/>
  <c r="I4826" i="14"/>
  <c r="J4833" i="14" s="1"/>
  <c r="H3949" i="14"/>
  <c r="I3948" i="14"/>
  <c r="J3955" i="14" s="1"/>
  <c r="H4168" i="14"/>
  <c r="I4167" i="14"/>
  <c r="J4174" i="14" s="1"/>
  <c r="H4387" i="14"/>
  <c r="I4386" i="14"/>
  <c r="J4393" i="14" s="1"/>
  <c r="H3292" i="14"/>
  <c r="I3291" i="14"/>
  <c r="J3298" i="14" s="1"/>
  <c r="H3729" i="14"/>
  <c r="I3728" i="14"/>
  <c r="J3735" i="14" s="1"/>
  <c r="I3510" i="14"/>
  <c r="J3517" i="14" s="1"/>
  <c r="H3511" i="14"/>
  <c r="I2852" i="14"/>
  <c r="J2859" i="14" s="1"/>
  <c r="H2853" i="14"/>
  <c r="H3073" i="14"/>
  <c r="I3072" i="14"/>
  <c r="J3079" i="14" s="1"/>
  <c r="I2633" i="14"/>
  <c r="J2640" i="14" s="1"/>
  <c r="H2634" i="14"/>
  <c r="I2414" i="14"/>
  <c r="J2421" i="14" s="1"/>
  <c r="H2415" i="14"/>
  <c r="H1979" i="14"/>
  <c r="I1978" i="14"/>
  <c r="J1985" i="14" s="1"/>
  <c r="I2195" i="14"/>
  <c r="J2202" i="14" s="1"/>
  <c r="H2196" i="14"/>
  <c r="H1323" i="14"/>
  <c r="I1322" i="14"/>
  <c r="J1329" i="14" s="1"/>
  <c r="H1760" i="14"/>
  <c r="I1759" i="14"/>
  <c r="J1766" i="14" s="1"/>
  <c r="H1541" i="14"/>
  <c r="I1540" i="14"/>
  <c r="J1547" i="14" s="1"/>
  <c r="H1102" i="14"/>
  <c r="I1101" i="14"/>
  <c r="H883" i="14"/>
  <c r="I882" i="14"/>
  <c r="H665" i="14"/>
  <c r="I664" i="14"/>
  <c r="J671" i="14" s="1"/>
  <c r="H446" i="14"/>
  <c r="I445" i="14"/>
  <c r="J452" i="14" s="1"/>
  <c r="I225" i="14"/>
  <c r="J232" i="14" s="1"/>
  <c r="H226" i="14"/>
  <c r="H9" i="14"/>
  <c r="I8" i="14"/>
  <c r="G565" i="14"/>
  <c r="G566" i="14" s="1"/>
  <c r="G567" i="14" s="1"/>
  <c r="G568" i="14" s="1"/>
  <c r="G569" i="14" s="1"/>
  <c r="G570" i="14" s="1"/>
  <c r="G571" i="14" s="1"/>
  <c r="G572" i="14" s="1"/>
  <c r="G588" i="14"/>
  <c r="G589" i="14" s="1"/>
  <c r="G590" i="14" s="1"/>
  <c r="G591" i="14" s="1"/>
  <c r="G592" i="14" s="1"/>
  <c r="G593" i="14" s="1"/>
  <c r="G594" i="14" s="1"/>
  <c r="G595" i="14" s="1"/>
  <c r="E221" i="1" l="1"/>
  <c r="S220" i="1"/>
  <c r="R220" i="1"/>
  <c r="I4606" i="14"/>
  <c r="J4613" i="14" s="1"/>
  <c r="H4607" i="14"/>
  <c r="H5045" i="14"/>
  <c r="I5044" i="14"/>
  <c r="J5051" i="14" s="1"/>
  <c r="I4827" i="14"/>
  <c r="J4834" i="14" s="1"/>
  <c r="H4828" i="14"/>
  <c r="H4169" i="14"/>
  <c r="I4168" i="14"/>
  <c r="J4175" i="14" s="1"/>
  <c r="H4388" i="14"/>
  <c r="I4387" i="14"/>
  <c r="J4394" i="14" s="1"/>
  <c r="H3950" i="14"/>
  <c r="I3949" i="14"/>
  <c r="J3956" i="14" s="1"/>
  <c r="H3730" i="14"/>
  <c r="I3729" i="14"/>
  <c r="J3736" i="14" s="1"/>
  <c r="H3512" i="14"/>
  <c r="I3511" i="14"/>
  <c r="J3518" i="14" s="1"/>
  <c r="I3292" i="14"/>
  <c r="J3299" i="14" s="1"/>
  <c r="H3293" i="14"/>
  <c r="H2635" i="14"/>
  <c r="I2634" i="14"/>
  <c r="J2641" i="14" s="1"/>
  <c r="H3074" i="14"/>
  <c r="I3073" i="14"/>
  <c r="J3080" i="14" s="1"/>
  <c r="H2854" i="14"/>
  <c r="I2853" i="14"/>
  <c r="J2860" i="14" s="1"/>
  <c r="I1979" i="14"/>
  <c r="J1986" i="14" s="1"/>
  <c r="H1980" i="14"/>
  <c r="H2197" i="14"/>
  <c r="I2196" i="14"/>
  <c r="J2203" i="14" s="1"/>
  <c r="H2416" i="14"/>
  <c r="I2415" i="14"/>
  <c r="J2422" i="14" s="1"/>
  <c r="I1760" i="14"/>
  <c r="J1767" i="14" s="1"/>
  <c r="H1761" i="14"/>
  <c r="I1541" i="14"/>
  <c r="J1548" i="14" s="1"/>
  <c r="H1542" i="14"/>
  <c r="I1323" i="14"/>
  <c r="J1330" i="14" s="1"/>
  <c r="H1324" i="14"/>
  <c r="H884" i="14"/>
  <c r="I883" i="14"/>
  <c r="I665" i="14"/>
  <c r="J672" i="14" s="1"/>
  <c r="H666" i="14"/>
  <c r="H1103" i="14"/>
  <c r="I1102" i="14"/>
  <c r="I446" i="14"/>
  <c r="H447" i="14"/>
  <c r="H227" i="14"/>
  <c r="I226" i="14"/>
  <c r="J233" i="14" s="1"/>
  <c r="I9" i="14"/>
  <c r="H10" i="14"/>
  <c r="G573" i="14"/>
  <c r="G574" i="14" s="1"/>
  <c r="G575" i="14" s="1"/>
  <c r="G576" i="14" s="1"/>
  <c r="G577" i="14" s="1"/>
  <c r="G578" i="14" s="1"/>
  <c r="G579" i="14" s="1"/>
  <c r="G580" i="14" s="1"/>
  <c r="G581" i="14" s="1"/>
  <c r="G582" i="14" s="1"/>
  <c r="G583" i="14" s="1"/>
  <c r="G584" i="14" s="1"/>
  <c r="G585" i="14" s="1"/>
  <c r="G586" i="14" s="1"/>
  <c r="G587" i="14" s="1"/>
  <c r="G596" i="14"/>
  <c r="G597" i="14" s="1"/>
  <c r="G598" i="14" s="1"/>
  <c r="G599" i="14" s="1"/>
  <c r="G600" i="14" s="1"/>
  <c r="G601" i="14" s="1"/>
  <c r="G602" i="14" s="1"/>
  <c r="G603" i="14" s="1"/>
  <c r="G604" i="14" s="1"/>
  <c r="G605" i="14" s="1"/>
  <c r="G606" i="14" s="1"/>
  <c r="G607" i="14" s="1"/>
  <c r="G608" i="14" s="1"/>
  <c r="G609" i="14" s="1"/>
  <c r="G610" i="14" s="1"/>
  <c r="G611" i="14" s="1"/>
  <c r="G612" i="14" s="1"/>
  <c r="G613" i="14" s="1"/>
  <c r="G614" i="14" s="1"/>
  <c r="G615" i="14" s="1"/>
  <c r="G616" i="14" s="1"/>
  <c r="G617" i="14" s="1"/>
  <c r="G618" i="14" s="1"/>
  <c r="G619" i="14" s="1"/>
  <c r="G620" i="14" s="1"/>
  <c r="G621" i="14" s="1"/>
  <c r="G622" i="14" s="1"/>
  <c r="G623" i="14" s="1"/>
  <c r="G624" i="14" s="1"/>
  <c r="G625" i="14" s="1"/>
  <c r="G626" i="14" s="1"/>
  <c r="G627" i="14" s="1"/>
  <c r="G628" i="14" s="1"/>
  <c r="G629" i="14" s="1"/>
  <c r="G630" i="14" s="1"/>
  <c r="G631" i="14" s="1"/>
  <c r="G632" i="14" s="1"/>
  <c r="G633" i="14" s="1"/>
  <c r="G634" i="14" s="1"/>
  <c r="G635" i="14" s="1"/>
  <c r="G636" i="14" s="1"/>
  <c r="I5045" i="14" l="1"/>
  <c r="J5052" i="14" s="1"/>
  <c r="H5046" i="14"/>
  <c r="I4828" i="14"/>
  <c r="J4835" i="14" s="1"/>
  <c r="H4829" i="14"/>
  <c r="H4608" i="14"/>
  <c r="I4607" i="14"/>
  <c r="J4614" i="14" s="1"/>
  <c r="I4388" i="14"/>
  <c r="J4395" i="14" s="1"/>
  <c r="H4389" i="14"/>
  <c r="I3950" i="14"/>
  <c r="H3951" i="14"/>
  <c r="I4169" i="14"/>
  <c r="J4176" i="14" s="1"/>
  <c r="H4170" i="14"/>
  <c r="I3512" i="14"/>
  <c r="J3519" i="14" s="1"/>
  <c r="H3513" i="14"/>
  <c r="H3294" i="14"/>
  <c r="I3293" i="14"/>
  <c r="H3731" i="14"/>
  <c r="I3730" i="14"/>
  <c r="J3737" i="14" s="1"/>
  <c r="H3075" i="14"/>
  <c r="I3074" i="14"/>
  <c r="J3081" i="14" s="1"/>
  <c r="I2854" i="14"/>
  <c r="J2861" i="14" s="1"/>
  <c r="H2855" i="14"/>
  <c r="I2635" i="14"/>
  <c r="J2642" i="14" s="1"/>
  <c r="H2636" i="14"/>
  <c r="I2197" i="14"/>
  <c r="J2204" i="14" s="1"/>
  <c r="H2198" i="14"/>
  <c r="H1981" i="14"/>
  <c r="I1980" i="14"/>
  <c r="J1987" i="14" s="1"/>
  <c r="I2416" i="14"/>
  <c r="J2423" i="14" s="1"/>
  <c r="H2417" i="14"/>
  <c r="H1543" i="14"/>
  <c r="I1542" i="14"/>
  <c r="J1549" i="14" s="1"/>
  <c r="I1324" i="14"/>
  <c r="J1331" i="14" s="1"/>
  <c r="H1325" i="14"/>
  <c r="I1761" i="14"/>
  <c r="J1768" i="14" s="1"/>
  <c r="H1762" i="14"/>
  <c r="H667" i="14"/>
  <c r="I666" i="14"/>
  <c r="J673" i="14" s="1"/>
  <c r="H1104" i="14"/>
  <c r="I1103" i="14"/>
  <c r="H885" i="14"/>
  <c r="I884" i="14"/>
  <c r="I447" i="14"/>
  <c r="H448" i="14"/>
  <c r="H228" i="14"/>
  <c r="I227" i="14"/>
  <c r="J234" i="14" s="1"/>
  <c r="I10" i="14"/>
  <c r="H11" i="14"/>
  <c r="G637" i="14"/>
  <c r="G638" i="14" s="1"/>
  <c r="G639" i="14" s="1"/>
  <c r="G640" i="14" s="1"/>
  <c r="G641" i="14" s="1"/>
  <c r="G642" i="14" s="1"/>
  <c r="G643" i="14" s="1"/>
  <c r="G644" i="14" s="1"/>
  <c r="G645" i="14" s="1"/>
  <c r="G646" i="14" s="1"/>
  <c r="G647" i="14" s="1"/>
  <c r="G648" i="14" s="1"/>
  <c r="G649" i="14" s="1"/>
  <c r="G650" i="14" s="1"/>
  <c r="G651" i="14" s="1"/>
  <c r="G652" i="14" s="1"/>
  <c r="G653" i="14" s="1"/>
  <c r="G654" i="14" s="1"/>
  <c r="G655" i="14" s="1"/>
  <c r="G656" i="14" s="1"/>
  <c r="G657" i="14" s="1"/>
  <c r="G658" i="14" s="1"/>
  <c r="G660" i="14"/>
  <c r="G661" i="14" s="1"/>
  <c r="G662" i="14" s="1"/>
  <c r="G663" i="14" s="1"/>
  <c r="G664" i="14" s="1"/>
  <c r="G665" i="14" s="1"/>
  <c r="G666" i="14" s="1"/>
  <c r="G667" i="14" s="1"/>
  <c r="G668" i="14" s="1"/>
  <c r="G669" i="14" s="1"/>
  <c r="G670" i="14" s="1"/>
  <c r="G671" i="14" s="1"/>
  <c r="G672" i="14" s="1"/>
  <c r="G673" i="14" s="1"/>
  <c r="G674" i="14" s="1"/>
  <c r="G675" i="14" s="1"/>
  <c r="G676" i="14" s="1"/>
  <c r="G677" i="14" s="1"/>
  <c r="G678" i="14" s="1"/>
  <c r="G679" i="14" s="1"/>
  <c r="G680" i="14" s="1"/>
  <c r="G681" i="14" s="1"/>
  <c r="G682" i="14" s="1"/>
  <c r="G683" i="14" s="1"/>
  <c r="G684" i="14" s="1"/>
  <c r="G685" i="14" s="1"/>
  <c r="G686" i="14" s="1"/>
  <c r="G687" i="14" s="1"/>
  <c r="G688" i="14" s="1"/>
  <c r="G689" i="14" s="1"/>
  <c r="G690" i="14" s="1"/>
  <c r="G691" i="14" s="1"/>
  <c r="G692" i="14" s="1"/>
  <c r="G693" i="14" s="1"/>
  <c r="G694" i="14" s="1"/>
  <c r="G695" i="14" s="1"/>
  <c r="G696" i="14" s="1"/>
  <c r="G697" i="14" s="1"/>
  <c r="G698" i="14" s="1"/>
  <c r="G699" i="14" s="1"/>
  <c r="G700" i="14" s="1"/>
  <c r="G701" i="14" s="1"/>
  <c r="G702" i="14" s="1"/>
  <c r="G703" i="14" s="1"/>
  <c r="G704" i="14" s="1"/>
  <c r="G705" i="14" s="1"/>
  <c r="G706" i="14" s="1"/>
  <c r="G707" i="14" s="1"/>
  <c r="G708" i="14" s="1"/>
  <c r="G709" i="14" s="1"/>
  <c r="G710" i="14" s="1"/>
  <c r="G711" i="14" s="1"/>
  <c r="G712" i="14" s="1"/>
  <c r="G713" i="14" s="1"/>
  <c r="G714" i="14" s="1"/>
  <c r="G715" i="14" s="1"/>
  <c r="G716" i="14" s="1"/>
  <c r="G717" i="14" s="1"/>
  <c r="G718" i="14" s="1"/>
  <c r="G719" i="14" s="1"/>
  <c r="G720" i="14" s="1"/>
  <c r="G721" i="14" s="1"/>
  <c r="G722" i="14" s="1"/>
  <c r="G723" i="14" s="1"/>
  <c r="G724" i="14" s="1"/>
  <c r="G725" i="14" s="1"/>
  <c r="G726" i="14" s="1"/>
  <c r="G727" i="14" s="1"/>
  <c r="G728" i="14" s="1"/>
  <c r="G729" i="14" s="1"/>
  <c r="G730" i="14" s="1"/>
  <c r="G731" i="14" s="1"/>
  <c r="G732" i="14" s="1"/>
  <c r="G733" i="14" s="1"/>
  <c r="G734" i="14" s="1"/>
  <c r="G735" i="14" s="1"/>
  <c r="G736" i="14" s="1"/>
  <c r="G737" i="14" s="1"/>
  <c r="G738" i="14" s="1"/>
  <c r="G739" i="14" s="1"/>
  <c r="G740" i="14" s="1"/>
  <c r="G741" i="14" s="1"/>
  <c r="G742" i="14" s="1"/>
  <c r="G743" i="14" s="1"/>
  <c r="G744" i="14" s="1"/>
  <c r="G745" i="14" s="1"/>
  <c r="G746" i="14" s="1"/>
  <c r="G747" i="14" s="1"/>
  <c r="G748" i="14" s="1"/>
  <c r="G749" i="14" s="1"/>
  <c r="G750" i="14" s="1"/>
  <c r="G751" i="14" s="1"/>
  <c r="G752" i="14" s="1"/>
  <c r="G753" i="14" s="1"/>
  <c r="G754" i="14" s="1"/>
  <c r="G755" i="14" s="1"/>
  <c r="G756" i="14" s="1"/>
  <c r="G757" i="14" s="1"/>
  <c r="G758" i="14" s="1"/>
  <c r="G759" i="14" s="1"/>
  <c r="G760" i="14" s="1"/>
  <c r="G761" i="14" s="1"/>
  <c r="G762" i="14" s="1"/>
  <c r="G763" i="14" s="1"/>
  <c r="G764" i="14" s="1"/>
  <c r="G765" i="14" s="1"/>
  <c r="G766" i="14" s="1"/>
  <c r="G767" i="14" s="1"/>
  <c r="G768" i="14" s="1"/>
  <c r="G769" i="14" s="1"/>
  <c r="G770" i="14" s="1"/>
  <c r="G771" i="14" s="1"/>
  <c r="G772" i="14" s="1"/>
  <c r="G773" i="14" s="1"/>
  <c r="G774" i="14" s="1"/>
  <c r="G775" i="14" s="1"/>
  <c r="G776" i="14" s="1"/>
  <c r="G777" i="14" s="1"/>
  <c r="G778" i="14" s="1"/>
  <c r="G779" i="14" s="1"/>
  <c r="G780" i="14" s="1"/>
  <c r="G781" i="14" s="1"/>
  <c r="G782" i="14" s="1"/>
  <c r="G783" i="14" s="1"/>
  <c r="G784" i="14" s="1"/>
  <c r="G785" i="14" s="1"/>
  <c r="G786" i="14" s="1"/>
  <c r="G787" i="14" s="1"/>
  <c r="G788" i="14" s="1"/>
  <c r="G789" i="14" s="1"/>
  <c r="G790" i="14" s="1"/>
  <c r="G791" i="14" s="1"/>
  <c r="G792" i="14" s="1"/>
  <c r="G793" i="14" s="1"/>
  <c r="G794" i="14" s="1"/>
  <c r="G795" i="14" s="1"/>
  <c r="G796" i="14" s="1"/>
  <c r="G797" i="14" s="1"/>
  <c r="G798" i="14" s="1"/>
  <c r="G799" i="14" s="1"/>
  <c r="G800" i="14" s="1"/>
  <c r="G801" i="14" s="1"/>
  <c r="G802" i="14" s="1"/>
  <c r="G803" i="14" s="1"/>
  <c r="G804" i="14" s="1"/>
  <c r="G805" i="14" s="1"/>
  <c r="G806" i="14" s="1"/>
  <c r="H4830" i="14" l="1"/>
  <c r="I4829" i="14"/>
  <c r="J4836" i="14" s="1"/>
  <c r="I5046" i="14"/>
  <c r="J5053" i="14" s="1"/>
  <c r="H5047" i="14"/>
  <c r="H4609" i="14"/>
  <c r="I4608" i="14"/>
  <c r="J4615" i="14" s="1"/>
  <c r="H3952" i="14"/>
  <c r="I3951" i="14"/>
  <c r="H4171" i="14"/>
  <c r="I4170" i="14"/>
  <c r="J4177" i="14" s="1"/>
  <c r="H4390" i="14"/>
  <c r="I4389" i="14"/>
  <c r="J4396" i="14" s="1"/>
  <c r="I3294" i="14"/>
  <c r="H3295" i="14"/>
  <c r="I3513" i="14"/>
  <c r="J3520" i="14" s="1"/>
  <c r="H3514" i="14"/>
  <c r="I3731" i="14"/>
  <c r="J3738" i="14" s="1"/>
  <c r="H3732" i="14"/>
  <c r="H2856" i="14"/>
  <c r="I2855" i="14"/>
  <c r="J2862" i="14" s="1"/>
  <c r="H2637" i="14"/>
  <c r="I2636" i="14"/>
  <c r="J2643" i="14" s="1"/>
  <c r="I3075" i="14"/>
  <c r="J3082" i="14" s="1"/>
  <c r="H3076" i="14"/>
  <c r="H1982" i="14"/>
  <c r="I1981" i="14"/>
  <c r="J1988" i="14" s="1"/>
  <c r="H2418" i="14"/>
  <c r="I2417" i="14"/>
  <c r="J2424" i="14" s="1"/>
  <c r="H2199" i="14"/>
  <c r="I2198" i="14"/>
  <c r="J2205" i="14" s="1"/>
  <c r="H1326" i="14"/>
  <c r="I1325" i="14"/>
  <c r="J1332" i="14" s="1"/>
  <c r="H1763" i="14"/>
  <c r="I1762" i="14"/>
  <c r="J1769" i="14" s="1"/>
  <c r="H1544" i="14"/>
  <c r="I1543" i="14"/>
  <c r="J1550" i="14" s="1"/>
  <c r="I885" i="14"/>
  <c r="H886" i="14"/>
  <c r="I1104" i="14"/>
  <c r="H1105" i="14"/>
  <c r="H668" i="14"/>
  <c r="I667" i="14"/>
  <c r="J674" i="14" s="1"/>
  <c r="H449" i="14"/>
  <c r="I448" i="14"/>
  <c r="I228" i="14"/>
  <c r="J235" i="14" s="1"/>
  <c r="H229" i="14"/>
  <c r="H12" i="14"/>
  <c r="I11" i="14"/>
  <c r="G807" i="14"/>
  <c r="G808" i="14" s="1"/>
  <c r="G809" i="14" s="1"/>
  <c r="G810" i="14" s="1"/>
  <c r="G811" i="14" s="1"/>
  <c r="G812" i="14" s="1"/>
  <c r="G813" i="14" s="1"/>
  <c r="G814" i="14" s="1"/>
  <c r="G815" i="14" s="1"/>
  <c r="G816" i="14" s="1"/>
  <c r="G817" i="14" s="1"/>
  <c r="G818" i="14" s="1"/>
  <c r="G819" i="14" s="1"/>
  <c r="G820" i="14" s="1"/>
  <c r="G821" i="14" s="1"/>
  <c r="G822" i="14" s="1"/>
  <c r="G823" i="14" s="1"/>
  <c r="G824" i="14" s="1"/>
  <c r="G825" i="14" s="1"/>
  <c r="G826" i="14" s="1"/>
  <c r="G827" i="14" s="1"/>
  <c r="G828" i="14" s="1"/>
  <c r="G830" i="14"/>
  <c r="G831" i="14" s="1"/>
  <c r="H4610" i="14" l="1"/>
  <c r="I4609" i="14"/>
  <c r="J4616" i="14" s="1"/>
  <c r="H4831" i="14"/>
  <c r="I4830" i="14"/>
  <c r="J4837" i="14" s="1"/>
  <c r="H5048" i="14"/>
  <c r="I5047" i="14"/>
  <c r="J5054" i="14" s="1"/>
  <c r="H4172" i="14"/>
  <c r="I4171" i="14"/>
  <c r="J4178" i="14" s="1"/>
  <c r="H4391" i="14"/>
  <c r="I4390" i="14"/>
  <c r="J4397" i="14" s="1"/>
  <c r="H3953" i="14"/>
  <c r="I3952" i="14"/>
  <c r="I3295" i="14"/>
  <c r="H3296" i="14"/>
  <c r="H3515" i="14"/>
  <c r="I3514" i="14"/>
  <c r="J3521" i="14" s="1"/>
  <c r="H3733" i="14"/>
  <c r="I3732" i="14"/>
  <c r="J3739" i="14" s="1"/>
  <c r="H2638" i="14"/>
  <c r="I2637" i="14"/>
  <c r="J2644" i="14" s="1"/>
  <c r="I3076" i="14"/>
  <c r="J3083" i="14" s="1"/>
  <c r="H3077" i="14"/>
  <c r="H2857" i="14"/>
  <c r="I2856" i="14"/>
  <c r="J2863" i="14" s="1"/>
  <c r="H2419" i="14"/>
  <c r="I2418" i="14"/>
  <c r="J2425" i="14" s="1"/>
  <c r="H2200" i="14"/>
  <c r="I2199" i="14"/>
  <c r="J2206" i="14" s="1"/>
  <c r="I1982" i="14"/>
  <c r="J1989" i="14" s="1"/>
  <c r="H1983" i="14"/>
  <c r="H1764" i="14"/>
  <c r="I1763" i="14"/>
  <c r="J1770" i="14" s="1"/>
  <c r="I1544" i="14"/>
  <c r="H1545" i="14"/>
  <c r="H1327" i="14"/>
  <c r="I1326" i="14"/>
  <c r="J1333" i="14" s="1"/>
  <c r="I886" i="14"/>
  <c r="H887" i="14"/>
  <c r="I668" i="14"/>
  <c r="J675" i="14" s="1"/>
  <c r="H669" i="14"/>
  <c r="J885" i="14"/>
  <c r="I1105" i="14"/>
  <c r="H1106" i="14"/>
  <c r="H450" i="14"/>
  <c r="I449" i="14"/>
  <c r="I229" i="14"/>
  <c r="J236" i="14" s="1"/>
  <c r="H230" i="14"/>
  <c r="H13" i="14"/>
  <c r="I12" i="14"/>
  <c r="G832" i="14"/>
  <c r="G833" i="14" s="1"/>
  <c r="G834" i="14" s="1"/>
  <c r="G835" i="14" s="1"/>
  <c r="G836" i="14" s="1"/>
  <c r="G837" i="14" s="1"/>
  <c r="G838" i="14" s="1"/>
  <c r="G839" i="14" s="1"/>
  <c r="G840" i="14" s="1"/>
  <c r="G841" i="14" s="1"/>
  <c r="G842" i="14" s="1"/>
  <c r="G843" i="14" s="1"/>
  <c r="G844" i="14" s="1"/>
  <c r="G845" i="14" s="1"/>
  <c r="G846" i="14" s="1"/>
  <c r="G847" i="14" s="1"/>
  <c r="G848" i="14" s="1"/>
  <c r="G849" i="14" s="1"/>
  <c r="G850" i="14" s="1"/>
  <c r="G851" i="14" s="1"/>
  <c r="G855" i="14"/>
  <c r="G829" i="14"/>
  <c r="G852" i="14"/>
  <c r="G853" i="14" s="1"/>
  <c r="G854" i="14" s="1"/>
  <c r="I4831" i="14" l="1"/>
  <c r="J4838" i="14" s="1"/>
  <c r="H4832" i="14"/>
  <c r="H5049" i="14"/>
  <c r="I5048" i="14"/>
  <c r="J5055" i="14" s="1"/>
  <c r="I4610" i="14"/>
  <c r="J4617" i="14" s="1"/>
  <c r="H4611" i="14"/>
  <c r="I4391" i="14"/>
  <c r="J4398" i="14" s="1"/>
  <c r="H4392" i="14"/>
  <c r="I3953" i="14"/>
  <c r="H3954" i="14"/>
  <c r="I4172" i="14"/>
  <c r="J4179" i="14" s="1"/>
  <c r="H4173" i="14"/>
  <c r="I3296" i="14"/>
  <c r="H3297" i="14"/>
  <c r="H3516" i="14"/>
  <c r="I3515" i="14"/>
  <c r="J3522" i="14" s="1"/>
  <c r="H3734" i="14"/>
  <c r="I3733" i="14"/>
  <c r="J3740" i="14" s="1"/>
  <c r="H3078" i="14"/>
  <c r="I3077" i="14"/>
  <c r="J3084" i="14" s="1"/>
  <c r="I2857" i="14"/>
  <c r="J2864" i="14" s="1"/>
  <c r="H2858" i="14"/>
  <c r="I2638" i="14"/>
  <c r="J2645" i="14" s="1"/>
  <c r="H2639" i="14"/>
  <c r="I2200" i="14"/>
  <c r="J2207" i="14" s="1"/>
  <c r="H2201" i="14"/>
  <c r="I1983" i="14"/>
  <c r="J1990" i="14" s="1"/>
  <c r="H1984" i="14"/>
  <c r="I2419" i="14"/>
  <c r="J2426" i="14" s="1"/>
  <c r="H2420" i="14"/>
  <c r="I1545" i="14"/>
  <c r="H1546" i="14"/>
  <c r="I1327" i="14"/>
  <c r="J1334" i="14" s="1"/>
  <c r="H1328" i="14"/>
  <c r="I1764" i="14"/>
  <c r="J1771" i="14" s="1"/>
  <c r="H1765" i="14"/>
  <c r="I669" i="14"/>
  <c r="J676" i="14" s="1"/>
  <c r="H670" i="14"/>
  <c r="H888" i="14"/>
  <c r="I887" i="14"/>
  <c r="H1107" i="14"/>
  <c r="I1106" i="14"/>
  <c r="J886" i="14"/>
  <c r="I450" i="14"/>
  <c r="H451" i="14"/>
  <c r="H231" i="14"/>
  <c r="I230" i="14"/>
  <c r="J237" i="14" s="1"/>
  <c r="J12" i="14"/>
  <c r="I13" i="14"/>
  <c r="H14" i="14"/>
  <c r="G856" i="14"/>
  <c r="G857" i="14" s="1"/>
  <c r="G858" i="14" s="1"/>
  <c r="G859" i="14" s="1"/>
  <c r="G860" i="14" s="1"/>
  <c r="G861" i="14" s="1"/>
  <c r="G862" i="14" s="1"/>
  <c r="G863" i="14" s="1"/>
  <c r="G864" i="14" s="1"/>
  <c r="G865" i="14" s="1"/>
  <c r="G866" i="14" s="1"/>
  <c r="G867" i="14" s="1"/>
  <c r="G868" i="14" s="1"/>
  <c r="G869" i="14" s="1"/>
  <c r="G870" i="14" s="1"/>
  <c r="G871" i="14" s="1"/>
  <c r="G872" i="14" s="1"/>
  <c r="G873" i="14" s="1"/>
  <c r="G874" i="14" s="1"/>
  <c r="G875" i="14" s="1"/>
  <c r="G876" i="14" s="1"/>
  <c r="G877" i="14" s="1"/>
  <c r="G879" i="14"/>
  <c r="G880" i="14" s="1"/>
  <c r="G881" i="14" s="1"/>
  <c r="G882" i="14" s="1"/>
  <c r="G883" i="14" s="1"/>
  <c r="G884" i="14" s="1"/>
  <c r="G885" i="14" s="1"/>
  <c r="G886" i="14" s="1"/>
  <c r="G887" i="14" s="1"/>
  <c r="G888" i="14" s="1"/>
  <c r="G889" i="14" s="1"/>
  <c r="G890" i="14" s="1"/>
  <c r="G891" i="14" s="1"/>
  <c r="G892" i="14" s="1"/>
  <c r="G893" i="14" s="1"/>
  <c r="G894" i="14" s="1"/>
  <c r="G895" i="14" s="1"/>
  <c r="G896" i="14" s="1"/>
  <c r="G897" i="14" s="1"/>
  <c r="G898" i="14" s="1"/>
  <c r="G899" i="14" s="1"/>
  <c r="G900" i="14" s="1"/>
  <c r="G901" i="14" s="1"/>
  <c r="G902" i="14" s="1"/>
  <c r="G903" i="14" s="1"/>
  <c r="G904" i="14" s="1"/>
  <c r="G905" i="14" s="1"/>
  <c r="G906" i="14" s="1"/>
  <c r="G907" i="14" s="1"/>
  <c r="G908" i="14" s="1"/>
  <c r="G909" i="14" s="1"/>
  <c r="G910" i="14" s="1"/>
  <c r="G911" i="14" s="1"/>
  <c r="G912" i="14" s="1"/>
  <c r="G913" i="14" s="1"/>
  <c r="G914" i="14" s="1"/>
  <c r="G915" i="14" s="1"/>
  <c r="G916" i="14" s="1"/>
  <c r="G917" i="14" s="1"/>
  <c r="G918" i="14" s="1"/>
  <c r="G919" i="14" s="1"/>
  <c r="G920" i="14" s="1"/>
  <c r="G921" i="14" s="1"/>
  <c r="G922" i="14" s="1"/>
  <c r="G923" i="14" s="1"/>
  <c r="G924" i="14" s="1"/>
  <c r="G925" i="14" s="1"/>
  <c r="G926" i="14" s="1"/>
  <c r="G927" i="14" s="1"/>
  <c r="G928" i="14" s="1"/>
  <c r="G929" i="14" s="1"/>
  <c r="G930" i="14" s="1"/>
  <c r="G931" i="14" s="1"/>
  <c r="G932" i="14" s="1"/>
  <c r="G933" i="14" s="1"/>
  <c r="G934" i="14" s="1"/>
  <c r="G935" i="14" s="1"/>
  <c r="G936" i="14" s="1"/>
  <c r="G937" i="14" s="1"/>
  <c r="G938" i="14" s="1"/>
  <c r="G939" i="14" s="1"/>
  <c r="G940" i="14" s="1"/>
  <c r="G941" i="14" s="1"/>
  <c r="G942" i="14" s="1"/>
  <c r="G943" i="14" s="1"/>
  <c r="G944" i="14" s="1"/>
  <c r="G945" i="14" s="1"/>
  <c r="G946" i="14" s="1"/>
  <c r="G947" i="14" s="1"/>
  <c r="G948" i="14" s="1"/>
  <c r="G949" i="14" s="1"/>
  <c r="G950" i="14" s="1"/>
  <c r="G951" i="14" s="1"/>
  <c r="G952" i="14" s="1"/>
  <c r="G953" i="14" s="1"/>
  <c r="G954" i="14" s="1"/>
  <c r="G955" i="14" s="1"/>
  <c r="G956" i="14" s="1"/>
  <c r="G957" i="14" s="1"/>
  <c r="G958" i="14" s="1"/>
  <c r="G959" i="14" s="1"/>
  <c r="G960" i="14" s="1"/>
  <c r="G961" i="14" s="1"/>
  <c r="G962" i="14" s="1"/>
  <c r="G963" i="14" s="1"/>
  <c r="G964" i="14" s="1"/>
  <c r="G965" i="14" s="1"/>
  <c r="G966" i="14" s="1"/>
  <c r="G967" i="14" s="1"/>
  <c r="G968" i="14" s="1"/>
  <c r="G969" i="14" s="1"/>
  <c r="G970" i="14" s="1"/>
  <c r="G971" i="14" s="1"/>
  <c r="G972" i="14" s="1"/>
  <c r="G973" i="14" s="1"/>
  <c r="G974" i="14" s="1"/>
  <c r="G975" i="14" s="1"/>
  <c r="G976" i="14" s="1"/>
  <c r="G977" i="14" s="1"/>
  <c r="G978" i="14" s="1"/>
  <c r="G979" i="14" s="1"/>
  <c r="G980" i="14" s="1"/>
  <c r="G981" i="14" s="1"/>
  <c r="G982" i="14" s="1"/>
  <c r="G983" i="14" s="1"/>
  <c r="G984" i="14" s="1"/>
  <c r="G985" i="14" s="1"/>
  <c r="G986" i="14" s="1"/>
  <c r="G987" i="14" s="1"/>
  <c r="G988" i="14" s="1"/>
  <c r="G989" i="14" s="1"/>
  <c r="G990" i="14" s="1"/>
  <c r="G991" i="14" s="1"/>
  <c r="G992" i="14" s="1"/>
  <c r="G993" i="14" s="1"/>
  <c r="G994" i="14" s="1"/>
  <c r="G995" i="14" s="1"/>
  <c r="I5049" i="14" l="1"/>
  <c r="J5056" i="14" s="1"/>
  <c r="H5050" i="14"/>
  <c r="H4612" i="14"/>
  <c r="I4611" i="14"/>
  <c r="J4618" i="14" s="1"/>
  <c r="I4832" i="14"/>
  <c r="H4833" i="14"/>
  <c r="I4173" i="14"/>
  <c r="J4180" i="14" s="1"/>
  <c r="H4174" i="14"/>
  <c r="I4392" i="14"/>
  <c r="J4399" i="14" s="1"/>
  <c r="H4393" i="14"/>
  <c r="I3954" i="14"/>
  <c r="H3955" i="14"/>
  <c r="H3298" i="14"/>
  <c r="I3297" i="14"/>
  <c r="I3516" i="14"/>
  <c r="J3523" i="14" s="1"/>
  <c r="H3517" i="14"/>
  <c r="I3734" i="14"/>
  <c r="J3741" i="14" s="1"/>
  <c r="H3735" i="14"/>
  <c r="I2639" i="14"/>
  <c r="J2646" i="14" s="1"/>
  <c r="H2640" i="14"/>
  <c r="I2858" i="14"/>
  <c r="J2865" i="14" s="1"/>
  <c r="H2859" i="14"/>
  <c r="H3079" i="14"/>
  <c r="I3078" i="14"/>
  <c r="J3085" i="14" s="1"/>
  <c r="H1985" i="14"/>
  <c r="I1984" i="14"/>
  <c r="J1991" i="14" s="1"/>
  <c r="I2420" i="14"/>
  <c r="J2427" i="14" s="1"/>
  <c r="H2421" i="14"/>
  <c r="I2201" i="14"/>
  <c r="J2208" i="14" s="1"/>
  <c r="H2202" i="14"/>
  <c r="I1765" i="14"/>
  <c r="J1772" i="14" s="1"/>
  <c r="H1766" i="14"/>
  <c r="H1547" i="14"/>
  <c r="I1546" i="14"/>
  <c r="I1328" i="14"/>
  <c r="J1335" i="14" s="1"/>
  <c r="H1329" i="14"/>
  <c r="H889" i="14"/>
  <c r="I888" i="14"/>
  <c r="H671" i="14"/>
  <c r="I670" i="14"/>
  <c r="J677" i="14" s="1"/>
  <c r="H1108" i="14"/>
  <c r="I1107" i="14"/>
  <c r="J887" i="14"/>
  <c r="I451" i="14"/>
  <c r="H452" i="14"/>
  <c r="H232" i="14"/>
  <c r="I231" i="14"/>
  <c r="J238" i="14" s="1"/>
  <c r="I14" i="14"/>
  <c r="H15" i="14"/>
  <c r="J13" i="14"/>
  <c r="J14" i="14"/>
  <c r="G996" i="14"/>
  <c r="G997" i="14" s="1"/>
  <c r="G1019" i="14"/>
  <c r="G1020" i="14" s="1"/>
  <c r="H4613" i="14" l="1"/>
  <c r="I4612" i="14"/>
  <c r="J4619" i="14" s="1"/>
  <c r="H4834" i="14"/>
  <c r="I4833" i="14"/>
  <c r="I5050" i="14"/>
  <c r="J5057" i="14" s="1"/>
  <c r="H5051" i="14"/>
  <c r="H3956" i="14"/>
  <c r="I3955" i="14"/>
  <c r="H4175" i="14"/>
  <c r="I4174" i="14"/>
  <c r="J4181" i="14" s="1"/>
  <c r="H4394" i="14"/>
  <c r="I4393" i="14"/>
  <c r="I3517" i="14"/>
  <c r="J3524" i="14" s="1"/>
  <c r="H3518" i="14"/>
  <c r="I3735" i="14"/>
  <c r="J3742" i="14" s="1"/>
  <c r="H3736" i="14"/>
  <c r="H3299" i="14"/>
  <c r="I3298" i="14"/>
  <c r="H2860" i="14"/>
  <c r="I2859" i="14"/>
  <c r="J2866" i="14" s="1"/>
  <c r="H2641" i="14"/>
  <c r="I2640" i="14"/>
  <c r="J2647" i="14" s="1"/>
  <c r="I3079" i="14"/>
  <c r="J3086" i="14" s="1"/>
  <c r="H3080" i="14"/>
  <c r="H1986" i="14"/>
  <c r="I1985" i="14"/>
  <c r="J1992" i="14" s="1"/>
  <c r="H2422" i="14"/>
  <c r="I2421" i="14"/>
  <c r="J2428" i="14" s="1"/>
  <c r="H2203" i="14"/>
  <c r="I2202" i="14"/>
  <c r="J2209" i="14" s="1"/>
  <c r="H1330" i="14"/>
  <c r="I1329" i="14"/>
  <c r="J1336" i="14" s="1"/>
  <c r="H1548" i="14"/>
  <c r="I1547" i="14"/>
  <c r="H1767" i="14"/>
  <c r="I1766" i="14"/>
  <c r="J1773" i="14" s="1"/>
  <c r="J888" i="14"/>
  <c r="J1107" i="14"/>
  <c r="I889" i="14"/>
  <c r="H890" i="14"/>
  <c r="I1108" i="14"/>
  <c r="H1109" i="14"/>
  <c r="I671" i="14"/>
  <c r="J678" i="14" s="1"/>
  <c r="H672" i="14"/>
  <c r="H453" i="14"/>
  <c r="I452" i="14"/>
  <c r="I232" i="14"/>
  <c r="J239" i="14" s="1"/>
  <c r="H233" i="14"/>
  <c r="H16" i="14"/>
  <c r="I15" i="14"/>
  <c r="J15" i="14"/>
  <c r="G998" i="14"/>
  <c r="G999" i="14" s="1"/>
  <c r="G1000" i="14" s="1"/>
  <c r="G1001" i="14" s="1"/>
  <c r="G1002" i="14" s="1"/>
  <c r="G1003" i="14" s="1"/>
  <c r="G1004" i="14" s="1"/>
  <c r="G1005" i="14" s="1"/>
  <c r="G1006" i="14" s="1"/>
  <c r="G1007" i="14" s="1"/>
  <c r="G1008" i="14" s="1"/>
  <c r="G1009" i="14" s="1"/>
  <c r="G1010" i="14" s="1"/>
  <c r="G1011" i="14" s="1"/>
  <c r="G1012" i="14" s="1"/>
  <c r="G1013" i="14" s="1"/>
  <c r="G1014" i="14" s="1"/>
  <c r="G1015" i="14" s="1"/>
  <c r="G1016" i="14" s="1"/>
  <c r="G1017" i="14" s="1"/>
  <c r="G1018" i="14" s="1"/>
  <c r="G1021" i="14"/>
  <c r="G1022" i="14" s="1"/>
  <c r="G1023" i="14" s="1"/>
  <c r="G1024" i="14" s="1"/>
  <c r="G1025" i="14" s="1"/>
  <c r="G1026" i="14" s="1"/>
  <c r="G1027" i="14" s="1"/>
  <c r="G1028" i="14" s="1"/>
  <c r="G1029" i="14" s="1"/>
  <c r="G1030" i="14" s="1"/>
  <c r="G1031" i="14" s="1"/>
  <c r="G1032" i="14" s="1"/>
  <c r="G1033" i="14" s="1"/>
  <c r="G1034" i="14" s="1"/>
  <c r="G1035" i="14" s="1"/>
  <c r="G1036" i="14" s="1"/>
  <c r="G1037" i="14" s="1"/>
  <c r="G1038" i="14" s="1"/>
  <c r="G1039" i="14" s="1"/>
  <c r="G1040" i="14" s="1"/>
  <c r="G1041" i="14" s="1"/>
  <c r="G1042" i="14" s="1"/>
  <c r="G1043" i="14" s="1"/>
  <c r="G1044" i="14" s="1"/>
  <c r="G1045" i="14" s="1"/>
  <c r="G1046" i="14" s="1"/>
  <c r="G1047" i="14" s="1"/>
  <c r="G1048" i="14" s="1"/>
  <c r="G1049" i="14" s="1"/>
  <c r="G1050" i="14" s="1"/>
  <c r="G1051" i="14" s="1"/>
  <c r="G1052" i="14" s="1"/>
  <c r="G1053" i="14" s="1"/>
  <c r="G1054" i="14" s="1"/>
  <c r="G1055" i="14" s="1"/>
  <c r="G1056" i="14" s="1"/>
  <c r="G1057" i="14" s="1"/>
  <c r="G1058" i="14" s="1"/>
  <c r="G1059" i="14" s="1"/>
  <c r="G1060" i="14" s="1"/>
  <c r="G1061" i="14" s="1"/>
  <c r="G1062" i="14" s="1"/>
  <c r="G1063" i="14" s="1"/>
  <c r="G1064" i="14" s="1"/>
  <c r="G1065" i="14" s="1"/>
  <c r="G1066" i="14" s="1"/>
  <c r="G1067" i="14" s="1"/>
  <c r="G1068" i="14" s="1"/>
  <c r="G1069" i="14" s="1"/>
  <c r="G1070" i="14" s="1"/>
  <c r="G1071" i="14" s="1"/>
  <c r="G1072" i="14" s="1"/>
  <c r="G1073" i="14" s="1"/>
  <c r="G1074" i="14" s="1"/>
  <c r="H4835" i="14" l="1"/>
  <c r="I4834" i="14"/>
  <c r="H5052" i="14"/>
  <c r="I5051" i="14"/>
  <c r="J5058" i="14" s="1"/>
  <c r="I4613" i="14"/>
  <c r="J4620" i="14" s="1"/>
  <c r="H4614" i="14"/>
  <c r="H4176" i="14"/>
  <c r="I4175" i="14"/>
  <c r="J4182" i="14" s="1"/>
  <c r="H4395" i="14"/>
  <c r="I4394" i="14"/>
  <c r="H3957" i="14"/>
  <c r="I3956" i="14"/>
  <c r="H3737" i="14"/>
  <c r="I3736" i="14"/>
  <c r="J3743" i="14" s="1"/>
  <c r="I3299" i="14"/>
  <c r="H3300" i="14"/>
  <c r="H3519" i="14"/>
  <c r="I3518" i="14"/>
  <c r="J3525" i="14" s="1"/>
  <c r="H2642" i="14"/>
  <c r="I2641" i="14"/>
  <c r="J2648" i="14" s="1"/>
  <c r="I3080" i="14"/>
  <c r="J3087" i="14" s="1"/>
  <c r="H3081" i="14"/>
  <c r="H2861" i="14"/>
  <c r="I2860" i="14"/>
  <c r="J2867" i="14" s="1"/>
  <c r="H2423" i="14"/>
  <c r="I2422" i="14"/>
  <c r="J2429" i="14" s="1"/>
  <c r="H2204" i="14"/>
  <c r="I2203" i="14"/>
  <c r="J2210" i="14" s="1"/>
  <c r="I1986" i="14"/>
  <c r="J1993" i="14" s="1"/>
  <c r="H1987" i="14"/>
  <c r="I1548" i="14"/>
  <c r="H1549" i="14"/>
  <c r="H1768" i="14"/>
  <c r="I1767" i="14"/>
  <c r="J1774" i="14" s="1"/>
  <c r="H1331" i="14"/>
  <c r="I1330" i="14"/>
  <c r="J1337" i="14" s="1"/>
  <c r="I672" i="14"/>
  <c r="J679" i="14" s="1"/>
  <c r="H673" i="14"/>
  <c r="I1109" i="14"/>
  <c r="H1110" i="14"/>
  <c r="J1108" i="14"/>
  <c r="J889" i="14"/>
  <c r="I890" i="14"/>
  <c r="H891" i="14"/>
  <c r="H454" i="14"/>
  <c r="I453" i="14"/>
  <c r="I233" i="14"/>
  <c r="J240" i="14" s="1"/>
  <c r="H234" i="14"/>
  <c r="H17" i="14"/>
  <c r="I16" i="14"/>
  <c r="G1075" i="14"/>
  <c r="G1076" i="14" s="1"/>
  <c r="G1077" i="14" s="1"/>
  <c r="G1078" i="14" s="1"/>
  <c r="G1079" i="14" s="1"/>
  <c r="G1080" i="14" s="1"/>
  <c r="G1081" i="14" s="1"/>
  <c r="G1082" i="14" s="1"/>
  <c r="G1083" i="14" s="1"/>
  <c r="G1084" i="14" s="1"/>
  <c r="G1085" i="14" s="1"/>
  <c r="G1086" i="14" s="1"/>
  <c r="G1087" i="14" s="1"/>
  <c r="G1088" i="14" s="1"/>
  <c r="G1089" i="14" s="1"/>
  <c r="G1090" i="14" s="1"/>
  <c r="G1091" i="14" s="1"/>
  <c r="G1092" i="14" s="1"/>
  <c r="G1093" i="14" s="1"/>
  <c r="G1094" i="14" s="1"/>
  <c r="G1095" i="14" s="1"/>
  <c r="G1096" i="14" s="1"/>
  <c r="G1098" i="14"/>
  <c r="G1099" i="14" s="1"/>
  <c r="G1100" i="14" s="1"/>
  <c r="G1101" i="14" s="1"/>
  <c r="G1102" i="14" s="1"/>
  <c r="G1103" i="14" s="1"/>
  <c r="G1104" i="14" s="1"/>
  <c r="G1105" i="14" s="1"/>
  <c r="G1106" i="14" s="1"/>
  <c r="G1107" i="14" s="1"/>
  <c r="G1108" i="14" s="1"/>
  <c r="G1109" i="14" s="1"/>
  <c r="G1110" i="14" s="1"/>
  <c r="G1111" i="14" s="1"/>
  <c r="G1112" i="14" s="1"/>
  <c r="G1113" i="14" s="1"/>
  <c r="G1114" i="14" s="1"/>
  <c r="G1115" i="14" s="1"/>
  <c r="G1116" i="14" s="1"/>
  <c r="G1117" i="14" s="1"/>
  <c r="G1118" i="14" s="1"/>
  <c r="G1119" i="14" s="1"/>
  <c r="G1120" i="14" s="1"/>
  <c r="G1121" i="14" s="1"/>
  <c r="G1122" i="14" s="1"/>
  <c r="G1123" i="14" s="1"/>
  <c r="G1124" i="14" s="1"/>
  <c r="G1125" i="14" s="1"/>
  <c r="G1126" i="14" s="1"/>
  <c r="G1127" i="14" s="1"/>
  <c r="G1128" i="14" s="1"/>
  <c r="G1129" i="14" s="1"/>
  <c r="G1130" i="14" s="1"/>
  <c r="G1131" i="14" s="1"/>
  <c r="G1132" i="14" s="1"/>
  <c r="G1133" i="14" s="1"/>
  <c r="G1134" i="14" s="1"/>
  <c r="G1135" i="14" s="1"/>
  <c r="G1136" i="14" s="1"/>
  <c r="G1137" i="14" s="1"/>
  <c r="G1138" i="14" s="1"/>
  <c r="G1139" i="14" s="1"/>
  <c r="G1140" i="14" s="1"/>
  <c r="G1141" i="14" s="1"/>
  <c r="G1142" i="14" s="1"/>
  <c r="G1143" i="14" s="1"/>
  <c r="G1144" i="14" s="1"/>
  <c r="G1145" i="14" s="1"/>
  <c r="G1146" i="14" s="1"/>
  <c r="G1147" i="14" s="1"/>
  <c r="G1148" i="14" s="1"/>
  <c r="G1149" i="14" s="1"/>
  <c r="G1150" i="14" s="1"/>
  <c r="G1151" i="14" s="1"/>
  <c r="G1152" i="14" s="1"/>
  <c r="G1153" i="14" s="1"/>
  <c r="G1154" i="14" s="1"/>
  <c r="G1155" i="14" s="1"/>
  <c r="G1156" i="14" s="1"/>
  <c r="G1157" i="14" s="1"/>
  <c r="G1158" i="14" s="1"/>
  <c r="G1159" i="14" s="1"/>
  <c r="G1160" i="14" s="1"/>
  <c r="G1161" i="14" s="1"/>
  <c r="G1162" i="14" s="1"/>
  <c r="G1163" i="14" s="1"/>
  <c r="G1164" i="14" s="1"/>
  <c r="G1165" i="14" s="1"/>
  <c r="G1166" i="14" s="1"/>
  <c r="G1167" i="14" s="1"/>
  <c r="G1168" i="14" s="1"/>
  <c r="G1169" i="14" s="1"/>
  <c r="G1170" i="14" s="1"/>
  <c r="G1171" i="14" s="1"/>
  <c r="G1172" i="14" s="1"/>
  <c r="G1173" i="14" s="1"/>
  <c r="G1174" i="14" s="1"/>
  <c r="G1175" i="14" s="1"/>
  <c r="G1176" i="14" s="1"/>
  <c r="G1177" i="14" s="1"/>
  <c r="G1178" i="14" s="1"/>
  <c r="G1179" i="14" s="1"/>
  <c r="G1180" i="14" s="1"/>
  <c r="G1181" i="14" s="1"/>
  <c r="G1182" i="14" s="1"/>
  <c r="G1183" i="14" s="1"/>
  <c r="G1184" i="14" s="1"/>
  <c r="G1185" i="14" s="1"/>
  <c r="G1186" i="14" s="1"/>
  <c r="G1187" i="14" s="1"/>
  <c r="G1188" i="14" s="1"/>
  <c r="G1189" i="14" s="1"/>
  <c r="G1190" i="14" s="1"/>
  <c r="G1191" i="14" s="1"/>
  <c r="G1192" i="14" s="1"/>
  <c r="G1193" i="14" s="1"/>
  <c r="G1194" i="14" s="1"/>
  <c r="G1195" i="14" s="1"/>
  <c r="G1196" i="14" s="1"/>
  <c r="G1197" i="14" s="1"/>
  <c r="G1198" i="14" s="1"/>
  <c r="G1199" i="14" s="1"/>
  <c r="G1200" i="14" s="1"/>
  <c r="G1201" i="14" s="1"/>
  <c r="G1202" i="14" s="1"/>
  <c r="G1203" i="14" s="1"/>
  <c r="G1204" i="14" s="1"/>
  <c r="G1205" i="14" s="1"/>
  <c r="G1206" i="14" s="1"/>
  <c r="G1207" i="14" s="1"/>
  <c r="G1208" i="14" s="1"/>
  <c r="G1209" i="14" s="1"/>
  <c r="G1210" i="14" s="1"/>
  <c r="G1211" i="14" s="1"/>
  <c r="G1212" i="14" s="1"/>
  <c r="G1213" i="14" s="1"/>
  <c r="G1214" i="14" s="1"/>
  <c r="G1215" i="14" s="1"/>
  <c r="G1216" i="14" s="1"/>
  <c r="G1217" i="14" s="1"/>
  <c r="G1218" i="14" s="1"/>
  <c r="G1219" i="14" s="1"/>
  <c r="G1220" i="14" s="1"/>
  <c r="G1221" i="14" s="1"/>
  <c r="G1222" i="14" s="1"/>
  <c r="G1223" i="14" s="1"/>
  <c r="G1224" i="14" s="1"/>
  <c r="G1225" i="14" s="1"/>
  <c r="G1226" i="14" s="1"/>
  <c r="G1227" i="14" s="1"/>
  <c r="G1228" i="14" s="1"/>
  <c r="G1229" i="14" s="1"/>
  <c r="G1230" i="14" s="1"/>
  <c r="I4614" i="14" l="1"/>
  <c r="J4621" i="14" s="1"/>
  <c r="H4615" i="14"/>
  <c r="I4835" i="14"/>
  <c r="H4836" i="14"/>
  <c r="H5053" i="14"/>
  <c r="I5052" i="14"/>
  <c r="J5059" i="14" s="1"/>
  <c r="I3957" i="14"/>
  <c r="H3958" i="14"/>
  <c r="I4395" i="14"/>
  <c r="H4396" i="14"/>
  <c r="I4176" i="14"/>
  <c r="J4183" i="14" s="1"/>
  <c r="H4177" i="14"/>
  <c r="H3520" i="14"/>
  <c r="I3519" i="14"/>
  <c r="J3526" i="14" s="1"/>
  <c r="I3300" i="14"/>
  <c r="H3301" i="14"/>
  <c r="H3738" i="14"/>
  <c r="I3737" i="14"/>
  <c r="J3744" i="14" s="1"/>
  <c r="H3082" i="14"/>
  <c r="I3081" i="14"/>
  <c r="J3088" i="14" s="1"/>
  <c r="I2861" i="14"/>
  <c r="J2868" i="14" s="1"/>
  <c r="H2862" i="14"/>
  <c r="I2642" i="14"/>
  <c r="J2649" i="14" s="1"/>
  <c r="H2643" i="14"/>
  <c r="I1987" i="14"/>
  <c r="H1988" i="14"/>
  <c r="I2204" i="14"/>
  <c r="J2211" i="14" s="1"/>
  <c r="H2205" i="14"/>
  <c r="I2423" i="14"/>
  <c r="J2430" i="14" s="1"/>
  <c r="H2424" i="14"/>
  <c r="I1768" i="14"/>
  <c r="J1775" i="14" s="1"/>
  <c r="H1769" i="14"/>
  <c r="I1549" i="14"/>
  <c r="H1550" i="14"/>
  <c r="I1331" i="14"/>
  <c r="J1338" i="14" s="1"/>
  <c r="H1332" i="14"/>
  <c r="H674" i="14"/>
  <c r="I673" i="14"/>
  <c r="J680" i="14" s="1"/>
  <c r="H892" i="14"/>
  <c r="I891" i="14"/>
  <c r="J890" i="14"/>
  <c r="H1111" i="14"/>
  <c r="I1110" i="14"/>
  <c r="J1109" i="14"/>
  <c r="J453" i="14"/>
  <c r="I454" i="14"/>
  <c r="H455" i="14"/>
  <c r="H235" i="14"/>
  <c r="I234" i="14"/>
  <c r="J241" i="14" s="1"/>
  <c r="I17" i="14"/>
  <c r="H18" i="14"/>
  <c r="J16" i="14"/>
  <c r="J17" i="14"/>
  <c r="G1231" i="14"/>
  <c r="G1232" i="14" s="1"/>
  <c r="G1233" i="14" s="1"/>
  <c r="G1234" i="14" s="1"/>
  <c r="G1235" i="14" s="1"/>
  <c r="G1236" i="14" s="1"/>
  <c r="G1237" i="14" s="1"/>
  <c r="G1238" i="14" s="1"/>
  <c r="G1239" i="14" s="1"/>
  <c r="G1240" i="14" s="1"/>
  <c r="G1241" i="14" s="1"/>
  <c r="G1242" i="14" s="1"/>
  <c r="G1243" i="14" s="1"/>
  <c r="G1244" i="14" s="1"/>
  <c r="G1245" i="14" s="1"/>
  <c r="G1246" i="14" s="1"/>
  <c r="G1247" i="14" s="1"/>
  <c r="G1248" i="14" s="1"/>
  <c r="G1249" i="14" s="1"/>
  <c r="G1250" i="14" s="1"/>
  <c r="G1251" i="14" s="1"/>
  <c r="G1252" i="14" s="1"/>
  <c r="G1253" i="14" s="1"/>
  <c r="G1254" i="14"/>
  <c r="G1255" i="14" s="1"/>
  <c r="G1256" i="14" s="1"/>
  <c r="G1257" i="14" s="1"/>
  <c r="G1258" i="14" s="1"/>
  <c r="G1259" i="14" s="1"/>
  <c r="G1260" i="14" s="1"/>
  <c r="G1261" i="14" s="1"/>
  <c r="G1262" i="14" s="1"/>
  <c r="G1263" i="14" s="1"/>
  <c r="G1264" i="14" s="1"/>
  <c r="G1265" i="14" s="1"/>
  <c r="G1266" i="14" s="1"/>
  <c r="G1267" i="14" s="1"/>
  <c r="G1268" i="14" s="1"/>
  <c r="G1269" i="14" s="1"/>
  <c r="G1270" i="14" s="1"/>
  <c r="G1271" i="14" s="1"/>
  <c r="G1272" i="14" s="1"/>
  <c r="G1273" i="14" s="1"/>
  <c r="G1274" i="14" s="1"/>
  <c r="G1275" i="14" s="1"/>
  <c r="G1276" i="14" s="1"/>
  <c r="G1277" i="14" s="1"/>
  <c r="G1278" i="14" s="1"/>
  <c r="G1279" i="14" s="1"/>
  <c r="G1280" i="14" s="1"/>
  <c r="G1281" i="14" s="1"/>
  <c r="G1282" i="14" s="1"/>
  <c r="G1283" i="14" s="1"/>
  <c r="G1284" i="14" s="1"/>
  <c r="G1285" i="14" s="1"/>
  <c r="G1286" i="14" s="1"/>
  <c r="G1287" i="14" s="1"/>
  <c r="G1288" i="14" s="1"/>
  <c r="G1289" i="14" s="1"/>
  <c r="G1290" i="14" s="1"/>
  <c r="G1291" i="14" s="1"/>
  <c r="G1292" i="14" s="1"/>
  <c r="G1293" i="14" s="1"/>
  <c r="I5053" i="14" l="1"/>
  <c r="J5060" i="14" s="1"/>
  <c r="H5054" i="14"/>
  <c r="H4616" i="14"/>
  <c r="I4615" i="14"/>
  <c r="J4622" i="14" s="1"/>
  <c r="I4836" i="14"/>
  <c r="H4837" i="14"/>
  <c r="I4396" i="14"/>
  <c r="H4397" i="14"/>
  <c r="J3957" i="14"/>
  <c r="I4177" i="14"/>
  <c r="H4178" i="14"/>
  <c r="I3958" i="14"/>
  <c r="H3959" i="14"/>
  <c r="H3302" i="14"/>
  <c r="I3301" i="14"/>
  <c r="J3300" i="14"/>
  <c r="J3301" i="14"/>
  <c r="I3738" i="14"/>
  <c r="J3745" i="14" s="1"/>
  <c r="H3739" i="14"/>
  <c r="I3520" i="14"/>
  <c r="H3521" i="14"/>
  <c r="I2643" i="14"/>
  <c r="J2650" i="14" s="1"/>
  <c r="H2644" i="14"/>
  <c r="I2862" i="14"/>
  <c r="J2869" i="14" s="1"/>
  <c r="H2863" i="14"/>
  <c r="H3083" i="14"/>
  <c r="I3082" i="14"/>
  <c r="J3089" i="14" s="1"/>
  <c r="I2205" i="14"/>
  <c r="J2212" i="14" s="1"/>
  <c r="H2206" i="14"/>
  <c r="I2424" i="14"/>
  <c r="J2431" i="14" s="1"/>
  <c r="H2425" i="14"/>
  <c r="H1989" i="14"/>
  <c r="I1988" i="14"/>
  <c r="H1551" i="14"/>
  <c r="I1550" i="14"/>
  <c r="I1332" i="14"/>
  <c r="J1339" i="14" s="1"/>
  <c r="H1333" i="14"/>
  <c r="I1769" i="14"/>
  <c r="J1776" i="14" s="1"/>
  <c r="H1770" i="14"/>
  <c r="H893" i="14"/>
  <c r="I892" i="14"/>
  <c r="H675" i="14"/>
  <c r="I674" i="14"/>
  <c r="J681" i="14" s="1"/>
  <c r="H1112" i="14"/>
  <c r="I1111" i="14"/>
  <c r="J1110" i="14"/>
  <c r="J891" i="14"/>
  <c r="I455" i="14"/>
  <c r="H456" i="14"/>
  <c r="J454" i="14"/>
  <c r="J455" i="14"/>
  <c r="H236" i="14"/>
  <c r="I235" i="14"/>
  <c r="J242" i="14" s="1"/>
  <c r="I18" i="14"/>
  <c r="H19" i="14"/>
  <c r="G1294" i="14"/>
  <c r="G1295" i="14" s="1"/>
  <c r="G1296" i="14" s="1"/>
  <c r="G1297" i="14" s="1"/>
  <c r="G1298" i="14" s="1"/>
  <c r="G1299" i="14" s="1"/>
  <c r="G1300" i="14" s="1"/>
  <c r="G1301" i="14" s="1"/>
  <c r="G1302" i="14" s="1"/>
  <c r="G1303" i="14" s="1"/>
  <c r="G1304" i="14" s="1"/>
  <c r="G1305" i="14" s="1"/>
  <c r="G1306" i="14" s="1"/>
  <c r="G1307" i="14" s="1"/>
  <c r="G1308" i="14" s="1"/>
  <c r="G1309" i="14" s="1"/>
  <c r="G1310" i="14" s="1"/>
  <c r="G1311" i="14" s="1"/>
  <c r="G1312" i="14" s="1"/>
  <c r="G1313" i="14" s="1"/>
  <c r="G1314" i="14" s="1"/>
  <c r="G1315" i="14" s="1"/>
  <c r="G1317" i="14"/>
  <c r="G1318" i="14" s="1"/>
  <c r="G1319" i="14" s="1"/>
  <c r="G1320" i="14" s="1"/>
  <c r="G1321" i="14" s="1"/>
  <c r="G1322" i="14" s="1"/>
  <c r="G1323" i="14" s="1"/>
  <c r="G1324" i="14" s="1"/>
  <c r="G1325" i="14" s="1"/>
  <c r="G1326" i="14" s="1"/>
  <c r="G1327" i="14" s="1"/>
  <c r="G1328" i="14" s="1"/>
  <c r="G1329" i="14" s="1"/>
  <c r="G1330" i="14" s="1"/>
  <c r="G1331" i="14" s="1"/>
  <c r="G1332" i="14" s="1"/>
  <c r="G1333" i="14" s="1"/>
  <c r="G1334" i="14" s="1"/>
  <c r="G1335" i="14" s="1"/>
  <c r="G1336" i="14" s="1"/>
  <c r="G1337" i="14" s="1"/>
  <c r="G1338" i="14" s="1"/>
  <c r="G1339" i="14" s="1"/>
  <c r="G1340" i="14" s="1"/>
  <c r="G1341" i="14" s="1"/>
  <c r="G1342" i="14" s="1"/>
  <c r="G1343" i="14" s="1"/>
  <c r="G1344" i="14" s="1"/>
  <c r="G1345" i="14" s="1"/>
  <c r="G1346" i="14" s="1"/>
  <c r="G1347" i="14" s="1"/>
  <c r="G1348" i="14" s="1"/>
  <c r="G1349" i="14" s="1"/>
  <c r="G1350" i="14" s="1"/>
  <c r="G1351" i="14" s="1"/>
  <c r="G1352" i="14" s="1"/>
  <c r="G1353" i="14" s="1"/>
  <c r="G1354" i="14" s="1"/>
  <c r="G1355" i="14" s="1"/>
  <c r="G1356" i="14" s="1"/>
  <c r="G1357" i="14" s="1"/>
  <c r="G1358" i="14" s="1"/>
  <c r="G1359" i="14" s="1"/>
  <c r="G1360" i="14" s="1"/>
  <c r="G1361" i="14" s="1"/>
  <c r="G1362" i="14" s="1"/>
  <c r="G1363" i="14" s="1"/>
  <c r="G1364" i="14" s="1"/>
  <c r="G1365" i="14" s="1"/>
  <c r="G1366" i="14" s="1"/>
  <c r="G1367" i="14" s="1"/>
  <c r="G1368" i="14" s="1"/>
  <c r="G1369" i="14" s="1"/>
  <c r="G1370" i="14" s="1"/>
  <c r="G1371" i="14" s="1"/>
  <c r="G1372" i="14" s="1"/>
  <c r="G1373" i="14" s="1"/>
  <c r="G1374" i="14" s="1"/>
  <c r="G1375" i="14" s="1"/>
  <c r="G1376" i="14" s="1"/>
  <c r="G1377" i="14" s="1"/>
  <c r="G1378" i="14" s="1"/>
  <c r="G1379" i="14" s="1"/>
  <c r="G1380" i="14" s="1"/>
  <c r="G1381" i="14" s="1"/>
  <c r="G1382" i="14" s="1"/>
  <c r="G1383" i="14" s="1"/>
  <c r="G1384" i="14" s="1"/>
  <c r="G1385" i="14" s="1"/>
  <c r="G1386" i="14" s="1"/>
  <c r="G1387" i="14" s="1"/>
  <c r="G1388" i="14" s="1"/>
  <c r="G1389" i="14" s="1"/>
  <c r="G1390" i="14" s="1"/>
  <c r="G1391" i="14" s="1"/>
  <c r="G1392" i="14" s="1"/>
  <c r="G1393" i="14" s="1"/>
  <c r="G1394" i="14" s="1"/>
  <c r="G1395" i="14" s="1"/>
  <c r="G1396" i="14" s="1"/>
  <c r="G1397" i="14" s="1"/>
  <c r="G1398" i="14" s="1"/>
  <c r="G1399" i="14" s="1"/>
  <c r="G1400" i="14" s="1"/>
  <c r="G1401" i="14" s="1"/>
  <c r="G1402" i="14" s="1"/>
  <c r="G1403" i="14" s="1"/>
  <c r="G1404" i="14" s="1"/>
  <c r="G1405" i="14" s="1"/>
  <c r="G1406" i="14" s="1"/>
  <c r="G1407" i="14" s="1"/>
  <c r="G1408" i="14" s="1"/>
  <c r="G1409" i="14" s="1"/>
  <c r="G1410" i="14" s="1"/>
  <c r="G1411" i="14" s="1"/>
  <c r="G1412" i="14" s="1"/>
  <c r="G1413" i="14" s="1"/>
  <c r="G1414" i="14" s="1"/>
  <c r="G1415" i="14" s="1"/>
  <c r="G1416" i="14" s="1"/>
  <c r="G1417" i="14" s="1"/>
  <c r="G1418" i="14" s="1"/>
  <c r="G1419" i="14" s="1"/>
  <c r="G1420" i="14" s="1"/>
  <c r="G1421" i="14" s="1"/>
  <c r="G1422" i="14" s="1"/>
  <c r="G1423" i="14" s="1"/>
  <c r="G1424" i="14" s="1"/>
  <c r="G1425" i="14" s="1"/>
  <c r="G1426" i="14" s="1"/>
  <c r="G1427" i="14" s="1"/>
  <c r="G1428" i="14" s="1"/>
  <c r="G1429" i="14" s="1"/>
  <c r="G1430" i="14" s="1"/>
  <c r="G1431" i="14" s="1"/>
  <c r="G1432" i="14" s="1"/>
  <c r="G1433" i="14" s="1"/>
  <c r="G1434" i="14" s="1"/>
  <c r="G1435" i="14" s="1"/>
  <c r="G1436" i="14" s="1"/>
  <c r="G1437" i="14" s="1"/>
  <c r="G1438" i="14" s="1"/>
  <c r="G1439" i="14" s="1"/>
  <c r="G1440" i="14" s="1"/>
  <c r="G1441" i="14" s="1"/>
  <c r="G1442" i="14" s="1"/>
  <c r="G1443" i="14" s="1"/>
  <c r="G1444" i="14" s="1"/>
  <c r="G1445" i="14" s="1"/>
  <c r="G1446" i="14" s="1"/>
  <c r="G1447" i="14" s="1"/>
  <c r="G1448" i="14" s="1"/>
  <c r="G1449" i="14" s="1"/>
  <c r="G1450" i="14" s="1"/>
  <c r="G1451" i="14" s="1"/>
  <c r="G1452" i="14" s="1"/>
  <c r="G1453" i="14" s="1"/>
  <c r="G1454" i="14" s="1"/>
  <c r="G1455" i="14" s="1"/>
  <c r="G1456" i="14" s="1"/>
  <c r="G1457" i="14" s="1"/>
  <c r="G1458" i="14" s="1"/>
  <c r="G1459" i="14" s="1"/>
  <c r="G1460" i="14" s="1"/>
  <c r="G1461" i="14" s="1"/>
  <c r="G1462" i="14" s="1"/>
  <c r="G1463" i="14" s="1"/>
  <c r="G1464" i="14" s="1"/>
  <c r="G1465" i="14" s="1"/>
  <c r="G1466" i="14" s="1"/>
  <c r="G1467" i="14" s="1"/>
  <c r="G1468" i="14" s="1"/>
  <c r="G1469" i="14" s="1"/>
  <c r="G1470" i="14" s="1"/>
  <c r="G1471" i="14" s="1"/>
  <c r="G1472" i="14" s="1"/>
  <c r="G1473" i="14" s="1"/>
  <c r="G1474" i="14" s="1"/>
  <c r="G1475" i="14" s="1"/>
  <c r="G1476" i="14" s="1"/>
  <c r="G1477" i="14" s="1"/>
  <c r="G1478" i="14" s="1"/>
  <c r="G1479" i="14" s="1"/>
  <c r="G1480" i="14" s="1"/>
  <c r="G1481" i="14" s="1"/>
  <c r="G1482" i="14" s="1"/>
  <c r="G1483" i="14" s="1"/>
  <c r="G1484" i="14" s="1"/>
  <c r="H4617" i="14" l="1"/>
  <c r="I4616" i="14"/>
  <c r="J4623" i="14" s="1"/>
  <c r="H4838" i="14"/>
  <c r="I4837" i="14"/>
  <c r="I5054" i="14"/>
  <c r="J5061" i="14" s="1"/>
  <c r="H5055" i="14"/>
  <c r="H4179" i="14"/>
  <c r="I4178" i="14"/>
  <c r="H3960" i="14"/>
  <c r="I3959" i="14"/>
  <c r="H4398" i="14"/>
  <c r="I4397" i="14"/>
  <c r="J3959" i="14"/>
  <c r="J3958" i="14"/>
  <c r="I3739" i="14"/>
  <c r="J3746" i="14" s="1"/>
  <c r="H3740" i="14"/>
  <c r="I3521" i="14"/>
  <c r="H3522" i="14"/>
  <c r="I3302" i="14"/>
  <c r="H3303" i="14"/>
  <c r="H2864" i="14"/>
  <c r="I2863" i="14"/>
  <c r="J2870" i="14" s="1"/>
  <c r="H2645" i="14"/>
  <c r="I2644" i="14"/>
  <c r="J2651" i="14" s="1"/>
  <c r="I3083" i="14"/>
  <c r="J3090" i="14" s="1"/>
  <c r="H3084" i="14"/>
  <c r="H2426" i="14"/>
  <c r="I2425" i="14"/>
  <c r="J2432" i="14" s="1"/>
  <c r="H2207" i="14"/>
  <c r="I2206" i="14"/>
  <c r="J2213" i="14" s="1"/>
  <c r="H1990" i="14"/>
  <c r="I1989" i="14"/>
  <c r="H1334" i="14"/>
  <c r="I1333" i="14"/>
  <c r="H1771" i="14"/>
  <c r="I1770" i="14"/>
  <c r="J1777" i="14" s="1"/>
  <c r="H1552" i="14"/>
  <c r="I1551" i="14"/>
  <c r="J1111" i="14"/>
  <c r="J892" i="14"/>
  <c r="I675" i="14"/>
  <c r="J682" i="14" s="1"/>
  <c r="H676" i="14"/>
  <c r="I1112" i="14"/>
  <c r="J1112" i="14" s="1"/>
  <c r="H1113" i="14"/>
  <c r="I893" i="14"/>
  <c r="H894" i="14"/>
  <c r="H457" i="14"/>
  <c r="I456" i="14"/>
  <c r="I236" i="14"/>
  <c r="J243" i="14" s="1"/>
  <c r="H237" i="14"/>
  <c r="H20" i="14"/>
  <c r="I19" i="14"/>
  <c r="J18" i="14"/>
  <c r="G1485" i="14"/>
  <c r="G1486" i="14" s="1"/>
  <c r="G1487" i="14" s="1"/>
  <c r="G1488" i="14" s="1"/>
  <c r="G1489" i="14" s="1"/>
  <c r="G1490" i="14" s="1"/>
  <c r="G1491" i="14" s="1"/>
  <c r="G1492" i="14" s="1"/>
  <c r="G1493" i="14" s="1"/>
  <c r="G1494" i="14" s="1"/>
  <c r="G1495" i="14" s="1"/>
  <c r="G1496" i="14" s="1"/>
  <c r="G1497" i="14" s="1"/>
  <c r="G1498" i="14" s="1"/>
  <c r="G1499" i="14" s="1"/>
  <c r="G1500" i="14" s="1"/>
  <c r="G1501" i="14" s="1"/>
  <c r="G1502" i="14" s="1"/>
  <c r="G1503" i="14" s="1"/>
  <c r="G1504" i="14" s="1"/>
  <c r="G1505" i="14" s="1"/>
  <c r="G1506" i="14" s="1"/>
  <c r="G1507" i="14" s="1"/>
  <c r="G1508" i="14"/>
  <c r="G1509" i="14" s="1"/>
  <c r="G1510" i="14" s="1"/>
  <c r="G1511" i="14" s="1"/>
  <c r="G1512" i="14" s="1"/>
  <c r="H4618" i="14" l="1"/>
  <c r="I4617" i="14"/>
  <c r="J4624" i="14" s="1"/>
  <c r="H4839" i="14"/>
  <c r="I4838" i="14"/>
  <c r="H5056" i="14"/>
  <c r="I5055" i="14"/>
  <c r="H3961" i="14"/>
  <c r="I3960" i="14"/>
  <c r="H4399" i="14"/>
  <c r="I4398" i="14"/>
  <c r="H4180" i="14"/>
  <c r="I4179" i="14"/>
  <c r="H3523" i="14"/>
  <c r="I3522" i="14"/>
  <c r="H3741" i="14"/>
  <c r="I3740" i="14"/>
  <c r="J3747" i="14" s="1"/>
  <c r="J3302" i="14"/>
  <c r="J3303" i="14"/>
  <c r="I3303" i="14"/>
  <c r="H3304" i="14"/>
  <c r="H2646" i="14"/>
  <c r="I2645" i="14"/>
  <c r="J2652" i="14" s="1"/>
  <c r="I3084" i="14"/>
  <c r="J3091" i="14" s="1"/>
  <c r="H3085" i="14"/>
  <c r="H2865" i="14"/>
  <c r="I2864" i="14"/>
  <c r="J2871" i="14" s="1"/>
  <c r="H2208" i="14"/>
  <c r="I2207" i="14"/>
  <c r="J2214" i="14" s="1"/>
  <c r="I1990" i="14"/>
  <c r="H1991" i="14"/>
  <c r="H2427" i="14"/>
  <c r="I2426" i="14"/>
  <c r="J2433" i="14" s="1"/>
  <c r="H1772" i="14"/>
  <c r="I1771" i="14"/>
  <c r="J1778" i="14" s="1"/>
  <c r="J1551" i="14"/>
  <c r="I1552" i="14"/>
  <c r="H1553" i="14"/>
  <c r="H1335" i="14"/>
  <c r="I1334" i="14"/>
  <c r="J893" i="14"/>
  <c r="I1113" i="14"/>
  <c r="H1114" i="14"/>
  <c r="I894" i="14"/>
  <c r="H895" i="14"/>
  <c r="I676" i="14"/>
  <c r="J683" i="14" s="1"/>
  <c r="H677" i="14"/>
  <c r="J456" i="14"/>
  <c r="H458" i="14"/>
  <c r="I457" i="14"/>
  <c r="I237" i="14"/>
  <c r="J244" i="14" s="1"/>
  <c r="H238" i="14"/>
  <c r="J19" i="14"/>
  <c r="H21" i="14"/>
  <c r="I20" i="14"/>
  <c r="G1513" i="14"/>
  <c r="G1514" i="14" s="1"/>
  <c r="G1515" i="14" s="1"/>
  <c r="G1516" i="14" s="1"/>
  <c r="G1517" i="14" s="1"/>
  <c r="G1518" i="14" s="1"/>
  <c r="G1519" i="14" s="1"/>
  <c r="G1520" i="14" s="1"/>
  <c r="G1521" i="14" s="1"/>
  <c r="G1522" i="14" s="1"/>
  <c r="G1523" i="14" s="1"/>
  <c r="G1524" i="14" s="1"/>
  <c r="G1525" i="14" s="1"/>
  <c r="G1526" i="14" s="1"/>
  <c r="G1527" i="14" s="1"/>
  <c r="G1528" i="14" s="1"/>
  <c r="G1529" i="14" s="1"/>
  <c r="G1530" i="14" s="1"/>
  <c r="G1531" i="14" s="1"/>
  <c r="G1532" i="14" s="1"/>
  <c r="G1533" i="14" s="1"/>
  <c r="G1534" i="14" s="1"/>
  <c r="G1536" i="14"/>
  <c r="G1537" i="14" s="1"/>
  <c r="G1538" i="14" s="1"/>
  <c r="G1539" i="14" s="1"/>
  <c r="G1540" i="14" s="1"/>
  <c r="G1541" i="14" s="1"/>
  <c r="G1542" i="14" s="1"/>
  <c r="G1543" i="14" s="1"/>
  <c r="G1544" i="14" s="1"/>
  <c r="G1545" i="14" s="1"/>
  <c r="G1546" i="14" s="1"/>
  <c r="G1547" i="14" s="1"/>
  <c r="G1548" i="14" s="1"/>
  <c r="G1549" i="14" s="1"/>
  <c r="G1550" i="14" s="1"/>
  <c r="G1551" i="14" s="1"/>
  <c r="G1552" i="14" s="1"/>
  <c r="G1553" i="14" s="1"/>
  <c r="G1554" i="14" s="1"/>
  <c r="G1555" i="14" s="1"/>
  <c r="G1556" i="14" s="1"/>
  <c r="G1557" i="14" s="1"/>
  <c r="G1558" i="14" s="1"/>
  <c r="G1559" i="14" s="1"/>
  <c r="G1560" i="14" s="1"/>
  <c r="G1561" i="14" s="1"/>
  <c r="G1562" i="14" s="1"/>
  <c r="G1563" i="14" s="1"/>
  <c r="G1564" i="14" s="1"/>
  <c r="G1565" i="14" s="1"/>
  <c r="G1566" i="14" s="1"/>
  <c r="G1567" i="14" s="1"/>
  <c r="H5057" i="14" l="1"/>
  <c r="I5056" i="14"/>
  <c r="I4618" i="14"/>
  <c r="H4619" i="14"/>
  <c r="I4839" i="14"/>
  <c r="H4840" i="14"/>
  <c r="I3961" i="14"/>
  <c r="H3962" i="14"/>
  <c r="I4180" i="14"/>
  <c r="H4181" i="14"/>
  <c r="I4399" i="14"/>
  <c r="H4400" i="14"/>
  <c r="J3960" i="14"/>
  <c r="H3524" i="14"/>
  <c r="I3523" i="14"/>
  <c r="H3305" i="14"/>
  <c r="I3304" i="14"/>
  <c r="H3742" i="14"/>
  <c r="I3741" i="14"/>
  <c r="J3748" i="14" s="1"/>
  <c r="H3086" i="14"/>
  <c r="I3085" i="14"/>
  <c r="I2865" i="14"/>
  <c r="J2872" i="14" s="1"/>
  <c r="H2866" i="14"/>
  <c r="I2646" i="14"/>
  <c r="J2653" i="14" s="1"/>
  <c r="H2647" i="14"/>
  <c r="I2427" i="14"/>
  <c r="J2434" i="14" s="1"/>
  <c r="H2428" i="14"/>
  <c r="I2208" i="14"/>
  <c r="J2215" i="14" s="1"/>
  <c r="H2209" i="14"/>
  <c r="I1991" i="14"/>
  <c r="H1992" i="14"/>
  <c r="I1335" i="14"/>
  <c r="H1336" i="14"/>
  <c r="I1772" i="14"/>
  <c r="J1779" i="14" s="1"/>
  <c r="H1773" i="14"/>
  <c r="I1553" i="14"/>
  <c r="H1554" i="14"/>
  <c r="J1552" i="14"/>
  <c r="H896" i="14"/>
  <c r="I895" i="14"/>
  <c r="H1115" i="14"/>
  <c r="I1114" i="14"/>
  <c r="J894" i="14"/>
  <c r="J1113" i="14"/>
  <c r="H678" i="14"/>
  <c r="I677" i="14"/>
  <c r="J684" i="14" s="1"/>
  <c r="J457" i="14"/>
  <c r="J458" i="14"/>
  <c r="I458" i="14"/>
  <c r="H459" i="14"/>
  <c r="H239" i="14"/>
  <c r="I238" i="14"/>
  <c r="J245" i="14" s="1"/>
  <c r="I21" i="14"/>
  <c r="H22" i="14"/>
  <c r="J21" i="14"/>
  <c r="J20" i="14"/>
  <c r="G1568" i="14"/>
  <c r="G1591" i="14"/>
  <c r="J4839" i="14" l="1"/>
  <c r="I5057" i="14"/>
  <c r="H5058" i="14"/>
  <c r="I4840" i="14"/>
  <c r="H4841" i="14"/>
  <c r="H4620" i="14"/>
  <c r="I4619" i="14"/>
  <c r="I3962" i="14"/>
  <c r="H3963" i="14"/>
  <c r="I4181" i="14"/>
  <c r="H4182" i="14"/>
  <c r="J3961" i="14"/>
  <c r="I4400" i="14"/>
  <c r="H4401" i="14"/>
  <c r="I3524" i="14"/>
  <c r="H3525" i="14"/>
  <c r="I3742" i="14"/>
  <c r="J3749" i="14" s="1"/>
  <c r="H3743" i="14"/>
  <c r="J3304" i="14"/>
  <c r="H3306" i="14"/>
  <c r="I3305" i="14"/>
  <c r="I2866" i="14"/>
  <c r="J2873" i="14" s="1"/>
  <c r="H2867" i="14"/>
  <c r="I2647" i="14"/>
  <c r="J2654" i="14" s="1"/>
  <c r="H2648" i="14"/>
  <c r="H3087" i="14"/>
  <c r="I3086" i="14"/>
  <c r="I2428" i="14"/>
  <c r="J2435" i="14" s="1"/>
  <c r="H2429" i="14"/>
  <c r="H1993" i="14"/>
  <c r="I1992" i="14"/>
  <c r="I2209" i="14"/>
  <c r="J2216" i="14" s="1"/>
  <c r="H2210" i="14"/>
  <c r="H1555" i="14"/>
  <c r="I1554" i="14"/>
  <c r="I1336" i="14"/>
  <c r="H1337" i="14"/>
  <c r="J1553" i="14"/>
  <c r="I1773" i="14"/>
  <c r="J1780" i="14" s="1"/>
  <c r="H1774" i="14"/>
  <c r="H897" i="14"/>
  <c r="I896" i="14"/>
  <c r="H1116" i="14"/>
  <c r="I1115" i="14"/>
  <c r="J1114" i="14"/>
  <c r="H679" i="14"/>
  <c r="I678" i="14"/>
  <c r="J685" i="14" s="1"/>
  <c r="J895" i="14"/>
  <c r="I459" i="14"/>
  <c r="H460" i="14"/>
  <c r="H240" i="14"/>
  <c r="I239" i="14"/>
  <c r="J246" i="14" s="1"/>
  <c r="I22" i="14"/>
  <c r="H23" i="14"/>
  <c r="G1569" i="14"/>
  <c r="G1592" i="14"/>
  <c r="J4840" i="14" l="1"/>
  <c r="I5058" i="14"/>
  <c r="H5059" i="14"/>
  <c r="H4842" i="14"/>
  <c r="I4841" i="14"/>
  <c r="H4621" i="14"/>
  <c r="I4620" i="14"/>
  <c r="H3964" i="14"/>
  <c r="I3963" i="14"/>
  <c r="H4402" i="14"/>
  <c r="I4401" i="14"/>
  <c r="J3963" i="14"/>
  <c r="J3962" i="14"/>
  <c r="J4400" i="14"/>
  <c r="H4183" i="14"/>
  <c r="I4182" i="14"/>
  <c r="I3525" i="14"/>
  <c r="H3526" i="14"/>
  <c r="H3307" i="14"/>
  <c r="I3306" i="14"/>
  <c r="J3305" i="14"/>
  <c r="I3743" i="14"/>
  <c r="J3750" i="14" s="1"/>
  <c r="H3744" i="14"/>
  <c r="H2649" i="14"/>
  <c r="I2648" i="14"/>
  <c r="I3087" i="14"/>
  <c r="H3088" i="14"/>
  <c r="H2868" i="14"/>
  <c r="I2867" i="14"/>
  <c r="J2874" i="14" s="1"/>
  <c r="H2430" i="14"/>
  <c r="I2429" i="14"/>
  <c r="J2436" i="14" s="1"/>
  <c r="H1994" i="14"/>
  <c r="I1993" i="14"/>
  <c r="H2211" i="14"/>
  <c r="I2210" i="14"/>
  <c r="J2217" i="14" s="1"/>
  <c r="H1338" i="14"/>
  <c r="I1337" i="14"/>
  <c r="H1775" i="14"/>
  <c r="I1774" i="14"/>
  <c r="J1781" i="14" s="1"/>
  <c r="J1554" i="14"/>
  <c r="H1556" i="14"/>
  <c r="I1555" i="14"/>
  <c r="I1116" i="14"/>
  <c r="H1117" i="14"/>
  <c r="I679" i="14"/>
  <c r="J686" i="14" s="1"/>
  <c r="H680" i="14"/>
  <c r="J896" i="14"/>
  <c r="I897" i="14"/>
  <c r="H898" i="14"/>
  <c r="J1116" i="14"/>
  <c r="J1115" i="14"/>
  <c r="H461" i="14"/>
  <c r="I460" i="14"/>
  <c r="J459" i="14"/>
  <c r="I240" i="14"/>
  <c r="J247" i="14" s="1"/>
  <c r="H241" i="14"/>
  <c r="H24" i="14"/>
  <c r="I23" i="14"/>
  <c r="J22" i="14"/>
  <c r="J23" i="14"/>
  <c r="G1570" i="14"/>
  <c r="G1593" i="14"/>
  <c r="H4622" i="14" l="1"/>
  <c r="I4621" i="14"/>
  <c r="H5060" i="14"/>
  <c r="I5059" i="14"/>
  <c r="J4841" i="14"/>
  <c r="H4843" i="14"/>
  <c r="I4842" i="14"/>
  <c r="H3965" i="14"/>
  <c r="I3964" i="14"/>
  <c r="J4401" i="14"/>
  <c r="H4184" i="14"/>
  <c r="I4183" i="14"/>
  <c r="H4403" i="14"/>
  <c r="I4402" i="14"/>
  <c r="H3745" i="14"/>
  <c r="I3744" i="14"/>
  <c r="J3751" i="14" s="1"/>
  <c r="I3307" i="14"/>
  <c r="H3308" i="14"/>
  <c r="H3527" i="14"/>
  <c r="I3526" i="14"/>
  <c r="J3306" i="14"/>
  <c r="H2869" i="14"/>
  <c r="I2868" i="14"/>
  <c r="I3088" i="14"/>
  <c r="H3089" i="14"/>
  <c r="H2650" i="14"/>
  <c r="I2649" i="14"/>
  <c r="H2212" i="14"/>
  <c r="I2211" i="14"/>
  <c r="J2218" i="14" s="1"/>
  <c r="I1994" i="14"/>
  <c r="H1995" i="14"/>
  <c r="H2431" i="14"/>
  <c r="I2430" i="14"/>
  <c r="J2437" i="14" s="1"/>
  <c r="I1556" i="14"/>
  <c r="H1557" i="14"/>
  <c r="H1776" i="14"/>
  <c r="I1775" i="14"/>
  <c r="J1782" i="14" s="1"/>
  <c r="J1555" i="14"/>
  <c r="H1339" i="14"/>
  <c r="I1338" i="14"/>
  <c r="I898" i="14"/>
  <c r="H899" i="14"/>
  <c r="J897" i="14"/>
  <c r="I1117" i="14"/>
  <c r="H1118" i="14"/>
  <c r="I680" i="14"/>
  <c r="J687" i="14" s="1"/>
  <c r="H681" i="14"/>
  <c r="J460" i="14"/>
  <c r="H462" i="14"/>
  <c r="I461" i="14"/>
  <c r="I241" i="14"/>
  <c r="J248" i="14" s="1"/>
  <c r="H242" i="14"/>
  <c r="H25" i="14"/>
  <c r="I24" i="14"/>
  <c r="G1571" i="14"/>
  <c r="G1594" i="14"/>
  <c r="J4842" i="14" l="1"/>
  <c r="I4622" i="14"/>
  <c r="H4623" i="14"/>
  <c r="H5061" i="14"/>
  <c r="I5060" i="14"/>
  <c r="I4843" i="14"/>
  <c r="H4844" i="14"/>
  <c r="J4402" i="14"/>
  <c r="J3964" i="14"/>
  <c r="I4403" i="14"/>
  <c r="H4404" i="14"/>
  <c r="I3965" i="14"/>
  <c r="H3966" i="14"/>
  <c r="I4184" i="14"/>
  <c r="H4185" i="14"/>
  <c r="H3528" i="14"/>
  <c r="I3527" i="14"/>
  <c r="H3746" i="14"/>
  <c r="I3745" i="14"/>
  <c r="J3752" i="14" s="1"/>
  <c r="H3309" i="14"/>
  <c r="I3308" i="14"/>
  <c r="J3307" i="14"/>
  <c r="I2869" i="14"/>
  <c r="H2870" i="14"/>
  <c r="H3090" i="14"/>
  <c r="I3089" i="14"/>
  <c r="I2650" i="14"/>
  <c r="H2651" i="14"/>
  <c r="I2431" i="14"/>
  <c r="J2438" i="14" s="1"/>
  <c r="H2432" i="14"/>
  <c r="I1995" i="14"/>
  <c r="H1996" i="14"/>
  <c r="J1994" i="14"/>
  <c r="I2212" i="14"/>
  <c r="J2219" i="14" s="1"/>
  <c r="H2213" i="14"/>
  <c r="I1557" i="14"/>
  <c r="H1558" i="14"/>
  <c r="J1556" i="14"/>
  <c r="I1339" i="14"/>
  <c r="H1340" i="14"/>
  <c r="I1776" i="14"/>
  <c r="J1783" i="14" s="1"/>
  <c r="H1777" i="14"/>
  <c r="H1119" i="14"/>
  <c r="I1118" i="14"/>
  <c r="J1117" i="14"/>
  <c r="H900" i="14"/>
  <c r="I899" i="14"/>
  <c r="H682" i="14"/>
  <c r="I681" i="14"/>
  <c r="J688" i="14" s="1"/>
  <c r="J898" i="14"/>
  <c r="J461" i="14"/>
  <c r="I462" i="14"/>
  <c r="H463" i="14"/>
  <c r="H243" i="14"/>
  <c r="I242" i="14"/>
  <c r="J249" i="14" s="1"/>
  <c r="I25" i="14"/>
  <c r="H26" i="14"/>
  <c r="J24" i="14"/>
  <c r="J25" i="14"/>
  <c r="G1572" i="14"/>
  <c r="G1595" i="14"/>
  <c r="I4844" i="14" l="1"/>
  <c r="H4845" i="14"/>
  <c r="I4623" i="14"/>
  <c r="H4624" i="14"/>
  <c r="J4843" i="14"/>
  <c r="I5061" i="14"/>
  <c r="H5062" i="14"/>
  <c r="J4184" i="14"/>
  <c r="I4404" i="14"/>
  <c r="H4405" i="14"/>
  <c r="I3966" i="14"/>
  <c r="H3967" i="14"/>
  <c r="J4403" i="14"/>
  <c r="I4185" i="14"/>
  <c r="H4186" i="14"/>
  <c r="J3965" i="14"/>
  <c r="J4404" i="14"/>
  <c r="I3746" i="14"/>
  <c r="J3753" i="14" s="1"/>
  <c r="H3747" i="14"/>
  <c r="J3308" i="14"/>
  <c r="J3527" i="14"/>
  <c r="H3310" i="14"/>
  <c r="I3309" i="14"/>
  <c r="I3528" i="14"/>
  <c r="H3529" i="14"/>
  <c r="I2870" i="14"/>
  <c r="H2871" i="14"/>
  <c r="H3091" i="14"/>
  <c r="I3090" i="14"/>
  <c r="I2651" i="14"/>
  <c r="H2652" i="14"/>
  <c r="J1995" i="14"/>
  <c r="H2433" i="14"/>
  <c r="I2432" i="14"/>
  <c r="J2439" i="14" s="1"/>
  <c r="H1997" i="14"/>
  <c r="I1996" i="14"/>
  <c r="I2213" i="14"/>
  <c r="H2214" i="14"/>
  <c r="H1559" i="14"/>
  <c r="I1558" i="14"/>
  <c r="I1340" i="14"/>
  <c r="H1341" i="14"/>
  <c r="J1557" i="14"/>
  <c r="I1777" i="14"/>
  <c r="J1784" i="14" s="1"/>
  <c r="H1778" i="14"/>
  <c r="H901" i="14"/>
  <c r="I900" i="14"/>
  <c r="H683" i="14"/>
  <c r="I682" i="14"/>
  <c r="J689" i="14" s="1"/>
  <c r="J1118" i="14"/>
  <c r="J899" i="14"/>
  <c r="I1119" i="14"/>
  <c r="H1120" i="14"/>
  <c r="H464" i="14"/>
  <c r="I463" i="14"/>
  <c r="J463" i="14" s="1"/>
  <c r="J462" i="14"/>
  <c r="H244" i="14"/>
  <c r="I243" i="14"/>
  <c r="J250" i="14" s="1"/>
  <c r="I26" i="14"/>
  <c r="H27" i="14"/>
  <c r="G1573" i="14"/>
  <c r="G1596" i="14"/>
  <c r="I5062" i="14" l="1"/>
  <c r="H5063" i="14"/>
  <c r="H4846" i="14"/>
  <c r="I4845" i="14"/>
  <c r="J4844" i="14"/>
  <c r="H4625" i="14"/>
  <c r="I4624" i="14"/>
  <c r="J4185" i="14"/>
  <c r="H4406" i="14"/>
  <c r="I4405" i="14"/>
  <c r="H3968" i="14"/>
  <c r="I3967" i="14"/>
  <c r="J4405" i="14"/>
  <c r="J3966" i="14"/>
  <c r="J3967" i="14"/>
  <c r="H4187" i="14"/>
  <c r="I4186" i="14"/>
  <c r="H3311" i="14"/>
  <c r="I3310" i="14"/>
  <c r="J3528" i="14"/>
  <c r="I3747" i="14"/>
  <c r="J3754" i="14" s="1"/>
  <c r="H3748" i="14"/>
  <c r="I3529" i="14"/>
  <c r="H3530" i="14"/>
  <c r="J3309" i="14"/>
  <c r="H2872" i="14"/>
  <c r="I2871" i="14"/>
  <c r="H2653" i="14"/>
  <c r="I2652" i="14"/>
  <c r="I3091" i="14"/>
  <c r="H3092" i="14"/>
  <c r="H2215" i="14"/>
  <c r="I2214" i="14"/>
  <c r="J1996" i="14"/>
  <c r="H1998" i="14"/>
  <c r="I1997" i="14"/>
  <c r="I2433" i="14"/>
  <c r="J2440" i="14" s="1"/>
  <c r="H2434" i="14"/>
  <c r="J1558" i="14"/>
  <c r="H1560" i="14"/>
  <c r="I1559" i="14"/>
  <c r="J1340" i="14"/>
  <c r="H1779" i="14"/>
  <c r="I1778" i="14"/>
  <c r="J1785" i="14" s="1"/>
  <c r="H1342" i="14"/>
  <c r="I1341" i="14"/>
  <c r="H1121" i="14"/>
  <c r="I1120" i="14"/>
  <c r="J1119" i="14"/>
  <c r="J1120" i="14"/>
  <c r="I683" i="14"/>
  <c r="J690" i="14" s="1"/>
  <c r="H684" i="14"/>
  <c r="J900" i="14"/>
  <c r="I901" i="14"/>
  <c r="H902" i="14"/>
  <c r="I464" i="14"/>
  <c r="H465" i="14"/>
  <c r="I244" i="14"/>
  <c r="J251" i="14" s="1"/>
  <c r="H245" i="14"/>
  <c r="H28" i="14"/>
  <c r="I27" i="14"/>
  <c r="J26" i="14"/>
  <c r="J27" i="14"/>
  <c r="G1574" i="14"/>
  <c r="G1597" i="14"/>
  <c r="H4626" i="14" l="1"/>
  <c r="I4625" i="14"/>
  <c r="J4845" i="14"/>
  <c r="H5064" i="14"/>
  <c r="I5063" i="14"/>
  <c r="H4847" i="14"/>
  <c r="I4846" i="14"/>
  <c r="J5062" i="14"/>
  <c r="J4186" i="14"/>
  <c r="H4407" i="14"/>
  <c r="I4406" i="14"/>
  <c r="H4188" i="14"/>
  <c r="I4187" i="14"/>
  <c r="J3968" i="14"/>
  <c r="H3969" i="14"/>
  <c r="I3968" i="14"/>
  <c r="J3529" i="14"/>
  <c r="J3310" i="14"/>
  <c r="H3531" i="14"/>
  <c r="I3530" i="14"/>
  <c r="H3749" i="14"/>
  <c r="I3748" i="14"/>
  <c r="J3755" i="14" s="1"/>
  <c r="I3311" i="14"/>
  <c r="H3312" i="14"/>
  <c r="H2654" i="14"/>
  <c r="I2653" i="14"/>
  <c r="I3092" i="14"/>
  <c r="H3093" i="14"/>
  <c r="H2873" i="14"/>
  <c r="I2872" i="14"/>
  <c r="I1998" i="14"/>
  <c r="H1999" i="14"/>
  <c r="H2216" i="14"/>
  <c r="I2215" i="14"/>
  <c r="I2434" i="14"/>
  <c r="J2441" i="14" s="1"/>
  <c r="H2435" i="14"/>
  <c r="J1997" i="14"/>
  <c r="H1780" i="14"/>
  <c r="I1779" i="14"/>
  <c r="J1786" i="14" s="1"/>
  <c r="J1341" i="14"/>
  <c r="J1559" i="14"/>
  <c r="H1343" i="14"/>
  <c r="I1342" i="14"/>
  <c r="J1342" i="14"/>
  <c r="I1560" i="14"/>
  <c r="H1561" i="14"/>
  <c r="J901" i="14"/>
  <c r="J902" i="14"/>
  <c r="I684" i="14"/>
  <c r="J691" i="14" s="1"/>
  <c r="H685" i="14"/>
  <c r="I902" i="14"/>
  <c r="H903" i="14"/>
  <c r="H1122" i="14"/>
  <c r="I1121" i="14"/>
  <c r="J464" i="14"/>
  <c r="I465" i="14"/>
  <c r="H466" i="14"/>
  <c r="I245" i="14"/>
  <c r="J252" i="14" s="1"/>
  <c r="H246" i="14"/>
  <c r="H29" i="14"/>
  <c r="I28" i="14"/>
  <c r="G1575" i="14"/>
  <c r="G1598" i="14"/>
  <c r="H5065" i="14" l="1"/>
  <c r="I5064" i="14"/>
  <c r="J4846" i="14"/>
  <c r="J4625" i="14"/>
  <c r="J5064" i="14"/>
  <c r="J5063" i="14"/>
  <c r="I4847" i="14"/>
  <c r="H4848" i="14"/>
  <c r="I4626" i="14"/>
  <c r="H4627" i="14"/>
  <c r="I3969" i="14"/>
  <c r="H3970" i="14"/>
  <c r="I4407" i="14"/>
  <c r="H4408" i="14"/>
  <c r="J4187" i="14"/>
  <c r="I4188" i="14"/>
  <c r="H4189" i="14"/>
  <c r="J4406" i="14"/>
  <c r="H3532" i="14"/>
  <c r="I3531" i="14"/>
  <c r="J3530" i="14"/>
  <c r="J3311" i="14"/>
  <c r="H3313" i="14"/>
  <c r="I3312" i="14"/>
  <c r="H3750" i="14"/>
  <c r="I3749" i="14"/>
  <c r="J3756" i="14" s="1"/>
  <c r="J3531" i="14"/>
  <c r="I2873" i="14"/>
  <c r="H2874" i="14"/>
  <c r="J3092" i="14"/>
  <c r="I2654" i="14"/>
  <c r="H2655" i="14"/>
  <c r="H3094" i="14"/>
  <c r="I3093" i="14"/>
  <c r="I2216" i="14"/>
  <c r="H2217" i="14"/>
  <c r="J1998" i="14"/>
  <c r="I1999" i="14"/>
  <c r="H2000" i="14"/>
  <c r="H2436" i="14"/>
  <c r="I2435" i="14"/>
  <c r="J2442" i="14" s="1"/>
  <c r="J1560" i="14"/>
  <c r="I1780" i="14"/>
  <c r="J1787" i="14" s="1"/>
  <c r="H1781" i="14"/>
  <c r="I1561" i="14"/>
  <c r="H1562" i="14"/>
  <c r="I1343" i="14"/>
  <c r="H1344" i="14"/>
  <c r="H904" i="14"/>
  <c r="I903" i="14"/>
  <c r="J1121" i="14"/>
  <c r="J903" i="14"/>
  <c r="I1122" i="14"/>
  <c r="H1123" i="14"/>
  <c r="H686" i="14"/>
  <c r="I685" i="14"/>
  <c r="J692" i="14" s="1"/>
  <c r="I466" i="14"/>
  <c r="H467" i="14"/>
  <c r="J465" i="14"/>
  <c r="H247" i="14"/>
  <c r="I246" i="14"/>
  <c r="J253" i="14" s="1"/>
  <c r="J28" i="14"/>
  <c r="I29" i="14"/>
  <c r="H30" i="14"/>
  <c r="G1576" i="14"/>
  <c r="G1599" i="14"/>
  <c r="G1615" i="14"/>
  <c r="J4626" i="14" l="1"/>
  <c r="I5065" i="14"/>
  <c r="H5066" i="14"/>
  <c r="I4627" i="14"/>
  <c r="H4628" i="14"/>
  <c r="I4848" i="14"/>
  <c r="H4849" i="14"/>
  <c r="J4847" i="14"/>
  <c r="J4407" i="14"/>
  <c r="I3970" i="14"/>
  <c r="H3971" i="14"/>
  <c r="I4189" i="14"/>
  <c r="H4190" i="14"/>
  <c r="J3969" i="14"/>
  <c r="J4188" i="14"/>
  <c r="I4408" i="14"/>
  <c r="H4409" i="14"/>
  <c r="J3312" i="14"/>
  <c r="H3314" i="14"/>
  <c r="I3313" i="14"/>
  <c r="I3532" i="14"/>
  <c r="H3533" i="14"/>
  <c r="I3750" i="14"/>
  <c r="J3757" i="14" s="1"/>
  <c r="H3751" i="14"/>
  <c r="J3093" i="14"/>
  <c r="I2874" i="14"/>
  <c r="H2875" i="14"/>
  <c r="H3095" i="14"/>
  <c r="I3094" i="14"/>
  <c r="I2655" i="14"/>
  <c r="H2656" i="14"/>
  <c r="H2437" i="14"/>
  <c r="I2436" i="14"/>
  <c r="J2443" i="14" s="1"/>
  <c r="I2217" i="14"/>
  <c r="H2218" i="14"/>
  <c r="H2001" i="14"/>
  <c r="I2000" i="14"/>
  <c r="J1999" i="14"/>
  <c r="J1561" i="14"/>
  <c r="I1344" i="14"/>
  <c r="H1345" i="14"/>
  <c r="J1343" i="14"/>
  <c r="H1563" i="14"/>
  <c r="I1562" i="14"/>
  <c r="I1781" i="14"/>
  <c r="J1788" i="14" s="1"/>
  <c r="H1782" i="14"/>
  <c r="J1122" i="14"/>
  <c r="H687" i="14"/>
  <c r="I686" i="14"/>
  <c r="J693" i="14" s="1"/>
  <c r="I1123" i="14"/>
  <c r="H1124" i="14"/>
  <c r="H905" i="14"/>
  <c r="I904" i="14"/>
  <c r="H468" i="14"/>
  <c r="I467" i="14"/>
  <c r="J466" i="14"/>
  <c r="H248" i="14"/>
  <c r="I247" i="14"/>
  <c r="J254" i="14" s="1"/>
  <c r="I30" i="14"/>
  <c r="H31" i="14"/>
  <c r="J29" i="14"/>
  <c r="J30" i="14"/>
  <c r="G1577" i="14"/>
  <c r="G1600" i="14"/>
  <c r="G1616" i="14"/>
  <c r="J4627" i="14" l="1"/>
  <c r="H4850" i="14"/>
  <c r="I4849" i="14"/>
  <c r="I5066" i="14"/>
  <c r="H5067" i="14"/>
  <c r="J5066" i="14"/>
  <c r="J5065" i="14"/>
  <c r="J4848" i="14"/>
  <c r="H4629" i="14"/>
  <c r="I4628" i="14"/>
  <c r="H3972" i="14"/>
  <c r="I3971" i="14"/>
  <c r="J3970" i="14"/>
  <c r="J3971" i="14"/>
  <c r="H4410" i="14"/>
  <c r="I4409" i="14"/>
  <c r="H4191" i="14"/>
  <c r="I4190" i="14"/>
  <c r="J4408" i="14"/>
  <c r="J4189" i="14"/>
  <c r="J3532" i="14"/>
  <c r="J3313" i="14"/>
  <c r="J3314" i="14"/>
  <c r="I3751" i="14"/>
  <c r="H3752" i="14"/>
  <c r="H3315" i="14"/>
  <c r="I3314" i="14"/>
  <c r="I3533" i="14"/>
  <c r="H3534" i="14"/>
  <c r="J3094" i="14"/>
  <c r="J2655" i="14"/>
  <c r="I3095" i="14"/>
  <c r="H3096" i="14"/>
  <c r="H2657" i="14"/>
  <c r="I2656" i="14"/>
  <c r="H2876" i="14"/>
  <c r="I2875" i="14"/>
  <c r="H2002" i="14"/>
  <c r="I2001" i="14"/>
  <c r="J2001" i="14" s="1"/>
  <c r="H2438" i="14"/>
  <c r="I2437" i="14"/>
  <c r="J2000" i="14"/>
  <c r="H2219" i="14"/>
  <c r="I2218" i="14"/>
  <c r="H1783" i="14"/>
  <c r="I1782" i="14"/>
  <c r="J1789" i="14" s="1"/>
  <c r="J1562" i="14"/>
  <c r="J1344" i="14"/>
  <c r="H1564" i="14"/>
  <c r="I1563" i="14"/>
  <c r="H1346" i="14"/>
  <c r="I1345" i="14"/>
  <c r="J905" i="14"/>
  <c r="J904" i="14"/>
  <c r="H1125" i="14"/>
  <c r="I1124" i="14"/>
  <c r="I905" i="14"/>
  <c r="H906" i="14"/>
  <c r="J1123" i="14"/>
  <c r="I687" i="14"/>
  <c r="J694" i="14" s="1"/>
  <c r="H688" i="14"/>
  <c r="J467" i="14"/>
  <c r="H469" i="14"/>
  <c r="I468" i="14"/>
  <c r="I248" i="14"/>
  <c r="J255" i="14" s="1"/>
  <c r="H249" i="14"/>
  <c r="H32" i="14"/>
  <c r="I31" i="14"/>
  <c r="G1578" i="14"/>
  <c r="G1601" i="14"/>
  <c r="G1617" i="14"/>
  <c r="J4628" i="14" l="1"/>
  <c r="H4630" i="14"/>
  <c r="I4629" i="14"/>
  <c r="H5068" i="14"/>
  <c r="I5067" i="14"/>
  <c r="H4851" i="14"/>
  <c r="I4850" i="14"/>
  <c r="J4849" i="14"/>
  <c r="J4409" i="14"/>
  <c r="H4411" i="14"/>
  <c r="I4410" i="14"/>
  <c r="J4190" i="14"/>
  <c r="H3973" i="14"/>
  <c r="I3972" i="14"/>
  <c r="H4192" i="14"/>
  <c r="I4191" i="14"/>
  <c r="H3535" i="14"/>
  <c r="I3534" i="14"/>
  <c r="H3753" i="14"/>
  <c r="I3752" i="14"/>
  <c r="I3315" i="14"/>
  <c r="H3316" i="14"/>
  <c r="J3533" i="14"/>
  <c r="J2656" i="14"/>
  <c r="I3096" i="14"/>
  <c r="H3097" i="14"/>
  <c r="H2877" i="14"/>
  <c r="I2876" i="14"/>
  <c r="H2658" i="14"/>
  <c r="I2657" i="14"/>
  <c r="J3095" i="14"/>
  <c r="J3096" i="14"/>
  <c r="J2875" i="14"/>
  <c r="I2438" i="14"/>
  <c r="H2439" i="14"/>
  <c r="I2002" i="14"/>
  <c r="H2003" i="14"/>
  <c r="H2220" i="14"/>
  <c r="I2219" i="14"/>
  <c r="H1347" i="14"/>
  <c r="I1346" i="14"/>
  <c r="H1784" i="14"/>
  <c r="I1783" i="14"/>
  <c r="J1790" i="14" s="1"/>
  <c r="J1345" i="14"/>
  <c r="J1563" i="14"/>
  <c r="I1564" i="14"/>
  <c r="H1565" i="14"/>
  <c r="I688" i="14"/>
  <c r="J695" i="14" s="1"/>
  <c r="H689" i="14"/>
  <c r="I906" i="14"/>
  <c r="H907" i="14"/>
  <c r="J1124" i="14"/>
  <c r="H1126" i="14"/>
  <c r="I1125" i="14"/>
  <c r="J468" i="14"/>
  <c r="I469" i="14"/>
  <c r="H470" i="14"/>
  <c r="I249" i="14"/>
  <c r="J256" i="14" s="1"/>
  <c r="H250" i="14"/>
  <c r="J31" i="14"/>
  <c r="H33" i="14"/>
  <c r="I32" i="14"/>
  <c r="G1579" i="14"/>
  <c r="G1602" i="14"/>
  <c r="G1618" i="14"/>
  <c r="I4630" i="14" l="1"/>
  <c r="H4631" i="14"/>
  <c r="J4629" i="14"/>
  <c r="J4850" i="14"/>
  <c r="J5067" i="14"/>
  <c r="I4851" i="14"/>
  <c r="H4852" i="14"/>
  <c r="H5069" i="14"/>
  <c r="I5068" i="14"/>
  <c r="J5068" i="14" s="1"/>
  <c r="J3972" i="14"/>
  <c r="J4410" i="14"/>
  <c r="J4191" i="14"/>
  <c r="I3973" i="14"/>
  <c r="H3974" i="14"/>
  <c r="I4411" i="14"/>
  <c r="H4412" i="14"/>
  <c r="I4192" i="14"/>
  <c r="H4193" i="14"/>
  <c r="H3536" i="14"/>
  <c r="I3535" i="14"/>
  <c r="H3754" i="14"/>
  <c r="I3753" i="14"/>
  <c r="J3315" i="14"/>
  <c r="H3317" i="14"/>
  <c r="I3316" i="14"/>
  <c r="J3534" i="14"/>
  <c r="J2657" i="14"/>
  <c r="H3098" i="14"/>
  <c r="I3097" i="14"/>
  <c r="I2658" i="14"/>
  <c r="H2659" i="14"/>
  <c r="I2877" i="14"/>
  <c r="H2878" i="14"/>
  <c r="J2876" i="14"/>
  <c r="J2877" i="14"/>
  <c r="I2003" i="14"/>
  <c r="H2004" i="14"/>
  <c r="H2440" i="14"/>
  <c r="I2439" i="14"/>
  <c r="I2220" i="14"/>
  <c r="H2221" i="14"/>
  <c r="J2002" i="14"/>
  <c r="J2003" i="14"/>
  <c r="J1346" i="14"/>
  <c r="I1565" i="14"/>
  <c r="H1566" i="14"/>
  <c r="I1347" i="14"/>
  <c r="H1348" i="14"/>
  <c r="J1564" i="14"/>
  <c r="I1784" i="14"/>
  <c r="J1791" i="14" s="1"/>
  <c r="H1785" i="14"/>
  <c r="I1126" i="14"/>
  <c r="H1127" i="14"/>
  <c r="H690" i="14"/>
  <c r="I689" i="14"/>
  <c r="J696" i="14" s="1"/>
  <c r="J906" i="14"/>
  <c r="J1125" i="14"/>
  <c r="J1126" i="14"/>
  <c r="H908" i="14"/>
  <c r="I907" i="14"/>
  <c r="J469" i="14"/>
  <c r="H471" i="14"/>
  <c r="I470" i="14"/>
  <c r="H251" i="14"/>
  <c r="I250" i="14"/>
  <c r="J257" i="14" s="1"/>
  <c r="J32" i="14"/>
  <c r="J33" i="14"/>
  <c r="I33" i="14"/>
  <c r="H34" i="14"/>
  <c r="G1580" i="14"/>
  <c r="G1603" i="14"/>
  <c r="G1619" i="14"/>
  <c r="J4851" i="14" l="1"/>
  <c r="H4632" i="14"/>
  <c r="I4631" i="14"/>
  <c r="J4630" i="14"/>
  <c r="I4852" i="14"/>
  <c r="H4853" i="14"/>
  <c r="I5069" i="14"/>
  <c r="H5070" i="14"/>
  <c r="I3974" i="14"/>
  <c r="H3975" i="14"/>
  <c r="J4412" i="14"/>
  <c r="I4412" i="14"/>
  <c r="H4413" i="14"/>
  <c r="J3974" i="14"/>
  <c r="J4192" i="14"/>
  <c r="J4411" i="14"/>
  <c r="J3973" i="14"/>
  <c r="I4193" i="14"/>
  <c r="H4194" i="14"/>
  <c r="J3316" i="14"/>
  <c r="I3754" i="14"/>
  <c r="H3755" i="14"/>
  <c r="H3318" i="14"/>
  <c r="I3317" i="14"/>
  <c r="J3535" i="14"/>
  <c r="I3536" i="14"/>
  <c r="H3537" i="14"/>
  <c r="J3097" i="14"/>
  <c r="I2878" i="14"/>
  <c r="H2879" i="14"/>
  <c r="I2659" i="14"/>
  <c r="H2660" i="14"/>
  <c r="H3099" i="14"/>
  <c r="I3098" i="14"/>
  <c r="J2878" i="14"/>
  <c r="J2658" i="14"/>
  <c r="I2221" i="14"/>
  <c r="H2222" i="14"/>
  <c r="J2220" i="14"/>
  <c r="H2005" i="14"/>
  <c r="I2004" i="14"/>
  <c r="H2441" i="14"/>
  <c r="I2440" i="14"/>
  <c r="I1348" i="14"/>
  <c r="H1349" i="14"/>
  <c r="J1347" i="14"/>
  <c r="I1785" i="14"/>
  <c r="J1792" i="14" s="1"/>
  <c r="H1786" i="14"/>
  <c r="H1567" i="14"/>
  <c r="I1566" i="14"/>
  <c r="J1565" i="14"/>
  <c r="I1127" i="14"/>
  <c r="H1128" i="14"/>
  <c r="J907" i="14"/>
  <c r="H691" i="14"/>
  <c r="I690" i="14"/>
  <c r="J697" i="14" s="1"/>
  <c r="H909" i="14"/>
  <c r="I908" i="14"/>
  <c r="H472" i="14"/>
  <c r="I471" i="14"/>
  <c r="J470" i="14"/>
  <c r="H252" i="14"/>
  <c r="I251" i="14"/>
  <c r="J258" i="14" s="1"/>
  <c r="I34" i="14"/>
  <c r="H35" i="14"/>
  <c r="G1581" i="14"/>
  <c r="G1604" i="14"/>
  <c r="G1620" i="14"/>
  <c r="J5069" i="14" l="1"/>
  <c r="J4631" i="14"/>
  <c r="I5070" i="14"/>
  <c r="H5071" i="14"/>
  <c r="H4854" i="14"/>
  <c r="I4853" i="14"/>
  <c r="H4633" i="14"/>
  <c r="I4632" i="14"/>
  <c r="J5070" i="14"/>
  <c r="J4852" i="14"/>
  <c r="J4193" i="14"/>
  <c r="H4195" i="14"/>
  <c r="I4194" i="14"/>
  <c r="H4414" i="14"/>
  <c r="I4413" i="14"/>
  <c r="H3976" i="14"/>
  <c r="I3975" i="14"/>
  <c r="I3318" i="14"/>
  <c r="H3319" i="14"/>
  <c r="J3536" i="14"/>
  <c r="I3755" i="14"/>
  <c r="H3756" i="14"/>
  <c r="I3537" i="14"/>
  <c r="H3538" i="14"/>
  <c r="J3317" i="14"/>
  <c r="J3098" i="14"/>
  <c r="H2880" i="14"/>
  <c r="I2879" i="14"/>
  <c r="J2659" i="14"/>
  <c r="I3099" i="14"/>
  <c r="H3100" i="14"/>
  <c r="J2879" i="14"/>
  <c r="H2661" i="14"/>
  <c r="I2660" i="14"/>
  <c r="J2004" i="14"/>
  <c r="H2006" i="14"/>
  <c r="I2005" i="14"/>
  <c r="H2442" i="14"/>
  <c r="I2441" i="14"/>
  <c r="H2223" i="14"/>
  <c r="I2222" i="14"/>
  <c r="J2221" i="14"/>
  <c r="H1787" i="14"/>
  <c r="I1786" i="14"/>
  <c r="J1793" i="14" s="1"/>
  <c r="H1350" i="14"/>
  <c r="I1349" i="14"/>
  <c r="J1566" i="14"/>
  <c r="J1348" i="14"/>
  <c r="H1568" i="14"/>
  <c r="I1567" i="14"/>
  <c r="I909" i="14"/>
  <c r="H910" i="14"/>
  <c r="I691" i="14"/>
  <c r="J698" i="14" s="1"/>
  <c r="H692" i="14"/>
  <c r="H1129" i="14"/>
  <c r="I1128" i="14"/>
  <c r="J909" i="14"/>
  <c r="J908" i="14"/>
  <c r="J1127" i="14"/>
  <c r="J1128" i="14"/>
  <c r="J471" i="14"/>
  <c r="J472" i="14"/>
  <c r="H473" i="14"/>
  <c r="I472" i="14"/>
  <c r="I252" i="14"/>
  <c r="J259" i="14" s="1"/>
  <c r="H253" i="14"/>
  <c r="H36" i="14"/>
  <c r="I35" i="14"/>
  <c r="J34" i="14"/>
  <c r="J35" i="14"/>
  <c r="G1582" i="14"/>
  <c r="G1605" i="14"/>
  <c r="G1621" i="14"/>
  <c r="J4632" i="14" l="1"/>
  <c r="H4855" i="14"/>
  <c r="I4854" i="14"/>
  <c r="H4634" i="14"/>
  <c r="I4633" i="14"/>
  <c r="H5072" i="14"/>
  <c r="I5071" i="14"/>
  <c r="J4854" i="14"/>
  <c r="J4853" i="14"/>
  <c r="J3975" i="14"/>
  <c r="J4194" i="14"/>
  <c r="J3976" i="14"/>
  <c r="H3977" i="14"/>
  <c r="I3976" i="14"/>
  <c r="H4196" i="14"/>
  <c r="I4195" i="14"/>
  <c r="J4413" i="14"/>
  <c r="H4415" i="14"/>
  <c r="I4414" i="14"/>
  <c r="J3537" i="14"/>
  <c r="H3757" i="14"/>
  <c r="I3756" i="14"/>
  <c r="I3319" i="14"/>
  <c r="H3320" i="14"/>
  <c r="H3539" i="14"/>
  <c r="I3538" i="14"/>
  <c r="J3318" i="14"/>
  <c r="J2660" i="14"/>
  <c r="H2662" i="14"/>
  <c r="I2661" i="14"/>
  <c r="I3100" i="14"/>
  <c r="H3101" i="14"/>
  <c r="J2880" i="14"/>
  <c r="J3099" i="14"/>
  <c r="H2881" i="14"/>
  <c r="I2880" i="14"/>
  <c r="H2224" i="14"/>
  <c r="I2223" i="14"/>
  <c r="I2006" i="14"/>
  <c r="H2007" i="14"/>
  <c r="J2005" i="14"/>
  <c r="J2222" i="14"/>
  <c r="J2223" i="14"/>
  <c r="I2442" i="14"/>
  <c r="H2443" i="14"/>
  <c r="J1567" i="14"/>
  <c r="J1349" i="14"/>
  <c r="I1568" i="14"/>
  <c r="H1569" i="14"/>
  <c r="H1351" i="14"/>
  <c r="I1350" i="14"/>
  <c r="H1788" i="14"/>
  <c r="I1787" i="14"/>
  <c r="J1794" i="14" s="1"/>
  <c r="H1130" i="14"/>
  <c r="I1129" i="14"/>
  <c r="I910" i="14"/>
  <c r="H911" i="14"/>
  <c r="I692" i="14"/>
  <c r="J699" i="14" s="1"/>
  <c r="H693" i="14"/>
  <c r="I473" i="14"/>
  <c r="H474" i="14"/>
  <c r="J473" i="14"/>
  <c r="I253" i="14"/>
  <c r="J260" i="14" s="1"/>
  <c r="H254" i="14"/>
  <c r="H37" i="14"/>
  <c r="I36" i="14"/>
  <c r="G1583" i="14"/>
  <c r="G1606" i="14"/>
  <c r="G1622" i="14"/>
  <c r="I4855" i="14" l="1"/>
  <c r="H4856" i="14"/>
  <c r="J5071" i="14"/>
  <c r="J5072" i="14"/>
  <c r="H5073" i="14"/>
  <c r="I5072" i="14"/>
  <c r="I4634" i="14"/>
  <c r="H4635" i="14"/>
  <c r="J4633" i="14"/>
  <c r="I3977" i="14"/>
  <c r="H3978" i="14"/>
  <c r="J4414" i="14"/>
  <c r="I4196" i="14"/>
  <c r="H4197" i="14"/>
  <c r="I4415" i="14"/>
  <c r="H4416" i="14"/>
  <c r="J4195" i="14"/>
  <c r="J4196" i="14"/>
  <c r="J3977" i="14"/>
  <c r="I3320" i="14"/>
  <c r="H3321" i="14"/>
  <c r="J3538" i="14"/>
  <c r="J3539" i="14"/>
  <c r="J3319" i="14"/>
  <c r="H3758" i="14"/>
  <c r="I3757" i="14"/>
  <c r="H3540" i="14"/>
  <c r="I3539" i="14"/>
  <c r="H3102" i="14"/>
  <c r="I3101" i="14"/>
  <c r="J3100" i="14"/>
  <c r="J2661" i="14"/>
  <c r="I2881" i="14"/>
  <c r="H2882" i="14"/>
  <c r="I2662" i="14"/>
  <c r="H2663" i="14"/>
  <c r="I2443" i="14"/>
  <c r="H2444" i="14"/>
  <c r="I2007" i="14"/>
  <c r="H2008" i="14"/>
  <c r="J2006" i="14"/>
  <c r="J2007" i="14"/>
  <c r="I2224" i="14"/>
  <c r="H2225" i="14"/>
  <c r="J1568" i="14"/>
  <c r="I1351" i="14"/>
  <c r="H1352" i="14"/>
  <c r="I1788" i="14"/>
  <c r="J1795" i="14" s="1"/>
  <c r="H1789" i="14"/>
  <c r="I1569" i="14"/>
  <c r="H1570" i="14"/>
  <c r="J1350" i="14"/>
  <c r="H912" i="14"/>
  <c r="I911" i="14"/>
  <c r="J910" i="14"/>
  <c r="J1129" i="14"/>
  <c r="H694" i="14"/>
  <c r="I693" i="14"/>
  <c r="J700" i="14" s="1"/>
  <c r="I1130" i="14"/>
  <c r="H1131" i="14"/>
  <c r="H475" i="14"/>
  <c r="I474" i="14"/>
  <c r="J474" i="14" s="1"/>
  <c r="H255" i="14"/>
  <c r="I254" i="14"/>
  <c r="J261" i="14" s="1"/>
  <c r="I37" i="14"/>
  <c r="H38" i="14"/>
  <c r="J36" i="14"/>
  <c r="G1584" i="14"/>
  <c r="G1607" i="14"/>
  <c r="G1623" i="14"/>
  <c r="I4856" i="14" l="1"/>
  <c r="H4857" i="14"/>
  <c r="J4855" i="14"/>
  <c r="J4856" i="14"/>
  <c r="H4636" i="14"/>
  <c r="I4635" i="14"/>
  <c r="I5073" i="14"/>
  <c r="H5074" i="14"/>
  <c r="J4634" i="14"/>
  <c r="I3978" i="14"/>
  <c r="H3979" i="14"/>
  <c r="J4415" i="14"/>
  <c r="J3978" i="14"/>
  <c r="I4416" i="14"/>
  <c r="H4417" i="14"/>
  <c r="I4197" i="14"/>
  <c r="H4198" i="14"/>
  <c r="I3540" i="14"/>
  <c r="H3541" i="14"/>
  <c r="J3540" i="14"/>
  <c r="H3322" i="14"/>
  <c r="I3321" i="14"/>
  <c r="I3758" i="14"/>
  <c r="H3759" i="14"/>
  <c r="J3320" i="14"/>
  <c r="J3321" i="14"/>
  <c r="J3101" i="14"/>
  <c r="I2882" i="14"/>
  <c r="H2883" i="14"/>
  <c r="J2881" i="14"/>
  <c r="J2882" i="14"/>
  <c r="H3103" i="14"/>
  <c r="I3102" i="14"/>
  <c r="J2662" i="14"/>
  <c r="J2663" i="14"/>
  <c r="I2663" i="14"/>
  <c r="H2664" i="14"/>
  <c r="H2009" i="14"/>
  <c r="I2008" i="14"/>
  <c r="I2225" i="14"/>
  <c r="H2226" i="14"/>
  <c r="H2445" i="14"/>
  <c r="I2444" i="14"/>
  <c r="J2224" i="14"/>
  <c r="J2225" i="14"/>
  <c r="H1571" i="14"/>
  <c r="I1570" i="14"/>
  <c r="J1569" i="14"/>
  <c r="I1352" i="14"/>
  <c r="H1353" i="14"/>
  <c r="I1789" i="14"/>
  <c r="J1796" i="14" s="1"/>
  <c r="H1790" i="14"/>
  <c r="J1351" i="14"/>
  <c r="J1130" i="14"/>
  <c r="J911" i="14"/>
  <c r="I1131" i="14"/>
  <c r="H1132" i="14"/>
  <c r="H695" i="14"/>
  <c r="I694" i="14"/>
  <c r="J701" i="14" s="1"/>
  <c r="H913" i="14"/>
  <c r="I912" i="14"/>
  <c r="H476" i="14"/>
  <c r="I475" i="14"/>
  <c r="H256" i="14"/>
  <c r="I255" i="14"/>
  <c r="J262" i="14" s="1"/>
  <c r="H39" i="14"/>
  <c r="I38" i="14"/>
  <c r="J37" i="14"/>
  <c r="G1585" i="14"/>
  <c r="G1608" i="14"/>
  <c r="G1624" i="14"/>
  <c r="J4635" i="14" l="1"/>
  <c r="H4637" i="14"/>
  <c r="I4636" i="14"/>
  <c r="H4858" i="14"/>
  <c r="I4857" i="14"/>
  <c r="I5074" i="14"/>
  <c r="H5075" i="14"/>
  <c r="J5073" i="14"/>
  <c r="H4199" i="14"/>
  <c r="I4198" i="14"/>
  <c r="H3980" i="14"/>
  <c r="I3979" i="14"/>
  <c r="J4416" i="14"/>
  <c r="J3979" i="14"/>
  <c r="H4418" i="14"/>
  <c r="I4417" i="14"/>
  <c r="J4197" i="14"/>
  <c r="I3541" i="14"/>
  <c r="H3542" i="14"/>
  <c r="I3759" i="14"/>
  <c r="H3760" i="14"/>
  <c r="H3323" i="14"/>
  <c r="I3322" i="14"/>
  <c r="J3758" i="14"/>
  <c r="H2665" i="14"/>
  <c r="I2664" i="14"/>
  <c r="H2884" i="14"/>
  <c r="I2883" i="14"/>
  <c r="J3102" i="14"/>
  <c r="J2664" i="14"/>
  <c r="I3103" i="14"/>
  <c r="H3104" i="14"/>
  <c r="H2446" i="14"/>
  <c r="I2445" i="14"/>
  <c r="H2227" i="14"/>
  <c r="I2226" i="14"/>
  <c r="J2008" i="14"/>
  <c r="J2444" i="14"/>
  <c r="J2445" i="14"/>
  <c r="H2010" i="14"/>
  <c r="I2009" i="14"/>
  <c r="J1570" i="14"/>
  <c r="H1354" i="14"/>
  <c r="I1353" i="14"/>
  <c r="H1572" i="14"/>
  <c r="I1571" i="14"/>
  <c r="J1352" i="14"/>
  <c r="H1791" i="14"/>
  <c r="I1790" i="14"/>
  <c r="J1797" i="14" s="1"/>
  <c r="J912" i="14"/>
  <c r="J913" i="14"/>
  <c r="I913" i="14"/>
  <c r="H914" i="14"/>
  <c r="H1133" i="14"/>
  <c r="I1132" i="14"/>
  <c r="I695" i="14"/>
  <c r="J702" i="14" s="1"/>
  <c r="H696" i="14"/>
  <c r="J1131" i="14"/>
  <c r="J1132" i="14"/>
  <c r="J475" i="14"/>
  <c r="I476" i="14"/>
  <c r="H477" i="14"/>
  <c r="I256" i="14"/>
  <c r="J263" i="14" s="1"/>
  <c r="H257" i="14"/>
  <c r="J38" i="14"/>
  <c r="H40" i="14"/>
  <c r="I39" i="14"/>
  <c r="G1586" i="14"/>
  <c r="G1609" i="14"/>
  <c r="G1625" i="14"/>
  <c r="J4857" i="14" l="1"/>
  <c r="H4638" i="14"/>
  <c r="I4637" i="14"/>
  <c r="J4636" i="14"/>
  <c r="H5076" i="14"/>
  <c r="I5075" i="14"/>
  <c r="H4859" i="14"/>
  <c r="I4858" i="14"/>
  <c r="J5074" i="14"/>
  <c r="J4198" i="14"/>
  <c r="H3981" i="14"/>
  <c r="I3980" i="14"/>
  <c r="J4417" i="14"/>
  <c r="H4200" i="14"/>
  <c r="I4199" i="14"/>
  <c r="H4419" i="14"/>
  <c r="I4418" i="14"/>
  <c r="H3761" i="14"/>
  <c r="I3760" i="14"/>
  <c r="H3543" i="14"/>
  <c r="I3542" i="14"/>
  <c r="I3323" i="14"/>
  <c r="H3324" i="14"/>
  <c r="J3541" i="14"/>
  <c r="J3759" i="14"/>
  <c r="J3322" i="14"/>
  <c r="I3104" i="14"/>
  <c r="H3105" i="14"/>
  <c r="H2885" i="14"/>
  <c r="I2884" i="14"/>
  <c r="J3104" i="14"/>
  <c r="H2666" i="14"/>
  <c r="I2665" i="14"/>
  <c r="J2883" i="14"/>
  <c r="J3103" i="14"/>
  <c r="H2228" i="14"/>
  <c r="I2227" i="14"/>
  <c r="I2010" i="14"/>
  <c r="H2011" i="14"/>
  <c r="J2227" i="14"/>
  <c r="J2226" i="14"/>
  <c r="J2009" i="14"/>
  <c r="I2446" i="14"/>
  <c r="H2447" i="14"/>
  <c r="H1792" i="14"/>
  <c r="I1791" i="14"/>
  <c r="J1798" i="14" s="1"/>
  <c r="I1354" i="14"/>
  <c r="H1355" i="14"/>
  <c r="J1571" i="14"/>
  <c r="J1572" i="14"/>
  <c r="I1572" i="14"/>
  <c r="H1573" i="14"/>
  <c r="J1353" i="14"/>
  <c r="I914" i="14"/>
  <c r="H915" i="14"/>
  <c r="I696" i="14"/>
  <c r="J703" i="14" s="1"/>
  <c r="H697" i="14"/>
  <c r="H1134" i="14"/>
  <c r="I1133" i="14"/>
  <c r="I477" i="14"/>
  <c r="H478" i="14"/>
  <c r="J476" i="14"/>
  <c r="J477" i="14"/>
  <c r="I257" i="14"/>
  <c r="J264" i="14" s="1"/>
  <c r="H258" i="14"/>
  <c r="I40" i="14"/>
  <c r="H41" i="14"/>
  <c r="J39" i="14"/>
  <c r="G1587" i="14"/>
  <c r="G1610" i="14"/>
  <c r="G1626" i="14"/>
  <c r="J4637" i="14" l="1"/>
  <c r="H5077" i="14"/>
  <c r="I5076" i="14"/>
  <c r="H4639" i="14"/>
  <c r="I4638" i="14"/>
  <c r="J4858" i="14"/>
  <c r="J5075" i="14"/>
  <c r="I4859" i="14"/>
  <c r="H4860" i="14"/>
  <c r="J3980" i="14"/>
  <c r="J4418" i="14"/>
  <c r="I4419" i="14"/>
  <c r="H4420" i="14"/>
  <c r="J4199" i="14"/>
  <c r="I4200" i="14"/>
  <c r="H4201" i="14"/>
  <c r="I3981" i="14"/>
  <c r="H3982" i="14"/>
  <c r="J3542" i="14"/>
  <c r="H3762" i="14"/>
  <c r="I3761" i="14"/>
  <c r="J3760" i="14"/>
  <c r="H3544" i="14"/>
  <c r="I3543" i="14"/>
  <c r="I3324" i="14"/>
  <c r="H3325" i="14"/>
  <c r="J3323" i="14"/>
  <c r="J2665" i="14"/>
  <c r="I2885" i="14"/>
  <c r="H2886" i="14"/>
  <c r="I2666" i="14"/>
  <c r="H2667" i="14"/>
  <c r="H3106" i="14"/>
  <c r="I3105" i="14"/>
  <c r="J2884" i="14"/>
  <c r="J2885" i="14"/>
  <c r="J2011" i="14"/>
  <c r="J2010" i="14"/>
  <c r="I2228" i="14"/>
  <c r="H2229" i="14"/>
  <c r="I2447" i="14"/>
  <c r="H2448" i="14"/>
  <c r="J2446" i="14"/>
  <c r="I2011" i="14"/>
  <c r="H2012" i="14"/>
  <c r="I1355" i="14"/>
  <c r="H1356" i="14"/>
  <c r="J1354" i="14"/>
  <c r="I1573" i="14"/>
  <c r="H1574" i="14"/>
  <c r="I1792" i="14"/>
  <c r="J1799" i="14" s="1"/>
  <c r="H1793" i="14"/>
  <c r="H698" i="14"/>
  <c r="I697" i="14"/>
  <c r="J704" i="14" s="1"/>
  <c r="I1134" i="14"/>
  <c r="H1135" i="14"/>
  <c r="J1133" i="14"/>
  <c r="H916" i="14"/>
  <c r="I915" i="14"/>
  <c r="J914" i="14"/>
  <c r="J915" i="14"/>
  <c r="I478" i="14"/>
  <c r="H479" i="14"/>
  <c r="H259" i="14"/>
  <c r="I258" i="14"/>
  <c r="J265" i="14" s="1"/>
  <c r="I41" i="14"/>
  <c r="H42" i="14"/>
  <c r="J40" i="14"/>
  <c r="G1588" i="14"/>
  <c r="G1611" i="14"/>
  <c r="G1627" i="14"/>
  <c r="I4860" i="14" l="1"/>
  <c r="H4861" i="14"/>
  <c r="J4859" i="14"/>
  <c r="J5076" i="14"/>
  <c r="J4860" i="14"/>
  <c r="I5077" i="14"/>
  <c r="H5078" i="14"/>
  <c r="H4640" i="14"/>
  <c r="I4639" i="14"/>
  <c r="J4638" i="14"/>
  <c r="I4201" i="14"/>
  <c r="H4202" i="14"/>
  <c r="I4420" i="14"/>
  <c r="H4421" i="14"/>
  <c r="I3982" i="14"/>
  <c r="H3983" i="14"/>
  <c r="J4200" i="14"/>
  <c r="J4419" i="14"/>
  <c r="J3981" i="14"/>
  <c r="H3326" i="14"/>
  <c r="I3325" i="14"/>
  <c r="I3544" i="14"/>
  <c r="H3545" i="14"/>
  <c r="I3762" i="14"/>
  <c r="H3763" i="14"/>
  <c r="J3324" i="14"/>
  <c r="J3761" i="14"/>
  <c r="J3543" i="14"/>
  <c r="J3544" i="14"/>
  <c r="J3325" i="14"/>
  <c r="H3107" i="14"/>
  <c r="I3106" i="14"/>
  <c r="I2886" i="14"/>
  <c r="H2887" i="14"/>
  <c r="J2666" i="14"/>
  <c r="J3106" i="14"/>
  <c r="J3105" i="14"/>
  <c r="I2667" i="14"/>
  <c r="H2668" i="14"/>
  <c r="J2447" i="14"/>
  <c r="I2229" i="14"/>
  <c r="H2230" i="14"/>
  <c r="H2013" i="14"/>
  <c r="I2012" i="14"/>
  <c r="J2228" i="14"/>
  <c r="H2449" i="14"/>
  <c r="I2448" i="14"/>
  <c r="H1575" i="14"/>
  <c r="I1574" i="14"/>
  <c r="H1357" i="14"/>
  <c r="I1356" i="14"/>
  <c r="I1793" i="14"/>
  <c r="J1800" i="14" s="1"/>
  <c r="H1794" i="14"/>
  <c r="J1355" i="14"/>
  <c r="J1573" i="14"/>
  <c r="H917" i="14"/>
  <c r="I916" i="14"/>
  <c r="H699" i="14"/>
  <c r="I698" i="14"/>
  <c r="J705" i="14" s="1"/>
  <c r="J1134" i="14"/>
  <c r="I1135" i="14"/>
  <c r="H1136" i="14"/>
  <c r="H480" i="14"/>
  <c r="I479" i="14"/>
  <c r="J478" i="14"/>
  <c r="H260" i="14"/>
  <c r="I259" i="14"/>
  <c r="J266" i="14" s="1"/>
  <c r="H43" i="14"/>
  <c r="I42" i="14"/>
  <c r="J41" i="14"/>
  <c r="G1589" i="14"/>
  <c r="G1612" i="14"/>
  <c r="G1628" i="14"/>
  <c r="J5077" i="14" l="1"/>
  <c r="J4639" i="14"/>
  <c r="H4862" i="14"/>
  <c r="I4861" i="14"/>
  <c r="H4641" i="14"/>
  <c r="I4640" i="14"/>
  <c r="I5078" i="14"/>
  <c r="H5079" i="14"/>
  <c r="J4201" i="14"/>
  <c r="H4203" i="14"/>
  <c r="I4202" i="14"/>
  <c r="H4422" i="14"/>
  <c r="I4421" i="14"/>
  <c r="J3982" i="14"/>
  <c r="H3984" i="14"/>
  <c r="I3983" i="14"/>
  <c r="J4420" i="14"/>
  <c r="I3326" i="14"/>
  <c r="H3327" i="14"/>
  <c r="I3545" i="14"/>
  <c r="H3546" i="14"/>
  <c r="I3763" i="14"/>
  <c r="H3764" i="14"/>
  <c r="J3762" i="14"/>
  <c r="J2886" i="14"/>
  <c r="H2669" i="14"/>
  <c r="I2668" i="14"/>
  <c r="I3107" i="14"/>
  <c r="H3108" i="14"/>
  <c r="H2888" i="14"/>
  <c r="I2887" i="14"/>
  <c r="J2667" i="14"/>
  <c r="H2450" i="14"/>
  <c r="I2449" i="14"/>
  <c r="H2014" i="14"/>
  <c r="I2013" i="14"/>
  <c r="H2231" i="14"/>
  <c r="I2230" i="14"/>
  <c r="J2229" i="14"/>
  <c r="J2448" i="14"/>
  <c r="J2012" i="14"/>
  <c r="J2013" i="14"/>
  <c r="H1358" i="14"/>
  <c r="I1357" i="14"/>
  <c r="H1795" i="14"/>
  <c r="I1794" i="14"/>
  <c r="J1801" i="14" s="1"/>
  <c r="J1574" i="14"/>
  <c r="H1576" i="14"/>
  <c r="I1575" i="14"/>
  <c r="J1356" i="14"/>
  <c r="J916" i="14"/>
  <c r="I917" i="14"/>
  <c r="H918" i="14"/>
  <c r="I699" i="14"/>
  <c r="J706" i="14" s="1"/>
  <c r="H700" i="14"/>
  <c r="H1137" i="14"/>
  <c r="I1136" i="14"/>
  <c r="J1135" i="14"/>
  <c r="J479" i="14"/>
  <c r="I480" i="14"/>
  <c r="H481" i="14"/>
  <c r="I260" i="14"/>
  <c r="J267" i="14" s="1"/>
  <c r="H261" i="14"/>
  <c r="J42" i="14"/>
  <c r="H44" i="14"/>
  <c r="I43" i="14"/>
  <c r="G1590" i="14"/>
  <c r="G1614" i="14" s="1"/>
  <c r="G1613" i="14"/>
  <c r="G1629" i="14"/>
  <c r="J4640" i="14" l="1"/>
  <c r="J5078" i="14"/>
  <c r="I4641" i="14"/>
  <c r="H4642" i="14"/>
  <c r="H4863" i="14"/>
  <c r="I4862" i="14"/>
  <c r="H5080" i="14"/>
  <c r="I5079" i="14"/>
  <c r="J4861" i="14"/>
  <c r="J5079" i="14"/>
  <c r="H4204" i="14"/>
  <c r="I4203" i="14"/>
  <c r="J4421" i="14"/>
  <c r="J3983" i="14"/>
  <c r="H4423" i="14"/>
  <c r="I4422" i="14"/>
  <c r="H3985" i="14"/>
  <c r="I3984" i="14"/>
  <c r="J3984" i="14" s="1"/>
  <c r="J4202" i="14"/>
  <c r="J3326" i="14"/>
  <c r="H3765" i="14"/>
  <c r="I3764" i="14"/>
  <c r="H3547" i="14"/>
  <c r="I3546" i="14"/>
  <c r="I3327" i="14"/>
  <c r="H3328" i="14"/>
  <c r="J3763" i="14"/>
  <c r="J3764" i="14"/>
  <c r="J3545" i="14"/>
  <c r="H2889" i="14"/>
  <c r="I2888" i="14"/>
  <c r="H2670" i="14"/>
  <c r="I2669" i="14"/>
  <c r="J3107" i="14"/>
  <c r="I3108" i="14"/>
  <c r="H3109" i="14"/>
  <c r="J2887" i="14"/>
  <c r="J2668" i="14"/>
  <c r="J2014" i="14"/>
  <c r="I2014" i="14"/>
  <c r="H2015" i="14"/>
  <c r="J2449" i="14"/>
  <c r="J2230" i="14"/>
  <c r="H2232" i="14"/>
  <c r="I2231" i="14"/>
  <c r="I2450" i="14"/>
  <c r="H2451" i="14"/>
  <c r="I1576" i="14"/>
  <c r="H1577" i="14"/>
  <c r="H1796" i="14"/>
  <c r="I1795" i="14"/>
  <c r="J1802" i="14" s="1"/>
  <c r="J1576" i="14"/>
  <c r="J1575" i="14"/>
  <c r="J1357" i="14"/>
  <c r="I1358" i="14"/>
  <c r="H1359" i="14"/>
  <c r="I918" i="14"/>
  <c r="H919" i="14"/>
  <c r="J1136" i="14"/>
  <c r="I700" i="14"/>
  <c r="J707" i="14" s="1"/>
  <c r="H701" i="14"/>
  <c r="H1138" i="14"/>
  <c r="I1137" i="14"/>
  <c r="J917" i="14"/>
  <c r="J480" i="14"/>
  <c r="I481" i="14"/>
  <c r="H482" i="14"/>
  <c r="I261" i="14"/>
  <c r="J268" i="14" s="1"/>
  <c r="H262" i="14"/>
  <c r="I44" i="14"/>
  <c r="H45" i="14"/>
  <c r="J43" i="14"/>
  <c r="J44" i="14"/>
  <c r="G1630" i="14"/>
  <c r="H5081" i="14" l="1"/>
  <c r="I5080" i="14"/>
  <c r="I4863" i="14"/>
  <c r="H4864" i="14"/>
  <c r="I4642" i="14"/>
  <c r="H4643" i="14"/>
  <c r="J4641" i="14"/>
  <c r="J4862" i="14"/>
  <c r="J4422" i="14"/>
  <c r="I4423" i="14"/>
  <c r="H4424" i="14"/>
  <c r="J4203" i="14"/>
  <c r="I3985" i="14"/>
  <c r="H3986" i="14"/>
  <c r="I4204" i="14"/>
  <c r="H4205" i="14"/>
  <c r="H3548" i="14"/>
  <c r="I3547" i="14"/>
  <c r="J3547" i="14"/>
  <c r="I3328" i="14"/>
  <c r="H3329" i="14"/>
  <c r="J3546" i="14"/>
  <c r="J3327" i="14"/>
  <c r="H3766" i="14"/>
  <c r="I3765" i="14"/>
  <c r="H3110" i="14"/>
  <c r="I3109" i="14"/>
  <c r="J2669" i="14"/>
  <c r="I2670" i="14"/>
  <c r="H2671" i="14"/>
  <c r="J3108" i="14"/>
  <c r="J2888" i="14"/>
  <c r="J3109" i="14"/>
  <c r="I2889" i="14"/>
  <c r="H2890" i="14"/>
  <c r="I2015" i="14"/>
  <c r="H2016" i="14"/>
  <c r="J2232" i="14"/>
  <c r="I2232" i="14"/>
  <c r="H2233" i="14"/>
  <c r="I2451" i="14"/>
  <c r="H2452" i="14"/>
  <c r="J2015" i="14"/>
  <c r="J2450" i="14"/>
  <c r="J2231" i="14"/>
  <c r="I1359" i="14"/>
  <c r="H1360" i="14"/>
  <c r="I1796" i="14"/>
  <c r="J1803" i="14" s="1"/>
  <c r="H1797" i="14"/>
  <c r="J1359" i="14"/>
  <c r="I1577" i="14"/>
  <c r="H1578" i="14"/>
  <c r="J1358" i="14"/>
  <c r="I1138" i="14"/>
  <c r="H1139" i="14"/>
  <c r="H702" i="14"/>
  <c r="I701" i="14"/>
  <c r="J708" i="14" s="1"/>
  <c r="J918" i="14"/>
  <c r="J1137" i="14"/>
  <c r="H920" i="14"/>
  <c r="I919" i="14"/>
  <c r="H483" i="14"/>
  <c r="I482" i="14"/>
  <c r="J482" i="14" s="1"/>
  <c r="J481" i="14"/>
  <c r="H263" i="14"/>
  <c r="I262" i="14"/>
  <c r="J269" i="14" s="1"/>
  <c r="I45" i="14"/>
  <c r="H46" i="14"/>
  <c r="G1631" i="14"/>
  <c r="H4644" i="14" l="1"/>
  <c r="I4643" i="14"/>
  <c r="J5080" i="14"/>
  <c r="J4642" i="14"/>
  <c r="J4643" i="14"/>
  <c r="I5081" i="14"/>
  <c r="H5082" i="14"/>
  <c r="J4863" i="14"/>
  <c r="I4864" i="14"/>
  <c r="H4865" i="14"/>
  <c r="I3986" i="14"/>
  <c r="H3987" i="14"/>
  <c r="I4205" i="14"/>
  <c r="H4206" i="14"/>
  <c r="J3985" i="14"/>
  <c r="I4424" i="14"/>
  <c r="H4425" i="14"/>
  <c r="J4423" i="14"/>
  <c r="J4204" i="14"/>
  <c r="H3330" i="14"/>
  <c r="I3329" i="14"/>
  <c r="J3765" i="14"/>
  <c r="I3766" i="14"/>
  <c r="H3767" i="14"/>
  <c r="J3328" i="14"/>
  <c r="I3548" i="14"/>
  <c r="H3549" i="14"/>
  <c r="I2890" i="14"/>
  <c r="H2891" i="14"/>
  <c r="I2671" i="14"/>
  <c r="H2672" i="14"/>
  <c r="J2890" i="14"/>
  <c r="J2889" i="14"/>
  <c r="J2670" i="14"/>
  <c r="H3111" i="14"/>
  <c r="I3110" i="14"/>
  <c r="H2453" i="14"/>
  <c r="I2452" i="14"/>
  <c r="J2451" i="14"/>
  <c r="H2017" i="14"/>
  <c r="I2016" i="14"/>
  <c r="I2233" i="14"/>
  <c r="H2234" i="14"/>
  <c r="J2233" i="14"/>
  <c r="J2016" i="14"/>
  <c r="H1579" i="14"/>
  <c r="I1578" i="14"/>
  <c r="J1577" i="14"/>
  <c r="J1578" i="14"/>
  <c r="H1361" i="14"/>
  <c r="I1360" i="14"/>
  <c r="I1797" i="14"/>
  <c r="J1804" i="14" s="1"/>
  <c r="H1798" i="14"/>
  <c r="I1139" i="14"/>
  <c r="H1140" i="14"/>
  <c r="H703" i="14"/>
  <c r="I702" i="14"/>
  <c r="J919" i="14"/>
  <c r="H921" i="14"/>
  <c r="I920" i="14"/>
  <c r="J1138" i="14"/>
  <c r="J1139" i="14"/>
  <c r="H484" i="14"/>
  <c r="I483" i="14"/>
  <c r="J483" i="14"/>
  <c r="H264" i="14"/>
  <c r="I263" i="14"/>
  <c r="J270" i="14" s="1"/>
  <c r="H47" i="14"/>
  <c r="I46" i="14"/>
  <c r="J45" i="14"/>
  <c r="J46" i="14"/>
  <c r="G1632" i="14"/>
  <c r="J5081" i="14" l="1"/>
  <c r="J4864" i="14"/>
  <c r="H4645" i="14"/>
  <c r="I4644" i="14"/>
  <c r="H4866" i="14"/>
  <c r="I4865" i="14"/>
  <c r="I5082" i="14"/>
  <c r="H5083" i="14"/>
  <c r="J4424" i="14"/>
  <c r="H4207" i="14"/>
  <c r="I4206" i="14"/>
  <c r="J3986" i="14"/>
  <c r="J4205" i="14"/>
  <c r="H4426" i="14"/>
  <c r="I4425" i="14"/>
  <c r="H3988" i="14"/>
  <c r="I3987" i="14"/>
  <c r="J3329" i="14"/>
  <c r="J3548" i="14"/>
  <c r="J3766" i="14"/>
  <c r="H3331" i="14"/>
  <c r="I3330" i="14"/>
  <c r="I3767" i="14"/>
  <c r="H3768" i="14"/>
  <c r="I3549" i="14"/>
  <c r="H3550" i="14"/>
  <c r="H2673" i="14"/>
  <c r="I2672" i="14"/>
  <c r="J2671" i="14"/>
  <c r="I3111" i="14"/>
  <c r="H3112" i="14"/>
  <c r="J3110" i="14"/>
  <c r="H2892" i="14"/>
  <c r="I2891" i="14"/>
  <c r="H2454" i="14"/>
  <c r="I2453" i="14"/>
  <c r="H2235" i="14"/>
  <c r="I2234" i="14"/>
  <c r="J2234" i="14" s="1"/>
  <c r="J2452" i="14"/>
  <c r="H2018" i="14"/>
  <c r="I2017" i="14"/>
  <c r="H1799" i="14"/>
  <c r="I1798" i="14"/>
  <c r="J1805" i="14" s="1"/>
  <c r="J1360" i="14"/>
  <c r="H1362" i="14"/>
  <c r="I1361" i="14"/>
  <c r="J1361" i="14" s="1"/>
  <c r="H1580" i="14"/>
  <c r="I1579" i="14"/>
  <c r="J920" i="14"/>
  <c r="H1141" i="14"/>
  <c r="I1140" i="14"/>
  <c r="I921" i="14"/>
  <c r="H922" i="14"/>
  <c r="I703" i="14"/>
  <c r="H704" i="14"/>
  <c r="H485" i="14"/>
  <c r="I484" i="14"/>
  <c r="I264" i="14"/>
  <c r="J271" i="14" s="1"/>
  <c r="H265" i="14"/>
  <c r="H48" i="14"/>
  <c r="I47" i="14"/>
  <c r="G1633" i="14"/>
  <c r="J5082" i="14" l="1"/>
  <c r="J4865" i="14"/>
  <c r="J4644" i="14"/>
  <c r="H5084" i="14"/>
  <c r="I5083" i="14"/>
  <c r="H4867" i="14"/>
  <c r="I4866" i="14"/>
  <c r="I4645" i="14"/>
  <c r="H4646" i="14"/>
  <c r="J4425" i="14"/>
  <c r="H4427" i="14"/>
  <c r="I4426" i="14"/>
  <c r="H3989" i="14"/>
  <c r="I3988" i="14"/>
  <c r="J4206" i="14"/>
  <c r="H4208" i="14"/>
  <c r="I4207" i="14"/>
  <c r="J4207" i="14" s="1"/>
  <c r="J3987" i="14"/>
  <c r="J3549" i="14"/>
  <c r="J3767" i="14"/>
  <c r="I3331" i="14"/>
  <c r="H3332" i="14"/>
  <c r="H3551" i="14"/>
  <c r="I3550" i="14"/>
  <c r="H3769" i="14"/>
  <c r="I3768" i="14"/>
  <c r="J3330" i="14"/>
  <c r="I3112" i="14"/>
  <c r="H3113" i="14"/>
  <c r="J2891" i="14"/>
  <c r="J2672" i="14"/>
  <c r="H2893" i="14"/>
  <c r="I2892" i="14"/>
  <c r="J3111" i="14"/>
  <c r="H2674" i="14"/>
  <c r="I2673" i="14"/>
  <c r="I2454" i="14"/>
  <c r="H2455" i="14"/>
  <c r="I2018" i="14"/>
  <c r="H2019" i="14"/>
  <c r="J2453" i="14"/>
  <c r="J2017" i="14"/>
  <c r="H2236" i="14"/>
  <c r="I2235" i="14"/>
  <c r="I1362" i="14"/>
  <c r="H1363" i="14"/>
  <c r="J1579" i="14"/>
  <c r="J1580" i="14"/>
  <c r="I1580" i="14"/>
  <c r="H1581" i="14"/>
  <c r="H1800" i="14"/>
  <c r="I1799" i="14"/>
  <c r="J1806" i="14" s="1"/>
  <c r="I704" i="14"/>
  <c r="H705" i="14"/>
  <c r="I922" i="14"/>
  <c r="H923" i="14"/>
  <c r="H1142" i="14"/>
  <c r="I1141" i="14"/>
  <c r="J1141" i="14"/>
  <c r="J1140" i="14"/>
  <c r="J921" i="14"/>
  <c r="J484" i="14"/>
  <c r="I485" i="14"/>
  <c r="H486" i="14"/>
  <c r="I265" i="14"/>
  <c r="J272" i="14" s="1"/>
  <c r="H266" i="14"/>
  <c r="I48" i="14"/>
  <c r="H49" i="14"/>
  <c r="J47" i="14"/>
  <c r="J48" i="14"/>
  <c r="G1634" i="14"/>
  <c r="J4866" i="14" l="1"/>
  <c r="I4646" i="14"/>
  <c r="H4647" i="14"/>
  <c r="J5083" i="14"/>
  <c r="I4867" i="14"/>
  <c r="H4868" i="14"/>
  <c r="J4645" i="14"/>
  <c r="H5085" i="14"/>
  <c r="I5084" i="14"/>
  <c r="I4208" i="14"/>
  <c r="H4209" i="14"/>
  <c r="I4427" i="14"/>
  <c r="H4428" i="14"/>
  <c r="J3988" i="14"/>
  <c r="J4426" i="14"/>
  <c r="I3989" i="14"/>
  <c r="H3990" i="14"/>
  <c r="J3768" i="14"/>
  <c r="H3770" i="14"/>
  <c r="I3769" i="14"/>
  <c r="I3332" i="14"/>
  <c r="H3333" i="14"/>
  <c r="J3550" i="14"/>
  <c r="J3331" i="14"/>
  <c r="H3552" i="14"/>
  <c r="I3551" i="14"/>
  <c r="J2673" i="14"/>
  <c r="I2893" i="14"/>
  <c r="H2894" i="14"/>
  <c r="I2674" i="14"/>
  <c r="H2675" i="14"/>
  <c r="J2893" i="14"/>
  <c r="H3114" i="14"/>
  <c r="I3113" i="14"/>
  <c r="J2892" i="14"/>
  <c r="J3112" i="14"/>
  <c r="I2019" i="14"/>
  <c r="H2020" i="14"/>
  <c r="J2454" i="14"/>
  <c r="I2455" i="14"/>
  <c r="H2456" i="14"/>
  <c r="J2235" i="14"/>
  <c r="I2236" i="14"/>
  <c r="H2237" i="14"/>
  <c r="J2018" i="14"/>
  <c r="I1800" i="14"/>
  <c r="J1807" i="14" s="1"/>
  <c r="H1801" i="14"/>
  <c r="I1363" i="14"/>
  <c r="H1364" i="14"/>
  <c r="I1581" i="14"/>
  <c r="H1582" i="14"/>
  <c r="J1581" i="14"/>
  <c r="J1362" i="14"/>
  <c r="J1363" i="14"/>
  <c r="H706" i="14"/>
  <c r="I705" i="14"/>
  <c r="H924" i="14"/>
  <c r="I923" i="14"/>
  <c r="J922" i="14"/>
  <c r="I1142" i="14"/>
  <c r="H1143" i="14"/>
  <c r="H487" i="14"/>
  <c r="I486" i="14"/>
  <c r="J485" i="14"/>
  <c r="H267" i="14"/>
  <c r="I266" i="14"/>
  <c r="J273" i="14" s="1"/>
  <c r="I49" i="14"/>
  <c r="H50" i="14"/>
  <c r="G1635" i="14"/>
  <c r="J5084" i="14" l="1"/>
  <c r="I5085" i="14"/>
  <c r="H5086" i="14"/>
  <c r="I4868" i="14"/>
  <c r="H4869" i="14"/>
  <c r="J4868" i="14"/>
  <c r="H4648" i="14"/>
  <c r="I4647" i="14"/>
  <c r="J4867" i="14"/>
  <c r="J4646" i="14"/>
  <c r="J3989" i="14"/>
  <c r="I4428" i="14"/>
  <c r="H4429" i="14"/>
  <c r="I4209" i="14"/>
  <c r="H4210" i="14"/>
  <c r="I3990" i="14"/>
  <c r="H3991" i="14"/>
  <c r="J4427" i="14"/>
  <c r="J4208" i="14"/>
  <c r="H3334" i="14"/>
  <c r="I3333" i="14"/>
  <c r="J3551" i="14"/>
  <c r="J3332" i="14"/>
  <c r="I3552" i="14"/>
  <c r="H3553" i="14"/>
  <c r="J3769" i="14"/>
  <c r="I3770" i="14"/>
  <c r="H3771" i="14"/>
  <c r="I2675" i="14"/>
  <c r="H2676" i="14"/>
  <c r="J3113" i="14"/>
  <c r="J2674" i="14"/>
  <c r="H3115" i="14"/>
  <c r="I3114" i="14"/>
  <c r="I2894" i="14"/>
  <c r="H2895" i="14"/>
  <c r="J2236" i="14"/>
  <c r="I2237" i="14"/>
  <c r="H2238" i="14"/>
  <c r="H2457" i="14"/>
  <c r="I2456" i="14"/>
  <c r="H2021" i="14"/>
  <c r="I2020" i="14"/>
  <c r="J2456" i="14"/>
  <c r="J2455" i="14"/>
  <c r="J2019" i="14"/>
  <c r="I1364" i="14"/>
  <c r="H1365" i="14"/>
  <c r="I1801" i="14"/>
  <c r="J1808" i="14" s="1"/>
  <c r="H1802" i="14"/>
  <c r="H1583" i="14"/>
  <c r="I1582" i="14"/>
  <c r="J1582" i="14"/>
  <c r="J923" i="14"/>
  <c r="I1143" i="14"/>
  <c r="H1144" i="14"/>
  <c r="H925" i="14"/>
  <c r="I924" i="14"/>
  <c r="J1142" i="14"/>
  <c r="H707" i="14"/>
  <c r="I706" i="14"/>
  <c r="J486" i="14"/>
  <c r="H488" i="14"/>
  <c r="I487" i="14"/>
  <c r="H268" i="14"/>
  <c r="I267" i="14"/>
  <c r="J274" i="14" s="1"/>
  <c r="H51" i="14"/>
  <c r="I50" i="14"/>
  <c r="J50" i="14"/>
  <c r="J49" i="14"/>
  <c r="G1636" i="14"/>
  <c r="J4647" i="14" l="1"/>
  <c r="H4649" i="14"/>
  <c r="I4648" i="14"/>
  <c r="H4870" i="14"/>
  <c r="I4869" i="14"/>
  <c r="J5085" i="14"/>
  <c r="I5086" i="14"/>
  <c r="H5087" i="14"/>
  <c r="J4648" i="14"/>
  <c r="J3990" i="14"/>
  <c r="J4428" i="14"/>
  <c r="H4211" i="14"/>
  <c r="I4210" i="14"/>
  <c r="J4209" i="14"/>
  <c r="H3992" i="14"/>
  <c r="I3991" i="14"/>
  <c r="H4430" i="14"/>
  <c r="I4429" i="14"/>
  <c r="I3771" i="14"/>
  <c r="H3772" i="14"/>
  <c r="I3334" i="14"/>
  <c r="H3335" i="14"/>
  <c r="J3770" i="14"/>
  <c r="I3553" i="14"/>
  <c r="H3554" i="14"/>
  <c r="J3552" i="14"/>
  <c r="J3333" i="14"/>
  <c r="J3334" i="14"/>
  <c r="J2894" i="14"/>
  <c r="J2675" i="14"/>
  <c r="H2896" i="14"/>
  <c r="I2895" i="14"/>
  <c r="H2677" i="14"/>
  <c r="I2676" i="14"/>
  <c r="I3115" i="14"/>
  <c r="H3116" i="14"/>
  <c r="J3114" i="14"/>
  <c r="J2020" i="14"/>
  <c r="H2022" i="14"/>
  <c r="I2021" i="14"/>
  <c r="H2239" i="14"/>
  <c r="I2238" i="14"/>
  <c r="J2237" i="14"/>
  <c r="H2458" i="14"/>
  <c r="I2457" i="14"/>
  <c r="H1366" i="14"/>
  <c r="I1365" i="14"/>
  <c r="H1584" i="14"/>
  <c r="I1583" i="14"/>
  <c r="J1364" i="14"/>
  <c r="H1803" i="14"/>
  <c r="I1802" i="14"/>
  <c r="J1809" i="14" s="1"/>
  <c r="J1143" i="14"/>
  <c r="I925" i="14"/>
  <c r="H926" i="14"/>
  <c r="I707" i="14"/>
  <c r="H708" i="14"/>
  <c r="J924" i="14"/>
  <c r="J1144" i="14"/>
  <c r="H1145" i="14"/>
  <c r="I1144" i="14"/>
  <c r="J487" i="14"/>
  <c r="H489" i="14"/>
  <c r="I488" i="14"/>
  <c r="I268" i="14"/>
  <c r="J275" i="14" s="1"/>
  <c r="H269" i="14"/>
  <c r="H52" i="14"/>
  <c r="I51" i="14"/>
  <c r="G1637" i="14"/>
  <c r="H5088" i="14" l="1"/>
  <c r="I5087" i="14"/>
  <c r="H4871" i="14"/>
  <c r="I4870" i="14"/>
  <c r="J5086" i="14"/>
  <c r="I4649" i="14"/>
  <c r="H4650" i="14"/>
  <c r="J4869" i="14"/>
  <c r="J4649" i="14"/>
  <c r="J3992" i="14"/>
  <c r="H3993" i="14"/>
  <c r="I3992" i="14"/>
  <c r="J4210" i="14"/>
  <c r="H4431" i="14"/>
  <c r="I4430" i="14"/>
  <c r="J4430" i="14" s="1"/>
  <c r="H4212" i="14"/>
  <c r="I4211" i="14"/>
  <c r="J4211" i="14" s="1"/>
  <c r="J3991" i="14"/>
  <c r="J4429" i="14"/>
  <c r="H3555" i="14"/>
  <c r="I3554" i="14"/>
  <c r="J3553" i="14"/>
  <c r="H3773" i="14"/>
  <c r="I3772" i="14"/>
  <c r="J3771" i="14"/>
  <c r="I3335" i="14"/>
  <c r="H3336" i="14"/>
  <c r="J2676" i="14"/>
  <c r="J2677" i="14"/>
  <c r="H2678" i="14"/>
  <c r="I2677" i="14"/>
  <c r="I3116" i="14"/>
  <c r="H3117" i="14"/>
  <c r="H2897" i="14"/>
  <c r="I2896" i="14"/>
  <c r="J3115" i="14"/>
  <c r="J2895" i="14"/>
  <c r="I2022" i="14"/>
  <c r="H2023" i="14"/>
  <c r="I2458" i="14"/>
  <c r="H2459" i="14"/>
  <c r="J2238" i="14"/>
  <c r="J2022" i="14"/>
  <c r="J2021" i="14"/>
  <c r="J2457" i="14"/>
  <c r="J2458" i="14"/>
  <c r="H2240" i="14"/>
  <c r="I2239" i="14"/>
  <c r="H1804" i="14"/>
  <c r="I1803" i="14"/>
  <c r="J1810" i="14" s="1"/>
  <c r="H1367" i="14"/>
  <c r="I1366" i="14"/>
  <c r="J1583" i="14"/>
  <c r="I1584" i="14"/>
  <c r="H1585" i="14"/>
  <c r="J1366" i="14"/>
  <c r="J1365" i="14"/>
  <c r="J1145" i="14"/>
  <c r="I926" i="14"/>
  <c r="H927" i="14"/>
  <c r="J925" i="14"/>
  <c r="J926" i="14"/>
  <c r="H1146" i="14"/>
  <c r="I1145" i="14"/>
  <c r="I708" i="14"/>
  <c r="H709" i="14"/>
  <c r="J488" i="14"/>
  <c r="J489" i="14"/>
  <c r="I489" i="14"/>
  <c r="H490" i="14"/>
  <c r="I269" i="14"/>
  <c r="J276" i="14" s="1"/>
  <c r="H270" i="14"/>
  <c r="I52" i="14"/>
  <c r="H53" i="14"/>
  <c r="J51" i="14"/>
  <c r="J52" i="14"/>
  <c r="G1638" i="14"/>
  <c r="J4870" i="14" l="1"/>
  <c r="I4871" i="14"/>
  <c r="H4872" i="14"/>
  <c r="J5087" i="14"/>
  <c r="I4650" i="14"/>
  <c r="H4651" i="14"/>
  <c r="H5089" i="14"/>
  <c r="I5088" i="14"/>
  <c r="I4212" i="14"/>
  <c r="H4213" i="14"/>
  <c r="I3993" i="14"/>
  <c r="H3994" i="14"/>
  <c r="J4431" i="14"/>
  <c r="J4212" i="14"/>
  <c r="I4431" i="14"/>
  <c r="H4432" i="14"/>
  <c r="H3337" i="14"/>
  <c r="I3336" i="14"/>
  <c r="J3335" i="14"/>
  <c r="J3772" i="14"/>
  <c r="J3554" i="14"/>
  <c r="H3774" i="14"/>
  <c r="I3773" i="14"/>
  <c r="J3336" i="14"/>
  <c r="H3556" i="14"/>
  <c r="I3555" i="14"/>
  <c r="J2896" i="14"/>
  <c r="I2897" i="14"/>
  <c r="H2898" i="14"/>
  <c r="I2678" i="14"/>
  <c r="H2679" i="14"/>
  <c r="J3116" i="14"/>
  <c r="H3118" i="14"/>
  <c r="I3117" i="14"/>
  <c r="J3117" i="14"/>
  <c r="I2023" i="14"/>
  <c r="H2024" i="14"/>
  <c r="J2239" i="14"/>
  <c r="I2459" i="14"/>
  <c r="H2460" i="14"/>
  <c r="I2240" i="14"/>
  <c r="H2241" i="14"/>
  <c r="J1584" i="14"/>
  <c r="I1585" i="14"/>
  <c r="H1586" i="14"/>
  <c r="I1367" i="14"/>
  <c r="H1368" i="14"/>
  <c r="I1804" i="14"/>
  <c r="J1811" i="14" s="1"/>
  <c r="H1805" i="14"/>
  <c r="I1146" i="14"/>
  <c r="H1147" i="14"/>
  <c r="H710" i="14"/>
  <c r="I709" i="14"/>
  <c r="H928" i="14"/>
  <c r="I927" i="14"/>
  <c r="J1146" i="14"/>
  <c r="H491" i="14"/>
  <c r="I490" i="14"/>
  <c r="I270" i="14"/>
  <c r="J277" i="14" s="1"/>
  <c r="H271" i="14"/>
  <c r="I53" i="14"/>
  <c r="H54" i="14"/>
  <c r="G1639" i="14"/>
  <c r="J5088" i="14" l="1"/>
  <c r="H4652" i="14"/>
  <c r="I4651" i="14"/>
  <c r="J4650" i="14"/>
  <c r="I4872" i="14"/>
  <c r="H4873" i="14"/>
  <c r="H5090" i="14"/>
  <c r="I5089" i="14"/>
  <c r="J4871" i="14"/>
  <c r="J4872" i="14"/>
  <c r="J4651" i="14"/>
  <c r="I4213" i="14"/>
  <c r="H4214" i="14"/>
  <c r="I4432" i="14"/>
  <c r="H4433" i="14"/>
  <c r="I3994" i="14"/>
  <c r="H3995" i="14"/>
  <c r="J3993" i="14"/>
  <c r="J3994" i="14"/>
  <c r="J3773" i="14"/>
  <c r="J3774" i="14"/>
  <c r="J3555" i="14"/>
  <c r="I3774" i="14"/>
  <c r="H3775" i="14"/>
  <c r="H3338" i="14"/>
  <c r="I3337" i="14"/>
  <c r="I3556" i="14"/>
  <c r="H3557" i="14"/>
  <c r="I2898" i="14"/>
  <c r="H2899" i="14"/>
  <c r="J2678" i="14"/>
  <c r="H3119" i="14"/>
  <c r="I3118" i="14"/>
  <c r="I2679" i="14"/>
  <c r="H2680" i="14"/>
  <c r="J2897" i="14"/>
  <c r="H2025" i="14"/>
  <c r="I2024" i="14"/>
  <c r="J2459" i="14"/>
  <c r="J2023" i="14"/>
  <c r="J2024" i="14"/>
  <c r="I2241" i="14"/>
  <c r="H2242" i="14"/>
  <c r="H2461" i="14"/>
  <c r="I2460" i="14"/>
  <c r="J2240" i="14"/>
  <c r="H1587" i="14"/>
  <c r="I1586" i="14"/>
  <c r="J1585" i="14"/>
  <c r="I1368" i="14"/>
  <c r="H1369" i="14"/>
  <c r="H1806" i="14"/>
  <c r="I1805" i="14"/>
  <c r="J1812" i="14" s="1"/>
  <c r="J1368" i="14"/>
  <c r="J1367" i="14"/>
  <c r="J709" i="14"/>
  <c r="J927" i="14"/>
  <c r="H929" i="14"/>
  <c r="I928" i="14"/>
  <c r="I1147" i="14"/>
  <c r="H1148" i="14"/>
  <c r="H711" i="14"/>
  <c r="I710" i="14"/>
  <c r="J490" i="14"/>
  <c r="H492" i="14"/>
  <c r="I491" i="14"/>
  <c r="H272" i="14"/>
  <c r="I271" i="14"/>
  <c r="J278" i="14" s="1"/>
  <c r="H55" i="14"/>
  <c r="I54" i="14"/>
  <c r="J53" i="14"/>
  <c r="J54" i="14"/>
  <c r="G1640" i="14"/>
  <c r="J5089" i="14" l="1"/>
  <c r="I5090" i="14"/>
  <c r="H5091" i="14"/>
  <c r="J5090" i="14"/>
  <c r="H4874" i="14"/>
  <c r="I4873" i="14"/>
  <c r="H4653" i="14"/>
  <c r="I4652" i="14"/>
  <c r="H4434" i="14"/>
  <c r="I4433" i="14"/>
  <c r="J4432" i="14"/>
  <c r="H3996" i="14"/>
  <c r="I3995" i="14"/>
  <c r="H4215" i="14"/>
  <c r="I4214" i="14"/>
  <c r="J4213" i="14"/>
  <c r="J4214" i="14"/>
  <c r="J3556" i="14"/>
  <c r="J3337" i="14"/>
  <c r="I3775" i="14"/>
  <c r="H3776" i="14"/>
  <c r="H3339" i="14"/>
  <c r="I3338" i="14"/>
  <c r="J3338" i="14" s="1"/>
  <c r="I3557" i="14"/>
  <c r="H3558" i="14"/>
  <c r="H2681" i="14"/>
  <c r="I2680" i="14"/>
  <c r="I3119" i="14"/>
  <c r="H3120" i="14"/>
  <c r="J2898" i="14"/>
  <c r="J2679" i="14"/>
  <c r="J3119" i="14"/>
  <c r="J2680" i="14"/>
  <c r="H2900" i="14"/>
  <c r="I2899" i="14"/>
  <c r="J3118" i="14"/>
  <c r="H2462" i="14"/>
  <c r="I2461" i="14"/>
  <c r="J2460" i="14"/>
  <c r="J2241" i="14"/>
  <c r="H2026" i="14"/>
  <c r="I2025" i="14"/>
  <c r="H2243" i="14"/>
  <c r="I2242" i="14"/>
  <c r="J2461" i="14"/>
  <c r="I1806" i="14"/>
  <c r="J1813" i="14" s="1"/>
  <c r="H1807" i="14"/>
  <c r="J1586" i="14"/>
  <c r="H1370" i="14"/>
  <c r="I1369" i="14"/>
  <c r="H1588" i="14"/>
  <c r="I1587" i="14"/>
  <c r="J1147" i="14"/>
  <c r="J710" i="14"/>
  <c r="J928" i="14"/>
  <c r="I711" i="14"/>
  <c r="H712" i="14"/>
  <c r="I929" i="14"/>
  <c r="H930" i="14"/>
  <c r="H1149" i="14"/>
  <c r="I1148" i="14"/>
  <c r="I492" i="14"/>
  <c r="H493" i="14"/>
  <c r="J492" i="14"/>
  <c r="J491" i="14"/>
  <c r="H273" i="14"/>
  <c r="I272" i="14"/>
  <c r="J279" i="14" s="1"/>
  <c r="H56" i="14"/>
  <c r="I55" i="14"/>
  <c r="G1641" i="14"/>
  <c r="J4652" i="14" l="1"/>
  <c r="I4653" i="14"/>
  <c r="H4654" i="14"/>
  <c r="H4875" i="14"/>
  <c r="I4874" i="14"/>
  <c r="H5092" i="14"/>
  <c r="I5091" i="14"/>
  <c r="J4873" i="14"/>
  <c r="H3997" i="14"/>
  <c r="I3996" i="14"/>
  <c r="H4216" i="14"/>
  <c r="I4215" i="14"/>
  <c r="J4433" i="14"/>
  <c r="J3995" i="14"/>
  <c r="H4435" i="14"/>
  <c r="I4434" i="14"/>
  <c r="H3559" i="14"/>
  <c r="I3558" i="14"/>
  <c r="J3557" i="14"/>
  <c r="I3339" i="14"/>
  <c r="H3340" i="14"/>
  <c r="H3777" i="14"/>
  <c r="I3776" i="14"/>
  <c r="J3776" i="14"/>
  <c r="J3775" i="14"/>
  <c r="J2899" i="14"/>
  <c r="I3120" i="14"/>
  <c r="H3121" i="14"/>
  <c r="H2682" i="14"/>
  <c r="I2681" i="14"/>
  <c r="H2901" i="14"/>
  <c r="I2900" i="14"/>
  <c r="J2025" i="14"/>
  <c r="I2462" i="14"/>
  <c r="H2463" i="14"/>
  <c r="I2026" i="14"/>
  <c r="J2026" i="14" s="1"/>
  <c r="H2027" i="14"/>
  <c r="H2244" i="14"/>
  <c r="I2243" i="14"/>
  <c r="J2242" i="14"/>
  <c r="H1371" i="14"/>
  <c r="I1370" i="14"/>
  <c r="J1587" i="14"/>
  <c r="I1807" i="14"/>
  <c r="J1814" i="14" s="1"/>
  <c r="H1808" i="14"/>
  <c r="I1588" i="14"/>
  <c r="H1589" i="14"/>
  <c r="J1370" i="14"/>
  <c r="J1369" i="14"/>
  <c r="I930" i="14"/>
  <c r="H931" i="14"/>
  <c r="I712" i="14"/>
  <c r="H713" i="14"/>
  <c r="H1150" i="14"/>
  <c r="I1149" i="14"/>
  <c r="J929" i="14"/>
  <c r="J1148" i="14"/>
  <c r="J1149" i="14"/>
  <c r="J711" i="14"/>
  <c r="I493" i="14"/>
  <c r="H494" i="14"/>
  <c r="I273" i="14"/>
  <c r="J280" i="14" s="1"/>
  <c r="H274" i="14"/>
  <c r="I56" i="14"/>
  <c r="H57" i="14"/>
  <c r="J55" i="14"/>
  <c r="J56" i="14"/>
  <c r="G1642" i="14"/>
  <c r="J5091" i="14" l="1"/>
  <c r="I4654" i="14"/>
  <c r="H4655" i="14"/>
  <c r="H5093" i="14"/>
  <c r="I5092" i="14"/>
  <c r="J4653" i="14"/>
  <c r="I4875" i="14"/>
  <c r="J4875" i="14" s="1"/>
  <c r="H4876" i="14"/>
  <c r="J4874" i="14"/>
  <c r="J4654" i="14"/>
  <c r="J4434" i="14"/>
  <c r="J4215" i="14"/>
  <c r="I4216" i="14"/>
  <c r="H4217" i="14"/>
  <c r="I4435" i="14"/>
  <c r="H4436" i="14"/>
  <c r="J4216" i="14"/>
  <c r="J3996" i="14"/>
  <c r="I3997" i="14"/>
  <c r="H3998" i="14"/>
  <c r="J3339" i="14"/>
  <c r="J3558" i="14"/>
  <c r="H3778" i="14"/>
  <c r="I3777" i="14"/>
  <c r="H3560" i="14"/>
  <c r="I3559" i="14"/>
  <c r="H3341" i="14"/>
  <c r="I3340" i="14"/>
  <c r="J2900" i="14"/>
  <c r="J2682" i="14"/>
  <c r="J2681" i="14"/>
  <c r="J3120" i="14"/>
  <c r="I2682" i="14"/>
  <c r="H2683" i="14"/>
  <c r="I2901" i="14"/>
  <c r="H2902" i="14"/>
  <c r="H3122" i="14"/>
  <c r="I3121" i="14"/>
  <c r="I2244" i="14"/>
  <c r="H2245" i="14"/>
  <c r="J2462" i="14"/>
  <c r="I2463" i="14"/>
  <c r="H2464" i="14"/>
  <c r="J2243" i="14"/>
  <c r="I2027" i="14"/>
  <c r="H2028" i="14"/>
  <c r="H1590" i="14"/>
  <c r="I1589" i="14"/>
  <c r="J1588" i="14"/>
  <c r="J1589" i="14"/>
  <c r="H1809" i="14"/>
  <c r="I1808" i="14"/>
  <c r="J1815" i="14" s="1"/>
  <c r="I1371" i="14"/>
  <c r="H1372" i="14"/>
  <c r="J713" i="14"/>
  <c r="J712" i="14"/>
  <c r="J930" i="14"/>
  <c r="J1150" i="14"/>
  <c r="H714" i="14"/>
  <c r="I713" i="14"/>
  <c r="H932" i="14"/>
  <c r="I931" i="14"/>
  <c r="I1150" i="14"/>
  <c r="H1151" i="14"/>
  <c r="I494" i="14"/>
  <c r="H495" i="14"/>
  <c r="J493" i="14"/>
  <c r="I274" i="14"/>
  <c r="J281" i="14" s="1"/>
  <c r="H275" i="14"/>
  <c r="I57" i="14"/>
  <c r="H58" i="14"/>
  <c r="J57" i="14"/>
  <c r="G1643" i="14"/>
  <c r="J5092" i="14" l="1"/>
  <c r="I4876" i="14"/>
  <c r="H4877" i="14"/>
  <c r="J4876" i="14"/>
  <c r="H5094" i="14"/>
  <c r="I5093" i="14"/>
  <c r="H4656" i="14"/>
  <c r="I4655" i="14"/>
  <c r="I4217" i="14"/>
  <c r="H4218" i="14"/>
  <c r="I4436" i="14"/>
  <c r="J4436" i="14" s="1"/>
  <c r="H4437" i="14"/>
  <c r="I3998" i="14"/>
  <c r="H3999" i="14"/>
  <c r="J3997" i="14"/>
  <c r="J3998" i="14"/>
  <c r="J4435" i="14"/>
  <c r="H3342" i="14"/>
  <c r="I3341" i="14"/>
  <c r="J3777" i="14"/>
  <c r="H3779" i="14"/>
  <c r="I3778" i="14"/>
  <c r="J3340" i="14"/>
  <c r="J3559" i="14"/>
  <c r="I3560" i="14"/>
  <c r="H3561" i="14"/>
  <c r="I2902" i="14"/>
  <c r="H2903" i="14"/>
  <c r="I2683" i="14"/>
  <c r="H2684" i="14"/>
  <c r="J2901" i="14"/>
  <c r="J3121" i="14"/>
  <c r="H3123" i="14"/>
  <c r="I3122" i="14"/>
  <c r="H2029" i="14"/>
  <c r="I2028" i="14"/>
  <c r="J2463" i="14"/>
  <c r="J2244" i="14"/>
  <c r="H2465" i="14"/>
  <c r="I2464" i="14"/>
  <c r="I2245" i="14"/>
  <c r="H2246" i="14"/>
  <c r="J2027" i="14"/>
  <c r="J2028" i="14"/>
  <c r="H1810" i="14"/>
  <c r="I1809" i="14"/>
  <c r="J1816" i="14" s="1"/>
  <c r="I1372" i="14"/>
  <c r="H1373" i="14"/>
  <c r="J1371" i="14"/>
  <c r="J1372" i="14"/>
  <c r="H1591" i="14"/>
  <c r="I1590" i="14"/>
  <c r="J931" i="14"/>
  <c r="H933" i="14"/>
  <c r="I932" i="14"/>
  <c r="H715" i="14"/>
  <c r="I714" i="14"/>
  <c r="I1151" i="14"/>
  <c r="H1152" i="14"/>
  <c r="J932" i="14"/>
  <c r="H496" i="14"/>
  <c r="I495" i="14"/>
  <c r="J494" i="14"/>
  <c r="H276" i="14"/>
  <c r="I275" i="14"/>
  <c r="J282" i="14" s="1"/>
  <c r="I58" i="14"/>
  <c r="H59" i="14"/>
  <c r="J58" i="14"/>
  <c r="G1644" i="14"/>
  <c r="I5094" i="14" l="1"/>
  <c r="H5095" i="14"/>
  <c r="H4657" i="14"/>
  <c r="I4656" i="14"/>
  <c r="H4878" i="14"/>
  <c r="I4877" i="14"/>
  <c r="J4655" i="14"/>
  <c r="J5093" i="14"/>
  <c r="J4877" i="14"/>
  <c r="J4217" i="14"/>
  <c r="H4438" i="14"/>
  <c r="I4437" i="14"/>
  <c r="H4000" i="14"/>
  <c r="I3999" i="14"/>
  <c r="H4219" i="14"/>
  <c r="I4218" i="14"/>
  <c r="J3341" i="14"/>
  <c r="I3779" i="14"/>
  <c r="H3780" i="14"/>
  <c r="I3342" i="14"/>
  <c r="H3343" i="14"/>
  <c r="J3778" i="14"/>
  <c r="I3561" i="14"/>
  <c r="H3562" i="14"/>
  <c r="J3560" i="14"/>
  <c r="J3342" i="14"/>
  <c r="H2685" i="14"/>
  <c r="I2684" i="14"/>
  <c r="J2902" i="14"/>
  <c r="J3122" i="14"/>
  <c r="J2683" i="14"/>
  <c r="I3123" i="14"/>
  <c r="H3124" i="14"/>
  <c r="H2904" i="14"/>
  <c r="I2903" i="14"/>
  <c r="H2466" i="14"/>
  <c r="I2465" i="14"/>
  <c r="H2247" i="14"/>
  <c r="I2246" i="14"/>
  <c r="J2245" i="14"/>
  <c r="J2464" i="14"/>
  <c r="H2030" i="14"/>
  <c r="I2029" i="14"/>
  <c r="J2029" i="14" s="1"/>
  <c r="H1374" i="14"/>
  <c r="I1373" i="14"/>
  <c r="J1590" i="14"/>
  <c r="H1592" i="14"/>
  <c r="I1591" i="14"/>
  <c r="I1810" i="14"/>
  <c r="J1817" i="14" s="1"/>
  <c r="H1811" i="14"/>
  <c r="H1153" i="14"/>
  <c r="I1152" i="14"/>
  <c r="J1151" i="14"/>
  <c r="I933" i="14"/>
  <c r="H934" i="14"/>
  <c r="I715" i="14"/>
  <c r="H716" i="14"/>
  <c r="J714" i="14"/>
  <c r="J495" i="14"/>
  <c r="J496" i="14"/>
  <c r="I496" i="14"/>
  <c r="H497" i="14"/>
  <c r="H277" i="14"/>
  <c r="I276" i="14"/>
  <c r="J283" i="14" s="1"/>
  <c r="H60" i="14"/>
  <c r="I59" i="14"/>
  <c r="G1645" i="14"/>
  <c r="J4656" i="14" l="1"/>
  <c r="J5094" i="14"/>
  <c r="I4657" i="14"/>
  <c r="H4658" i="14"/>
  <c r="H4879" i="14"/>
  <c r="I4878" i="14"/>
  <c r="I5095" i="14"/>
  <c r="H5096" i="14"/>
  <c r="J4437" i="14"/>
  <c r="H4439" i="14"/>
  <c r="I4438" i="14"/>
  <c r="J4438" i="14" s="1"/>
  <c r="J4218" i="14"/>
  <c r="J3999" i="14"/>
  <c r="H4220" i="14"/>
  <c r="I4219" i="14"/>
  <c r="H4001" i="14"/>
  <c r="I4000" i="14"/>
  <c r="I3343" i="14"/>
  <c r="H3344" i="14"/>
  <c r="J3779" i="14"/>
  <c r="H3563" i="14"/>
  <c r="I3562" i="14"/>
  <c r="I3780" i="14"/>
  <c r="H3781" i="14"/>
  <c r="J3561" i="14"/>
  <c r="I3124" i="14"/>
  <c r="H3125" i="14"/>
  <c r="J2684" i="14"/>
  <c r="J2903" i="14"/>
  <c r="J3123" i="14"/>
  <c r="H2686" i="14"/>
  <c r="I2685" i="14"/>
  <c r="H2905" i="14"/>
  <c r="I2904" i="14"/>
  <c r="H2248" i="14"/>
  <c r="I2247" i="14"/>
  <c r="J2246" i="14"/>
  <c r="J2465" i="14"/>
  <c r="I2030" i="14"/>
  <c r="J2030" i="14" s="1"/>
  <c r="H2031" i="14"/>
  <c r="I2466" i="14"/>
  <c r="H2467" i="14"/>
  <c r="J1591" i="14"/>
  <c r="J1373" i="14"/>
  <c r="I1592" i="14"/>
  <c r="H1593" i="14"/>
  <c r="I1374" i="14"/>
  <c r="H1375" i="14"/>
  <c r="I1811" i="14"/>
  <c r="J1818" i="14" s="1"/>
  <c r="H1812" i="14"/>
  <c r="I716" i="14"/>
  <c r="H717" i="14"/>
  <c r="J933" i="14"/>
  <c r="J715" i="14"/>
  <c r="J1152" i="14"/>
  <c r="I934" i="14"/>
  <c r="H935" i="14"/>
  <c r="H1154" i="14"/>
  <c r="I1153" i="14"/>
  <c r="J1153" i="14" s="1"/>
  <c r="I497" i="14"/>
  <c r="J497" i="14" s="1"/>
  <c r="H498" i="14"/>
  <c r="I277" i="14"/>
  <c r="J284" i="14" s="1"/>
  <c r="H278" i="14"/>
  <c r="J59" i="14"/>
  <c r="I60" i="14"/>
  <c r="H61" i="14"/>
  <c r="G1646" i="14"/>
  <c r="I4658" i="14" l="1"/>
  <c r="H4659" i="14"/>
  <c r="H5097" i="14"/>
  <c r="I5096" i="14"/>
  <c r="J4657" i="14"/>
  <c r="J4658" i="14"/>
  <c r="J4878" i="14"/>
  <c r="I4879" i="14"/>
  <c r="J4879" i="14" s="1"/>
  <c r="H4880" i="14"/>
  <c r="J5095" i="14"/>
  <c r="J4000" i="14"/>
  <c r="I4220" i="14"/>
  <c r="H4221" i="14"/>
  <c r="I4439" i="14"/>
  <c r="H4440" i="14"/>
  <c r="I4001" i="14"/>
  <c r="H4002" i="14"/>
  <c r="J4219" i="14"/>
  <c r="J3780" i="14"/>
  <c r="I3344" i="14"/>
  <c r="H3345" i="14"/>
  <c r="J3562" i="14"/>
  <c r="J3343" i="14"/>
  <c r="H3564" i="14"/>
  <c r="I3563" i="14"/>
  <c r="H3782" i="14"/>
  <c r="I3781" i="14"/>
  <c r="J3124" i="14"/>
  <c r="J3125" i="14"/>
  <c r="J2904" i="14"/>
  <c r="J2685" i="14"/>
  <c r="H3126" i="14"/>
  <c r="I3125" i="14"/>
  <c r="I2905" i="14"/>
  <c r="H2906" i="14"/>
  <c r="I2686" i="14"/>
  <c r="H2687" i="14"/>
  <c r="J2905" i="14"/>
  <c r="J2247" i="14"/>
  <c r="I2467" i="14"/>
  <c r="H2468" i="14"/>
  <c r="I2248" i="14"/>
  <c r="H2249" i="14"/>
  <c r="J2466" i="14"/>
  <c r="J2467" i="14"/>
  <c r="I2031" i="14"/>
  <c r="H2032" i="14"/>
  <c r="I1375" i="14"/>
  <c r="H1376" i="14"/>
  <c r="J1374" i="14"/>
  <c r="H1813" i="14"/>
  <c r="I1812" i="14"/>
  <c r="J1819" i="14" s="1"/>
  <c r="I1593" i="14"/>
  <c r="H1594" i="14"/>
  <c r="J1592" i="14"/>
  <c r="I1154" i="14"/>
  <c r="H1155" i="14"/>
  <c r="H936" i="14"/>
  <c r="I935" i="14"/>
  <c r="H718" i="14"/>
  <c r="I717" i="14"/>
  <c r="J934" i="14"/>
  <c r="J1154" i="14"/>
  <c r="J716" i="14"/>
  <c r="I498" i="14"/>
  <c r="H499" i="14"/>
  <c r="I278" i="14"/>
  <c r="J285" i="14" s="1"/>
  <c r="H279" i="14"/>
  <c r="I61" i="14"/>
  <c r="H62" i="14"/>
  <c r="J60" i="14"/>
  <c r="G1647" i="14"/>
  <c r="H4660" i="14" l="1"/>
  <c r="I4659" i="14"/>
  <c r="I4880" i="14"/>
  <c r="H4881" i="14"/>
  <c r="J5096" i="14"/>
  <c r="H5098" i="14"/>
  <c r="I5097" i="14"/>
  <c r="I4221" i="14"/>
  <c r="H4222" i="14"/>
  <c r="I4440" i="14"/>
  <c r="H4441" i="14"/>
  <c r="J4220" i="14"/>
  <c r="J4001" i="14"/>
  <c r="I4002" i="14"/>
  <c r="H4003" i="14"/>
  <c r="J4439" i="14"/>
  <c r="J3563" i="14"/>
  <c r="J3781" i="14"/>
  <c r="I3564" i="14"/>
  <c r="H3565" i="14"/>
  <c r="H3346" i="14"/>
  <c r="I3345" i="14"/>
  <c r="H3783" i="14"/>
  <c r="I3782" i="14"/>
  <c r="J3344" i="14"/>
  <c r="J2686" i="14"/>
  <c r="I2906" i="14"/>
  <c r="H2907" i="14"/>
  <c r="I2687" i="14"/>
  <c r="H2688" i="14"/>
  <c r="H3127" i="14"/>
  <c r="I3126" i="14"/>
  <c r="H2033" i="14"/>
  <c r="I2032" i="14"/>
  <c r="I2249" i="14"/>
  <c r="H2250" i="14"/>
  <c r="H2469" i="14"/>
  <c r="I2468" i="14"/>
  <c r="J2032" i="14"/>
  <c r="J2248" i="14"/>
  <c r="J2249" i="14"/>
  <c r="J2031" i="14"/>
  <c r="J1593" i="14"/>
  <c r="H1377" i="14"/>
  <c r="I1376" i="14"/>
  <c r="J1375" i="14"/>
  <c r="H1814" i="14"/>
  <c r="I1813" i="14"/>
  <c r="J1820" i="14" s="1"/>
  <c r="H1595" i="14"/>
  <c r="I1594" i="14"/>
  <c r="J935" i="14"/>
  <c r="J718" i="14"/>
  <c r="H937" i="14"/>
  <c r="I936" i="14"/>
  <c r="J717" i="14"/>
  <c r="H719" i="14"/>
  <c r="I718" i="14"/>
  <c r="I1155" i="14"/>
  <c r="H1156" i="14"/>
  <c r="H500" i="14"/>
  <c r="I499" i="14"/>
  <c r="J498" i="14"/>
  <c r="H280" i="14"/>
  <c r="I279" i="14"/>
  <c r="J286" i="14" s="1"/>
  <c r="J61" i="14"/>
  <c r="I62" i="14"/>
  <c r="H63" i="14"/>
  <c r="J62" i="14"/>
  <c r="G1648" i="14"/>
  <c r="I5098" i="14" l="1"/>
  <c r="H5099" i="14"/>
  <c r="J4659" i="14"/>
  <c r="H4661" i="14"/>
  <c r="I4660" i="14"/>
  <c r="H4882" i="14"/>
  <c r="I4881" i="14"/>
  <c r="J5097" i="14"/>
  <c r="J4880" i="14"/>
  <c r="H4004" i="14"/>
  <c r="I4003" i="14"/>
  <c r="J4002" i="14"/>
  <c r="H4223" i="14"/>
  <c r="I4222" i="14"/>
  <c r="H4442" i="14"/>
  <c r="I4441" i="14"/>
  <c r="J4221" i="14"/>
  <c r="J4440" i="14"/>
  <c r="J3564" i="14"/>
  <c r="J3345" i="14"/>
  <c r="H3347" i="14"/>
  <c r="I3346" i="14"/>
  <c r="J3783" i="14"/>
  <c r="I3783" i="14"/>
  <c r="H3784" i="14"/>
  <c r="I3565" i="14"/>
  <c r="H3566" i="14"/>
  <c r="J3782" i="14"/>
  <c r="I3127" i="14"/>
  <c r="H3128" i="14"/>
  <c r="H2689" i="14"/>
  <c r="I2688" i="14"/>
  <c r="J2906" i="14"/>
  <c r="J2687" i="14"/>
  <c r="J3126" i="14"/>
  <c r="H2908" i="14"/>
  <c r="I2907" i="14"/>
  <c r="J2468" i="14"/>
  <c r="H2470" i="14"/>
  <c r="I2469" i="14"/>
  <c r="H2034" i="14"/>
  <c r="I2033" i="14"/>
  <c r="J2033" i="14" s="1"/>
  <c r="H2251" i="14"/>
  <c r="I2250" i="14"/>
  <c r="J1376" i="14"/>
  <c r="I1814" i="14"/>
  <c r="J1821" i="14" s="1"/>
  <c r="H1815" i="14"/>
  <c r="H1378" i="14"/>
  <c r="I1377" i="14"/>
  <c r="J1594" i="14"/>
  <c r="H1596" i="14"/>
  <c r="I1595" i="14"/>
  <c r="I937" i="14"/>
  <c r="H938" i="14"/>
  <c r="I719" i="14"/>
  <c r="H720" i="14"/>
  <c r="H1157" i="14"/>
  <c r="I1156" i="14"/>
  <c r="J1156" i="14"/>
  <c r="J1155" i="14"/>
  <c r="J936" i="14"/>
  <c r="J499" i="14"/>
  <c r="H501" i="14"/>
  <c r="I500" i="14"/>
  <c r="H281" i="14"/>
  <c r="I280" i="14"/>
  <c r="J287" i="14" s="1"/>
  <c r="H64" i="14"/>
  <c r="I63" i="14"/>
  <c r="J63" i="14"/>
  <c r="G1649" i="14"/>
  <c r="I4661" i="14" l="1"/>
  <c r="H4662" i="14"/>
  <c r="J4660" i="14"/>
  <c r="I5099" i="14"/>
  <c r="H5100" i="14"/>
  <c r="J4881" i="14"/>
  <c r="J5098" i="14"/>
  <c r="H4883" i="14"/>
  <c r="I4882" i="14"/>
  <c r="J4441" i="14"/>
  <c r="H4224" i="14"/>
  <c r="I4223" i="14"/>
  <c r="H4443" i="14"/>
  <c r="I4442" i="14"/>
  <c r="J4003" i="14"/>
  <c r="H4005" i="14"/>
  <c r="I4004" i="14"/>
  <c r="J4222" i="14"/>
  <c r="I3784" i="14"/>
  <c r="H3785" i="14"/>
  <c r="H3567" i="14"/>
  <c r="I3566" i="14"/>
  <c r="I3347" i="14"/>
  <c r="H3348" i="14"/>
  <c r="J3565" i="14"/>
  <c r="J3346" i="14"/>
  <c r="J3127" i="14"/>
  <c r="H2909" i="14"/>
  <c r="I2908" i="14"/>
  <c r="J2688" i="14"/>
  <c r="I3128" i="14"/>
  <c r="H3129" i="14"/>
  <c r="J2907" i="14"/>
  <c r="J2908" i="14"/>
  <c r="H2690" i="14"/>
  <c r="I2689" i="14"/>
  <c r="J2250" i="14"/>
  <c r="I2470" i="14"/>
  <c r="H2471" i="14"/>
  <c r="J2469" i="14"/>
  <c r="H2252" i="14"/>
  <c r="I2251" i="14"/>
  <c r="I2034" i="14"/>
  <c r="H2035" i="14"/>
  <c r="I1596" i="14"/>
  <c r="H1597" i="14"/>
  <c r="J1377" i="14"/>
  <c r="I1378" i="14"/>
  <c r="H1379" i="14"/>
  <c r="J1595" i="14"/>
  <c r="I1815" i="14"/>
  <c r="J1822" i="14" s="1"/>
  <c r="H1816" i="14"/>
  <c r="H1158" i="14"/>
  <c r="I1157" i="14"/>
  <c r="I720" i="14"/>
  <c r="H721" i="14"/>
  <c r="J937" i="14"/>
  <c r="J719" i="14"/>
  <c r="I938" i="14"/>
  <c r="H939" i="14"/>
  <c r="J500" i="14"/>
  <c r="I501" i="14"/>
  <c r="H502" i="14"/>
  <c r="I281" i="14"/>
  <c r="J288" i="14" s="1"/>
  <c r="H282" i="14"/>
  <c r="H65" i="14"/>
  <c r="I64" i="14"/>
  <c r="G1650" i="14"/>
  <c r="H5101" i="14" l="1"/>
  <c r="I5100" i="14"/>
  <c r="J4661" i="14"/>
  <c r="J4882" i="14"/>
  <c r="J5099" i="14"/>
  <c r="J5100" i="14"/>
  <c r="I4883" i="14"/>
  <c r="H4884" i="14"/>
  <c r="I4662" i="14"/>
  <c r="H4663" i="14"/>
  <c r="I4443" i="14"/>
  <c r="H4444" i="14"/>
  <c r="J4004" i="14"/>
  <c r="I4005" i="14"/>
  <c r="H4006" i="14"/>
  <c r="J4223" i="14"/>
  <c r="J4442" i="14"/>
  <c r="I4224" i="14"/>
  <c r="H4225" i="14"/>
  <c r="I3348" i="14"/>
  <c r="H3349" i="14"/>
  <c r="H3786" i="14"/>
  <c r="I3785" i="14"/>
  <c r="H3568" i="14"/>
  <c r="I3567" i="14"/>
  <c r="J3347" i="14"/>
  <c r="J3784" i="14"/>
  <c r="J3566" i="14"/>
  <c r="J3128" i="14"/>
  <c r="I2909" i="14"/>
  <c r="H2910" i="14"/>
  <c r="J2689" i="14"/>
  <c r="I2690" i="14"/>
  <c r="H2691" i="14"/>
  <c r="H3130" i="14"/>
  <c r="I3129" i="14"/>
  <c r="J2034" i="14"/>
  <c r="J2251" i="14"/>
  <c r="I2471" i="14"/>
  <c r="H2472" i="14"/>
  <c r="I2035" i="14"/>
  <c r="H2036" i="14"/>
  <c r="I2252" i="14"/>
  <c r="H2253" i="14"/>
  <c r="J2470" i="14"/>
  <c r="H1817" i="14"/>
  <c r="I1816" i="14"/>
  <c r="J1823" i="14" s="1"/>
  <c r="J1378" i="14"/>
  <c r="I1597" i="14"/>
  <c r="H1598" i="14"/>
  <c r="I1379" i="14"/>
  <c r="H1380" i="14"/>
  <c r="J1596" i="14"/>
  <c r="H940" i="14"/>
  <c r="I939" i="14"/>
  <c r="J938" i="14"/>
  <c r="J939" i="14"/>
  <c r="H722" i="14"/>
  <c r="I721" i="14"/>
  <c r="J1157" i="14"/>
  <c r="J720" i="14"/>
  <c r="I1158" i="14"/>
  <c r="H1159" i="14"/>
  <c r="J501" i="14"/>
  <c r="H503" i="14"/>
  <c r="I502" i="14"/>
  <c r="I282" i="14"/>
  <c r="J289" i="14" s="1"/>
  <c r="H283" i="14"/>
  <c r="I65" i="14"/>
  <c r="H66" i="14"/>
  <c r="J64" i="14"/>
  <c r="J65" i="14"/>
  <c r="G1651" i="14"/>
  <c r="H4664" i="14" l="1"/>
  <c r="I4663" i="14"/>
  <c r="J4663" i="14"/>
  <c r="I4884" i="14"/>
  <c r="H4885" i="14"/>
  <c r="H5102" i="14"/>
  <c r="I5101" i="14"/>
  <c r="J4662" i="14"/>
  <c r="J4884" i="14"/>
  <c r="J4883" i="14"/>
  <c r="J4005" i="14"/>
  <c r="I4225" i="14"/>
  <c r="H4226" i="14"/>
  <c r="I4444" i="14"/>
  <c r="H4445" i="14"/>
  <c r="J4224" i="14"/>
  <c r="J4225" i="14"/>
  <c r="I4006" i="14"/>
  <c r="H4007" i="14"/>
  <c r="J4444" i="14"/>
  <c r="J4443" i="14"/>
  <c r="J3567" i="14"/>
  <c r="I3568" i="14"/>
  <c r="H3569" i="14"/>
  <c r="J3348" i="14"/>
  <c r="H3787" i="14"/>
  <c r="I3786" i="14"/>
  <c r="H3350" i="14"/>
  <c r="I3349" i="14"/>
  <c r="J3568" i="14"/>
  <c r="J3785" i="14"/>
  <c r="J3786" i="14"/>
  <c r="H3131" i="14"/>
  <c r="I3130" i="14"/>
  <c r="I2691" i="14"/>
  <c r="H2692" i="14"/>
  <c r="I2910" i="14"/>
  <c r="H2911" i="14"/>
  <c r="J2690" i="14"/>
  <c r="J2909" i="14"/>
  <c r="J3129" i="14"/>
  <c r="J2691" i="14"/>
  <c r="J2252" i="14"/>
  <c r="J2471" i="14"/>
  <c r="I2253" i="14"/>
  <c r="H2254" i="14"/>
  <c r="H2473" i="14"/>
  <c r="I2472" i="14"/>
  <c r="J2472" i="14" s="1"/>
  <c r="H2037" i="14"/>
  <c r="I2036" i="14"/>
  <c r="J2035" i="14"/>
  <c r="J1379" i="14"/>
  <c r="H1599" i="14"/>
  <c r="I1598" i="14"/>
  <c r="J1597" i="14"/>
  <c r="H1818" i="14"/>
  <c r="I1817" i="14"/>
  <c r="J1824" i="14" s="1"/>
  <c r="I1380" i="14"/>
  <c r="J1380" i="14" s="1"/>
  <c r="H1381" i="14"/>
  <c r="H723" i="14"/>
  <c r="I722" i="14"/>
  <c r="J1158" i="14"/>
  <c r="I1159" i="14"/>
  <c r="H1160" i="14"/>
  <c r="J722" i="14"/>
  <c r="J721" i="14"/>
  <c r="H941" i="14"/>
  <c r="I940" i="14"/>
  <c r="J502" i="14"/>
  <c r="H504" i="14"/>
  <c r="I503" i="14"/>
  <c r="H284" i="14"/>
  <c r="I283" i="14"/>
  <c r="J290" i="14" s="1"/>
  <c r="I66" i="14"/>
  <c r="H67" i="14"/>
  <c r="G1652" i="14"/>
  <c r="H4886" i="14" l="1"/>
  <c r="I4885" i="14"/>
  <c r="H4665" i="14"/>
  <c r="I4664" i="14"/>
  <c r="J5101" i="14"/>
  <c r="J4885" i="14"/>
  <c r="I5102" i="14"/>
  <c r="H5103" i="14"/>
  <c r="H4008" i="14"/>
  <c r="I4007" i="14"/>
  <c r="H4446" i="14"/>
  <c r="I4445" i="14"/>
  <c r="H4227" i="14"/>
  <c r="I4226" i="14"/>
  <c r="J4006" i="14"/>
  <c r="J4445" i="14"/>
  <c r="I3350" i="14"/>
  <c r="H3351" i="14"/>
  <c r="J3350" i="14"/>
  <c r="I3569" i="14"/>
  <c r="H3570" i="14"/>
  <c r="I3787" i="14"/>
  <c r="H3788" i="14"/>
  <c r="J3349" i="14"/>
  <c r="I3131" i="14"/>
  <c r="H3132" i="14"/>
  <c r="H2693" i="14"/>
  <c r="I2692" i="14"/>
  <c r="J2692" i="14"/>
  <c r="J2910" i="14"/>
  <c r="H2912" i="14"/>
  <c r="I2911" i="14"/>
  <c r="J3130" i="14"/>
  <c r="H2474" i="14"/>
  <c r="I2473" i="14"/>
  <c r="J2036" i="14"/>
  <c r="H2255" i="14"/>
  <c r="I2254" i="14"/>
  <c r="H2038" i="14"/>
  <c r="I2037" i="14"/>
  <c r="J2253" i="14"/>
  <c r="I1818" i="14"/>
  <c r="J1825" i="14" s="1"/>
  <c r="H1819" i="14"/>
  <c r="J1598" i="14"/>
  <c r="H1600" i="14"/>
  <c r="I1599" i="14"/>
  <c r="H1382" i="14"/>
  <c r="I1381" i="14"/>
  <c r="J940" i="14"/>
  <c r="I723" i="14"/>
  <c r="H724" i="14"/>
  <c r="I941" i="14"/>
  <c r="H942" i="14"/>
  <c r="H1161" i="14"/>
  <c r="I1160" i="14"/>
  <c r="J1159" i="14"/>
  <c r="H505" i="14"/>
  <c r="I504" i="14"/>
  <c r="J503" i="14"/>
  <c r="H285" i="14"/>
  <c r="I284" i="14"/>
  <c r="J291" i="14" s="1"/>
  <c r="H68" i="14"/>
  <c r="I67" i="14"/>
  <c r="J66" i="14"/>
  <c r="J67" i="14"/>
  <c r="G1653" i="14"/>
  <c r="H4887" i="14" l="1"/>
  <c r="I4886" i="14"/>
  <c r="J4664" i="14"/>
  <c r="I5103" i="14"/>
  <c r="J5103" i="14" s="1"/>
  <c r="H5104" i="14"/>
  <c r="I4665" i="14"/>
  <c r="H4666" i="14"/>
  <c r="J5102" i="14"/>
  <c r="J4886" i="14"/>
  <c r="H4447" i="14"/>
  <c r="I4446" i="14"/>
  <c r="J4226" i="14"/>
  <c r="J4007" i="14"/>
  <c r="H4228" i="14"/>
  <c r="I4227" i="14"/>
  <c r="H4009" i="14"/>
  <c r="I4008" i="14"/>
  <c r="H3571" i="14"/>
  <c r="I3570" i="14"/>
  <c r="J3787" i="14"/>
  <c r="J3351" i="14"/>
  <c r="I3788" i="14"/>
  <c r="H3789" i="14"/>
  <c r="I3351" i="14"/>
  <c r="H3352" i="14"/>
  <c r="J3569" i="14"/>
  <c r="I3132" i="14"/>
  <c r="H3133" i="14"/>
  <c r="H2913" i="14"/>
  <c r="I2912" i="14"/>
  <c r="J3131" i="14"/>
  <c r="H2694" i="14"/>
  <c r="I2693" i="14"/>
  <c r="J2911" i="14"/>
  <c r="I2474" i="14"/>
  <c r="H2475" i="14"/>
  <c r="H2256" i="14"/>
  <c r="I2255" i="14"/>
  <c r="J2037" i="14"/>
  <c r="J2038" i="14"/>
  <c r="I2038" i="14"/>
  <c r="H2039" i="14"/>
  <c r="J2254" i="14"/>
  <c r="J2473" i="14"/>
  <c r="J1381" i="14"/>
  <c r="H1383" i="14"/>
  <c r="I1382" i="14"/>
  <c r="J1599" i="14"/>
  <c r="I1819" i="14"/>
  <c r="J1826" i="14" s="1"/>
  <c r="H1820" i="14"/>
  <c r="I1600" i="14"/>
  <c r="H1601" i="14"/>
  <c r="J941" i="14"/>
  <c r="H1162" i="14"/>
  <c r="I1161" i="14"/>
  <c r="I724" i="14"/>
  <c r="H725" i="14"/>
  <c r="J1160" i="14"/>
  <c r="I942" i="14"/>
  <c r="H943" i="14"/>
  <c r="J724" i="14"/>
  <c r="J723" i="14"/>
  <c r="J504" i="14"/>
  <c r="I505" i="14"/>
  <c r="J505" i="14" s="1"/>
  <c r="H506" i="14"/>
  <c r="I285" i="14"/>
  <c r="J292" i="14" s="1"/>
  <c r="H286" i="14"/>
  <c r="H69" i="14"/>
  <c r="I68" i="14"/>
  <c r="G1654" i="14"/>
  <c r="I4666" i="14" l="1"/>
  <c r="H4667" i="14"/>
  <c r="I4887" i="14"/>
  <c r="H4888" i="14"/>
  <c r="J4665" i="14"/>
  <c r="J4666" i="14"/>
  <c r="J5104" i="14"/>
  <c r="H5105" i="14"/>
  <c r="I5104" i="14"/>
  <c r="J4447" i="14"/>
  <c r="J4446" i="14"/>
  <c r="I4228" i="14"/>
  <c r="H4229" i="14"/>
  <c r="J4227" i="14"/>
  <c r="I4447" i="14"/>
  <c r="H4448" i="14"/>
  <c r="J4008" i="14"/>
  <c r="I4009" i="14"/>
  <c r="H4010" i="14"/>
  <c r="H3790" i="14"/>
  <c r="I3789" i="14"/>
  <c r="H3572" i="14"/>
  <c r="I3571" i="14"/>
  <c r="I3352" i="14"/>
  <c r="H3353" i="14"/>
  <c r="J3788" i="14"/>
  <c r="J3570" i="14"/>
  <c r="H3134" i="14"/>
  <c r="I3133" i="14"/>
  <c r="J3132" i="14"/>
  <c r="I2694" i="14"/>
  <c r="H2695" i="14"/>
  <c r="I2913" i="14"/>
  <c r="H2914" i="14"/>
  <c r="J2693" i="14"/>
  <c r="J2912" i="14"/>
  <c r="I2039" i="14"/>
  <c r="H2040" i="14"/>
  <c r="I2256" i="14"/>
  <c r="H2257" i="14"/>
  <c r="I2475" i="14"/>
  <c r="H2476" i="14"/>
  <c r="J2474" i="14"/>
  <c r="J2255" i="14"/>
  <c r="I1383" i="14"/>
  <c r="H1384" i="14"/>
  <c r="I1601" i="14"/>
  <c r="H1602" i="14"/>
  <c r="J1601" i="14"/>
  <c r="J1600" i="14"/>
  <c r="H1821" i="14"/>
  <c r="I1820" i="14"/>
  <c r="J1827" i="14" s="1"/>
  <c r="J1382" i="14"/>
  <c r="J1383" i="14"/>
  <c r="J942" i="14"/>
  <c r="I1162" i="14"/>
  <c r="H1163" i="14"/>
  <c r="H944" i="14"/>
  <c r="I943" i="14"/>
  <c r="H726" i="14"/>
  <c r="I725" i="14"/>
  <c r="J1162" i="14"/>
  <c r="J1161" i="14"/>
  <c r="H507" i="14"/>
  <c r="I506" i="14"/>
  <c r="I286" i="14"/>
  <c r="J293" i="14" s="1"/>
  <c r="H287" i="14"/>
  <c r="J68" i="14"/>
  <c r="J69" i="14"/>
  <c r="I69" i="14"/>
  <c r="H70" i="14"/>
  <c r="G1655" i="14"/>
  <c r="H4668" i="14" l="1"/>
  <c r="I4667" i="14"/>
  <c r="I4888" i="14"/>
  <c r="H4889" i="14"/>
  <c r="H5106" i="14"/>
  <c r="I5105" i="14"/>
  <c r="J4887" i="14"/>
  <c r="J4229" i="14"/>
  <c r="I4229" i="14"/>
  <c r="H4230" i="14"/>
  <c r="I4010" i="14"/>
  <c r="H4011" i="14"/>
  <c r="I4448" i="14"/>
  <c r="H4449" i="14"/>
  <c r="J4228" i="14"/>
  <c r="J4009" i="14"/>
  <c r="H3354" i="14"/>
  <c r="I3353" i="14"/>
  <c r="J3789" i="14"/>
  <c r="H3791" i="14"/>
  <c r="I3790" i="14"/>
  <c r="J3352" i="14"/>
  <c r="I3572" i="14"/>
  <c r="H3573" i="14"/>
  <c r="J3571" i="14"/>
  <c r="J3572" i="14"/>
  <c r="J2694" i="14"/>
  <c r="I2914" i="14"/>
  <c r="H2915" i="14"/>
  <c r="J3134" i="14"/>
  <c r="J3133" i="14"/>
  <c r="J2913" i="14"/>
  <c r="J2914" i="14"/>
  <c r="H3135" i="14"/>
  <c r="I3134" i="14"/>
  <c r="I2695" i="14"/>
  <c r="H2696" i="14"/>
  <c r="J2256" i="14"/>
  <c r="J2039" i="14"/>
  <c r="J2475" i="14"/>
  <c r="H2041" i="14"/>
  <c r="I2040" i="14"/>
  <c r="H2477" i="14"/>
  <c r="I2476" i="14"/>
  <c r="I2257" i="14"/>
  <c r="H2258" i="14"/>
  <c r="H1822" i="14"/>
  <c r="I1821" i="14"/>
  <c r="J1828" i="14" s="1"/>
  <c r="H1603" i="14"/>
  <c r="I1602" i="14"/>
  <c r="I1384" i="14"/>
  <c r="H1385" i="14"/>
  <c r="H945" i="14"/>
  <c r="I944" i="14"/>
  <c r="J725" i="14"/>
  <c r="I1163" i="14"/>
  <c r="H1164" i="14"/>
  <c r="H727" i="14"/>
  <c r="I726" i="14"/>
  <c r="J943" i="14"/>
  <c r="J506" i="14"/>
  <c r="H508" i="14"/>
  <c r="I507" i="14"/>
  <c r="H288" i="14"/>
  <c r="I287" i="14"/>
  <c r="J294" i="14" s="1"/>
  <c r="J70" i="14"/>
  <c r="I70" i="14"/>
  <c r="H71" i="14"/>
  <c r="G1656" i="14"/>
  <c r="H4890" i="14" l="1"/>
  <c r="I4889" i="14"/>
  <c r="J5105" i="14"/>
  <c r="I5106" i="14"/>
  <c r="H5107" i="14"/>
  <c r="J4888" i="14"/>
  <c r="J4667" i="14"/>
  <c r="H4669" i="14"/>
  <c r="I4668" i="14"/>
  <c r="H4012" i="14"/>
  <c r="I4011" i="14"/>
  <c r="J4010" i="14"/>
  <c r="J4011" i="14"/>
  <c r="H4450" i="14"/>
  <c r="I4449" i="14"/>
  <c r="J4449" i="14"/>
  <c r="J4448" i="14"/>
  <c r="H4231" i="14"/>
  <c r="I4230" i="14"/>
  <c r="I3573" i="14"/>
  <c r="H3574" i="14"/>
  <c r="J3790" i="14"/>
  <c r="J3353" i="14"/>
  <c r="J3573" i="14"/>
  <c r="I3791" i="14"/>
  <c r="H3792" i="14"/>
  <c r="H3355" i="14"/>
  <c r="I3354" i="14"/>
  <c r="H2916" i="14"/>
  <c r="I2915" i="14"/>
  <c r="J2695" i="14"/>
  <c r="H2697" i="14"/>
  <c r="I2696" i="14"/>
  <c r="I3135" i="14"/>
  <c r="H3136" i="14"/>
  <c r="H2478" i="14"/>
  <c r="I2477" i="14"/>
  <c r="H2259" i="14"/>
  <c r="I2258" i="14"/>
  <c r="J2257" i="14"/>
  <c r="J2040" i="14"/>
  <c r="J2258" i="14"/>
  <c r="J2477" i="14"/>
  <c r="H2042" i="14"/>
  <c r="I2041" i="14"/>
  <c r="J2476" i="14"/>
  <c r="H1604" i="14"/>
  <c r="I1603" i="14"/>
  <c r="I1822" i="14"/>
  <c r="J1829" i="14" s="1"/>
  <c r="H1823" i="14"/>
  <c r="H1386" i="14"/>
  <c r="I1385" i="14"/>
  <c r="J1384" i="14"/>
  <c r="J1602" i="14"/>
  <c r="I727" i="14"/>
  <c r="H728" i="14"/>
  <c r="J1163" i="14"/>
  <c r="J944" i="14"/>
  <c r="H1165" i="14"/>
  <c r="I1164" i="14"/>
  <c r="J727" i="14"/>
  <c r="J726" i="14"/>
  <c r="I945" i="14"/>
  <c r="H946" i="14"/>
  <c r="J507" i="14"/>
  <c r="I508" i="14"/>
  <c r="H509" i="14"/>
  <c r="H289" i="14"/>
  <c r="I288" i="14"/>
  <c r="J295" i="14" s="1"/>
  <c r="H72" i="14"/>
  <c r="I71" i="14"/>
  <c r="G1657" i="14"/>
  <c r="J4668" i="14" l="1"/>
  <c r="J4889" i="14"/>
  <c r="I4669" i="14"/>
  <c r="H4670" i="14"/>
  <c r="H4891" i="14"/>
  <c r="I4890" i="14"/>
  <c r="I5107" i="14"/>
  <c r="H5108" i="14"/>
  <c r="J4669" i="14"/>
  <c r="J5106" i="14"/>
  <c r="H4451" i="14"/>
  <c r="I4450" i="14"/>
  <c r="J4230" i="14"/>
  <c r="H4232" i="14"/>
  <c r="I4231" i="14"/>
  <c r="H4013" i="14"/>
  <c r="I4012" i="14"/>
  <c r="I3355" i="14"/>
  <c r="H3356" i="14"/>
  <c r="J3354" i="14"/>
  <c r="J3791" i="14"/>
  <c r="H3575" i="14"/>
  <c r="I3574" i="14"/>
  <c r="I3792" i="14"/>
  <c r="H3793" i="14"/>
  <c r="J3574" i="14"/>
  <c r="H2698" i="14"/>
  <c r="I2697" i="14"/>
  <c r="I3136" i="14"/>
  <c r="H3137" i="14"/>
  <c r="J2915" i="14"/>
  <c r="J3135" i="14"/>
  <c r="H2917" i="14"/>
  <c r="I2916" i="14"/>
  <c r="J2696" i="14"/>
  <c r="H2260" i="14"/>
  <c r="I2259" i="14"/>
  <c r="I2042" i="14"/>
  <c r="H2043" i="14"/>
  <c r="I2478" i="14"/>
  <c r="H2479" i="14"/>
  <c r="J2041" i="14"/>
  <c r="J1385" i="14"/>
  <c r="J1603" i="14"/>
  <c r="H1387" i="14"/>
  <c r="I1386" i="14"/>
  <c r="I1604" i="14"/>
  <c r="H1605" i="14"/>
  <c r="I1823" i="14"/>
  <c r="J1830" i="14" s="1"/>
  <c r="H1824" i="14"/>
  <c r="J1164" i="14"/>
  <c r="H1166" i="14"/>
  <c r="I1165" i="14"/>
  <c r="I728" i="14"/>
  <c r="H729" i="14"/>
  <c r="J945" i="14"/>
  <c r="I946" i="14"/>
  <c r="H947" i="14"/>
  <c r="I509" i="14"/>
  <c r="H510" i="14"/>
  <c r="J508" i="14"/>
  <c r="I289" i="14"/>
  <c r="J296" i="14" s="1"/>
  <c r="H290" i="14"/>
  <c r="J71" i="14"/>
  <c r="H73" i="14"/>
  <c r="I72" i="14"/>
  <c r="G1658" i="14"/>
  <c r="H5109" i="14" l="1"/>
  <c r="I5108" i="14"/>
  <c r="J5107" i="14"/>
  <c r="I4670" i="14"/>
  <c r="H4671" i="14"/>
  <c r="I4891" i="14"/>
  <c r="H4892" i="14"/>
  <c r="J4890" i="14"/>
  <c r="I4013" i="14"/>
  <c r="H4014" i="14"/>
  <c r="J4450" i="14"/>
  <c r="J4451" i="14"/>
  <c r="J4231" i="14"/>
  <c r="I4451" i="14"/>
  <c r="H4452" i="14"/>
  <c r="J4013" i="14"/>
  <c r="J4012" i="14"/>
  <c r="I4232" i="14"/>
  <c r="H4233" i="14"/>
  <c r="J3792" i="14"/>
  <c r="I3356" i="14"/>
  <c r="H3357" i="14"/>
  <c r="H3576" i="14"/>
  <c r="I3575" i="14"/>
  <c r="H3794" i="14"/>
  <c r="I3793" i="14"/>
  <c r="J3355" i="14"/>
  <c r="H3138" i="14"/>
  <c r="I3137" i="14"/>
  <c r="I2698" i="14"/>
  <c r="H2699" i="14"/>
  <c r="J2916" i="14"/>
  <c r="J3136" i="14"/>
  <c r="J2697" i="14"/>
  <c r="I2917" i="14"/>
  <c r="H2918" i="14"/>
  <c r="J2259" i="14"/>
  <c r="I2260" i="14"/>
  <c r="H2261" i="14"/>
  <c r="J2042" i="14"/>
  <c r="J2479" i="14"/>
  <c r="I2043" i="14"/>
  <c r="H2044" i="14"/>
  <c r="I2479" i="14"/>
  <c r="H2480" i="14"/>
  <c r="J2043" i="14"/>
  <c r="J2478" i="14"/>
  <c r="J1604" i="14"/>
  <c r="H1825" i="14"/>
  <c r="I1824" i="14"/>
  <c r="J1831" i="14" s="1"/>
  <c r="J1386" i="14"/>
  <c r="I1387" i="14"/>
  <c r="H1388" i="14"/>
  <c r="I1605" i="14"/>
  <c r="H1606" i="14"/>
  <c r="H730" i="14"/>
  <c r="I729" i="14"/>
  <c r="I1166" i="14"/>
  <c r="H1167" i="14"/>
  <c r="H948" i="14"/>
  <c r="I947" i="14"/>
  <c r="J946" i="14"/>
  <c r="J728" i="14"/>
  <c r="J947" i="14"/>
  <c r="J1165" i="14"/>
  <c r="I510" i="14"/>
  <c r="H511" i="14"/>
  <c r="J509" i="14"/>
  <c r="I290" i="14"/>
  <c r="J297" i="14" s="1"/>
  <c r="H291" i="14"/>
  <c r="I73" i="14"/>
  <c r="H74" i="14"/>
  <c r="J72" i="14"/>
  <c r="J73" i="14"/>
  <c r="G1659" i="14"/>
  <c r="H4672" i="14" l="1"/>
  <c r="I4671" i="14"/>
  <c r="J4891" i="14"/>
  <c r="J5108" i="14"/>
  <c r="I4892" i="14"/>
  <c r="H4893" i="14"/>
  <c r="J4670" i="14"/>
  <c r="H5110" i="14"/>
  <c r="I5109" i="14"/>
  <c r="J4892" i="14"/>
  <c r="J4232" i="14"/>
  <c r="J4452" i="14"/>
  <c r="I4014" i="14"/>
  <c r="H4015" i="14"/>
  <c r="I4452" i="14"/>
  <c r="H4453" i="14"/>
  <c r="I4233" i="14"/>
  <c r="H4234" i="14"/>
  <c r="I3576" i="14"/>
  <c r="J3576" i="14" s="1"/>
  <c r="H3577" i="14"/>
  <c r="J3356" i="14"/>
  <c r="H3358" i="14"/>
  <c r="I3357" i="14"/>
  <c r="J3575" i="14"/>
  <c r="J3793" i="14"/>
  <c r="H3795" i="14"/>
  <c r="I3794" i="14"/>
  <c r="J3137" i="14"/>
  <c r="I2699" i="14"/>
  <c r="H2700" i="14"/>
  <c r="J2917" i="14"/>
  <c r="J2918" i="14"/>
  <c r="H3139" i="14"/>
  <c r="I3138" i="14"/>
  <c r="I2918" i="14"/>
  <c r="H2919" i="14"/>
  <c r="J3138" i="14"/>
  <c r="J2698" i="14"/>
  <c r="J2260" i="14"/>
  <c r="H2481" i="14"/>
  <c r="I2480" i="14"/>
  <c r="H2045" i="14"/>
  <c r="I2044" i="14"/>
  <c r="I2261" i="14"/>
  <c r="H2262" i="14"/>
  <c r="H1607" i="14"/>
  <c r="I1606" i="14"/>
  <c r="H1826" i="14"/>
  <c r="I1825" i="14"/>
  <c r="J1832" i="14" s="1"/>
  <c r="J1605" i="14"/>
  <c r="I1388" i="14"/>
  <c r="H1389" i="14"/>
  <c r="J1387" i="14"/>
  <c r="J1166" i="14"/>
  <c r="H949" i="14"/>
  <c r="I948" i="14"/>
  <c r="J948" i="14" s="1"/>
  <c r="H731" i="14"/>
  <c r="I730" i="14"/>
  <c r="I1167" i="14"/>
  <c r="H1168" i="14"/>
  <c r="J729" i="14"/>
  <c r="H512" i="14"/>
  <c r="I511" i="14"/>
  <c r="J510" i="14"/>
  <c r="H292" i="14"/>
  <c r="I291" i="14"/>
  <c r="J298" i="14" s="1"/>
  <c r="I74" i="14"/>
  <c r="H75" i="14"/>
  <c r="G1660" i="14"/>
  <c r="I5110" i="14" l="1"/>
  <c r="H5111" i="14"/>
  <c r="H4894" i="14"/>
  <c r="I4893" i="14"/>
  <c r="J4671" i="14"/>
  <c r="H4673" i="14"/>
  <c r="I4672" i="14"/>
  <c r="J5109" i="14"/>
  <c r="J4233" i="14"/>
  <c r="J4014" i="14"/>
  <c r="H4454" i="14"/>
  <c r="I4453" i="14"/>
  <c r="H4235" i="14"/>
  <c r="I4234" i="14"/>
  <c r="H4016" i="14"/>
  <c r="I4015" i="14"/>
  <c r="J4234" i="14"/>
  <c r="I3795" i="14"/>
  <c r="H3796" i="14"/>
  <c r="J3357" i="14"/>
  <c r="I3577" i="14"/>
  <c r="H3578" i="14"/>
  <c r="J3794" i="14"/>
  <c r="I3358" i="14"/>
  <c r="H3359" i="14"/>
  <c r="J2699" i="14"/>
  <c r="H2920" i="14"/>
  <c r="I2919" i="14"/>
  <c r="I3139" i="14"/>
  <c r="H3140" i="14"/>
  <c r="H2701" i="14"/>
  <c r="I2700" i="14"/>
  <c r="J3139" i="14"/>
  <c r="H2482" i="14"/>
  <c r="I2481" i="14"/>
  <c r="J2044" i="14"/>
  <c r="J2261" i="14"/>
  <c r="H2263" i="14"/>
  <c r="I2262" i="14"/>
  <c r="H2046" i="14"/>
  <c r="I2045" i="14"/>
  <c r="J2480" i="14"/>
  <c r="J2481" i="14"/>
  <c r="H1608" i="14"/>
  <c r="I1607" i="14"/>
  <c r="H1390" i="14"/>
  <c r="I1389" i="14"/>
  <c r="I1826" i="14"/>
  <c r="J1833" i="14" s="1"/>
  <c r="H1827" i="14"/>
  <c r="J1388" i="14"/>
  <c r="J1606" i="14"/>
  <c r="J1167" i="14"/>
  <c r="I949" i="14"/>
  <c r="H950" i="14"/>
  <c r="H1169" i="14"/>
  <c r="I1168" i="14"/>
  <c r="J730" i="14"/>
  <c r="I731" i="14"/>
  <c r="H732" i="14"/>
  <c r="J511" i="14"/>
  <c r="I512" i="14"/>
  <c r="H513" i="14"/>
  <c r="H293" i="14"/>
  <c r="I292" i="14"/>
  <c r="J299" i="14" s="1"/>
  <c r="H76" i="14"/>
  <c r="I75" i="14"/>
  <c r="J74" i="14"/>
  <c r="G1661" i="14"/>
  <c r="H4895" i="14" l="1"/>
  <c r="I4894" i="14"/>
  <c r="J4673" i="14"/>
  <c r="J4672" i="14"/>
  <c r="I5111" i="14"/>
  <c r="H5112" i="14"/>
  <c r="I4673" i="14"/>
  <c r="H4674" i="14"/>
  <c r="J5110" i="14"/>
  <c r="J4893" i="14"/>
  <c r="H4455" i="14"/>
  <c r="I4454" i="14"/>
  <c r="J4015" i="14"/>
  <c r="H4017" i="14"/>
  <c r="I4016" i="14"/>
  <c r="H4236" i="14"/>
  <c r="I4235" i="14"/>
  <c r="J4016" i="14"/>
  <c r="J4453" i="14"/>
  <c r="J3358" i="14"/>
  <c r="H3579" i="14"/>
  <c r="I3578" i="14"/>
  <c r="J3577" i="14"/>
  <c r="J3578" i="14"/>
  <c r="I3796" i="14"/>
  <c r="H3797" i="14"/>
  <c r="J3795" i="14"/>
  <c r="I3359" i="14"/>
  <c r="H3360" i="14"/>
  <c r="J2919" i="14"/>
  <c r="H2921" i="14"/>
  <c r="I2920" i="14"/>
  <c r="I3140" i="14"/>
  <c r="H3141" i="14"/>
  <c r="J2700" i="14"/>
  <c r="H2702" i="14"/>
  <c r="I2701" i="14"/>
  <c r="H2264" i="14"/>
  <c r="I2263" i="14"/>
  <c r="J2262" i="14"/>
  <c r="J2045" i="14"/>
  <c r="I2046" i="14"/>
  <c r="H2047" i="14"/>
  <c r="I2482" i="14"/>
  <c r="H2483" i="14"/>
  <c r="H1391" i="14"/>
  <c r="I1390" i="14"/>
  <c r="I1827" i="14"/>
  <c r="J1834" i="14" s="1"/>
  <c r="H1828" i="14"/>
  <c r="J1607" i="14"/>
  <c r="I1608" i="14"/>
  <c r="H1609" i="14"/>
  <c r="J1389" i="14"/>
  <c r="J1390" i="14"/>
  <c r="I950" i="14"/>
  <c r="H951" i="14"/>
  <c r="I732" i="14"/>
  <c r="H733" i="14"/>
  <c r="J731" i="14"/>
  <c r="J1169" i="14"/>
  <c r="J1168" i="14"/>
  <c r="J949" i="14"/>
  <c r="H1170" i="14"/>
  <c r="I1169" i="14"/>
  <c r="J512" i="14"/>
  <c r="I513" i="14"/>
  <c r="H514" i="14"/>
  <c r="I293" i="14"/>
  <c r="J300" i="14" s="1"/>
  <c r="H294" i="14"/>
  <c r="J75" i="14"/>
  <c r="H77" i="14"/>
  <c r="I76" i="14"/>
  <c r="G1662" i="14"/>
  <c r="H5113" i="14" l="1"/>
  <c r="I5112" i="14"/>
  <c r="J5111" i="14"/>
  <c r="J4894" i="14"/>
  <c r="I4674" i="14"/>
  <c r="H4675" i="14"/>
  <c r="I4895" i="14"/>
  <c r="H4896" i="14"/>
  <c r="J4235" i="14"/>
  <c r="I4236" i="14"/>
  <c r="H4237" i="14"/>
  <c r="J4454" i="14"/>
  <c r="I4455" i="14"/>
  <c r="H4456" i="14"/>
  <c r="I4017" i="14"/>
  <c r="H4018" i="14"/>
  <c r="J3359" i="14"/>
  <c r="J3796" i="14"/>
  <c r="J3797" i="14"/>
  <c r="H3361" i="14"/>
  <c r="I3360" i="14"/>
  <c r="H3798" i="14"/>
  <c r="I3797" i="14"/>
  <c r="H3580" i="14"/>
  <c r="I3579" i="14"/>
  <c r="J2701" i="14"/>
  <c r="J3140" i="14"/>
  <c r="I2921" i="14"/>
  <c r="J2921" i="14" s="1"/>
  <c r="H2922" i="14"/>
  <c r="H3142" i="14"/>
  <c r="I3141" i="14"/>
  <c r="J2920" i="14"/>
  <c r="I2702" i="14"/>
  <c r="H2703" i="14"/>
  <c r="J2263" i="14"/>
  <c r="I2047" i="14"/>
  <c r="H2048" i="14"/>
  <c r="I2264" i="14"/>
  <c r="H2265" i="14"/>
  <c r="J2482" i="14"/>
  <c r="I2483" i="14"/>
  <c r="H2484" i="14"/>
  <c r="J2046" i="14"/>
  <c r="I1609" i="14"/>
  <c r="H1610" i="14"/>
  <c r="H1829" i="14"/>
  <c r="I1828" i="14"/>
  <c r="J1835" i="14" s="1"/>
  <c r="J1609" i="14"/>
  <c r="J1608" i="14"/>
  <c r="I1391" i="14"/>
  <c r="H1392" i="14"/>
  <c r="H952" i="14"/>
  <c r="I951" i="14"/>
  <c r="J732" i="14"/>
  <c r="I1170" i="14"/>
  <c r="H1171" i="14"/>
  <c r="J950" i="14"/>
  <c r="H734" i="14"/>
  <c r="I733" i="14"/>
  <c r="I514" i="14"/>
  <c r="H515" i="14"/>
  <c r="J513" i="14"/>
  <c r="J514" i="14"/>
  <c r="I294" i="14"/>
  <c r="J301" i="14" s="1"/>
  <c r="H295" i="14"/>
  <c r="J76" i="14"/>
  <c r="I77" i="14"/>
  <c r="H78" i="14"/>
  <c r="G1663" i="14"/>
  <c r="J4895" i="14" l="1"/>
  <c r="H4676" i="14"/>
  <c r="I4675" i="14"/>
  <c r="J5112" i="14"/>
  <c r="H5114" i="14"/>
  <c r="I5113" i="14"/>
  <c r="I4896" i="14"/>
  <c r="H4897" i="14"/>
  <c r="J4674" i="14"/>
  <c r="I4456" i="14"/>
  <c r="H4457" i="14"/>
  <c r="I4018" i="14"/>
  <c r="H4019" i="14"/>
  <c r="J4455" i="14"/>
  <c r="I4237" i="14"/>
  <c r="H4238" i="14"/>
  <c r="J4236" i="14"/>
  <c r="J4017" i="14"/>
  <c r="J3360" i="14"/>
  <c r="J3579" i="14"/>
  <c r="H3362" i="14"/>
  <c r="I3361" i="14"/>
  <c r="I3580" i="14"/>
  <c r="H3581" i="14"/>
  <c r="H3799" i="14"/>
  <c r="I3798" i="14"/>
  <c r="H3143" i="14"/>
  <c r="I3142" i="14"/>
  <c r="J3141" i="14"/>
  <c r="I2703" i="14"/>
  <c r="H2704" i="14"/>
  <c r="J2702" i="14"/>
  <c r="I2922" i="14"/>
  <c r="H2923" i="14"/>
  <c r="J2047" i="14"/>
  <c r="I2265" i="14"/>
  <c r="H2266" i="14"/>
  <c r="J2483" i="14"/>
  <c r="H2049" i="14"/>
  <c r="I2048" i="14"/>
  <c r="H2485" i="14"/>
  <c r="I2484" i="14"/>
  <c r="J2264" i="14"/>
  <c r="J1391" i="14"/>
  <c r="H1611" i="14"/>
  <c r="I1610" i="14"/>
  <c r="H1830" i="14"/>
  <c r="I1829" i="14"/>
  <c r="J1836" i="14" s="1"/>
  <c r="I1392" i="14"/>
  <c r="H1393" i="14"/>
  <c r="J951" i="14"/>
  <c r="H953" i="14"/>
  <c r="I952" i="14"/>
  <c r="J952" i="14"/>
  <c r="I1171" i="14"/>
  <c r="H1172" i="14"/>
  <c r="H735" i="14"/>
  <c r="I734" i="14"/>
  <c r="J733" i="14"/>
  <c r="J1170" i="14"/>
  <c r="H516" i="14"/>
  <c r="I515" i="14"/>
  <c r="H296" i="14"/>
  <c r="I295" i="14"/>
  <c r="J302" i="14" s="1"/>
  <c r="J77" i="14"/>
  <c r="I78" i="14"/>
  <c r="H79" i="14"/>
  <c r="G1664" i="14"/>
  <c r="I5114" i="14" l="1"/>
  <c r="H5115" i="14"/>
  <c r="J4675" i="14"/>
  <c r="H4898" i="14"/>
  <c r="I4897" i="14"/>
  <c r="H4677" i="14"/>
  <c r="I4676" i="14"/>
  <c r="J5114" i="14"/>
  <c r="J5113" i="14"/>
  <c r="J4896" i="14"/>
  <c r="J4456" i="14"/>
  <c r="H4458" i="14"/>
  <c r="I4457" i="14"/>
  <c r="H4020" i="14"/>
  <c r="I4019" i="14"/>
  <c r="J4018" i="14"/>
  <c r="H4239" i="14"/>
  <c r="I4238" i="14"/>
  <c r="J4237" i="14"/>
  <c r="I3581" i="14"/>
  <c r="H3582" i="14"/>
  <c r="J3798" i="14"/>
  <c r="J3799" i="14"/>
  <c r="J3580" i="14"/>
  <c r="H3363" i="14"/>
  <c r="I3362" i="14"/>
  <c r="I3799" i="14"/>
  <c r="H3800" i="14"/>
  <c r="J3361" i="14"/>
  <c r="I3143" i="14"/>
  <c r="H3144" i="14"/>
  <c r="H2924" i="14"/>
  <c r="I2923" i="14"/>
  <c r="H2705" i="14"/>
  <c r="I2704" i="14"/>
  <c r="J3142" i="14"/>
  <c r="J2922" i="14"/>
  <c r="J2703" i="14"/>
  <c r="J2484" i="14"/>
  <c r="H2486" i="14"/>
  <c r="I2485" i="14"/>
  <c r="J2048" i="14"/>
  <c r="H2267" i="14"/>
  <c r="I2266" i="14"/>
  <c r="J2485" i="14"/>
  <c r="H2050" i="14"/>
  <c r="I2049" i="14"/>
  <c r="J2265" i="14"/>
  <c r="J1392" i="14"/>
  <c r="J1610" i="14"/>
  <c r="H1394" i="14"/>
  <c r="I1393" i="14"/>
  <c r="I1830" i="14"/>
  <c r="J1837" i="14" s="1"/>
  <c r="H1831" i="14"/>
  <c r="H1612" i="14"/>
  <c r="I1611" i="14"/>
  <c r="J1171" i="14"/>
  <c r="J734" i="14"/>
  <c r="I735" i="14"/>
  <c r="H736" i="14"/>
  <c r="H1173" i="14"/>
  <c r="I1172" i="14"/>
  <c r="I953" i="14"/>
  <c r="H954" i="14"/>
  <c r="J515" i="14"/>
  <c r="H517" i="14"/>
  <c r="I516" i="14"/>
  <c r="H297" i="14"/>
  <c r="I296" i="14"/>
  <c r="J303" i="14" s="1"/>
  <c r="H80" i="14"/>
  <c r="I79" i="14"/>
  <c r="J78" i="14"/>
  <c r="J79" i="14"/>
  <c r="G1665" i="14"/>
  <c r="I4677" i="14" l="1"/>
  <c r="H4678" i="14"/>
  <c r="I5115" i="14"/>
  <c r="H5116" i="14"/>
  <c r="J4897" i="14"/>
  <c r="H4899" i="14"/>
  <c r="I4898" i="14"/>
  <c r="J4676" i="14"/>
  <c r="J4677" i="14"/>
  <c r="H4459" i="14"/>
  <c r="I4458" i="14"/>
  <c r="J4019" i="14"/>
  <c r="J4020" i="14"/>
  <c r="J4238" i="14"/>
  <c r="H4021" i="14"/>
  <c r="I4020" i="14"/>
  <c r="H4240" i="14"/>
  <c r="I4239" i="14"/>
  <c r="J4457" i="14"/>
  <c r="J4458" i="14"/>
  <c r="I3363" i="14"/>
  <c r="H3364" i="14"/>
  <c r="J3581" i="14"/>
  <c r="J3362" i="14"/>
  <c r="J3363" i="14"/>
  <c r="H3583" i="14"/>
  <c r="I3582" i="14"/>
  <c r="I3800" i="14"/>
  <c r="H3801" i="14"/>
  <c r="J3800" i="14"/>
  <c r="H2925" i="14"/>
  <c r="I2924" i="14"/>
  <c r="J2704" i="14"/>
  <c r="J3143" i="14"/>
  <c r="H2706" i="14"/>
  <c r="I2705" i="14"/>
  <c r="J2923" i="14"/>
  <c r="J2924" i="14"/>
  <c r="I3144" i="14"/>
  <c r="H3145" i="14"/>
  <c r="I2050" i="14"/>
  <c r="H2051" i="14"/>
  <c r="J2266" i="14"/>
  <c r="J2049" i="14"/>
  <c r="H2268" i="14"/>
  <c r="I2267" i="14"/>
  <c r="J2050" i="14"/>
  <c r="I2486" i="14"/>
  <c r="H2487" i="14"/>
  <c r="I1612" i="14"/>
  <c r="H1613" i="14"/>
  <c r="I1394" i="14"/>
  <c r="H1395" i="14"/>
  <c r="I1831" i="14"/>
  <c r="J1838" i="14" s="1"/>
  <c r="H1832" i="14"/>
  <c r="J1393" i="14"/>
  <c r="J1611" i="14"/>
  <c r="J1172" i="14"/>
  <c r="J735" i="14"/>
  <c r="I954" i="14"/>
  <c r="J954" i="14" s="1"/>
  <c r="H955" i="14"/>
  <c r="J1173" i="14"/>
  <c r="I736" i="14"/>
  <c r="H737" i="14"/>
  <c r="H1174" i="14"/>
  <c r="I1173" i="14"/>
  <c r="J953" i="14"/>
  <c r="J516" i="14"/>
  <c r="I517" i="14"/>
  <c r="H518" i="14"/>
  <c r="I297" i="14"/>
  <c r="J304" i="14" s="1"/>
  <c r="H298" i="14"/>
  <c r="H81" i="14"/>
  <c r="I80" i="14"/>
  <c r="G1666" i="14"/>
  <c r="I4899" i="14" l="1"/>
  <c r="H4900" i="14"/>
  <c r="I4678" i="14"/>
  <c r="H4679" i="14"/>
  <c r="H5117" i="14"/>
  <c r="I5116" i="14"/>
  <c r="J5115" i="14"/>
  <c r="J4898" i="14"/>
  <c r="J4239" i="14"/>
  <c r="I4021" i="14"/>
  <c r="H4022" i="14"/>
  <c r="J4459" i="14"/>
  <c r="I4240" i="14"/>
  <c r="H4241" i="14"/>
  <c r="I4459" i="14"/>
  <c r="H4460" i="14"/>
  <c r="H3365" i="14"/>
  <c r="I3364" i="14"/>
  <c r="H3802" i="14"/>
  <c r="I3801" i="14"/>
  <c r="H3584" i="14"/>
  <c r="I3583" i="14"/>
  <c r="J3583" i="14"/>
  <c r="J3582" i="14"/>
  <c r="J2925" i="14"/>
  <c r="H3146" i="14"/>
  <c r="I3145" i="14"/>
  <c r="I2925" i="14"/>
  <c r="H2926" i="14"/>
  <c r="J3144" i="14"/>
  <c r="I2706" i="14"/>
  <c r="H2707" i="14"/>
  <c r="J2705" i="14"/>
  <c r="I2487" i="14"/>
  <c r="H2488" i="14"/>
  <c r="J2486" i="14"/>
  <c r="J2487" i="14"/>
  <c r="I2051" i="14"/>
  <c r="H2052" i="14"/>
  <c r="J2267" i="14"/>
  <c r="J2051" i="14"/>
  <c r="I2268" i="14"/>
  <c r="H2269" i="14"/>
  <c r="I1613" i="14"/>
  <c r="H1614" i="14"/>
  <c r="J1612" i="14"/>
  <c r="H1833" i="14"/>
  <c r="I1832" i="14"/>
  <c r="J1839" i="14" s="1"/>
  <c r="I1395" i="14"/>
  <c r="H1396" i="14"/>
  <c r="J1394" i="14"/>
  <c r="H738" i="14"/>
  <c r="I737" i="14"/>
  <c r="J736" i="14"/>
  <c r="I1174" i="14"/>
  <c r="H1175" i="14"/>
  <c r="H956" i="14"/>
  <c r="I955" i="14"/>
  <c r="J517" i="14"/>
  <c r="H519" i="14"/>
  <c r="I518" i="14"/>
  <c r="J518" i="14"/>
  <c r="I298" i="14"/>
  <c r="J305" i="14" s="1"/>
  <c r="H299" i="14"/>
  <c r="J80" i="14"/>
  <c r="J81" i="14"/>
  <c r="I81" i="14"/>
  <c r="H82" i="14"/>
  <c r="G1667" i="14"/>
  <c r="H5118" i="14" l="1"/>
  <c r="I5117" i="14"/>
  <c r="J5117" i="14" s="1"/>
  <c r="I4900" i="14"/>
  <c r="H4901" i="14"/>
  <c r="H4680" i="14"/>
  <c r="I4679" i="14"/>
  <c r="J4899" i="14"/>
  <c r="J4900" i="14"/>
  <c r="J5116" i="14"/>
  <c r="J4678" i="14"/>
  <c r="I4022" i="14"/>
  <c r="H4023" i="14"/>
  <c r="J4021" i="14"/>
  <c r="I4460" i="14"/>
  <c r="H4461" i="14"/>
  <c r="J4240" i="14"/>
  <c r="I4241" i="14"/>
  <c r="H4242" i="14"/>
  <c r="H3366" i="14"/>
  <c r="I3365" i="14"/>
  <c r="J3801" i="14"/>
  <c r="I3584" i="14"/>
  <c r="H3585" i="14"/>
  <c r="H3803" i="14"/>
  <c r="I3802" i="14"/>
  <c r="J3364" i="14"/>
  <c r="I2707" i="14"/>
  <c r="H2708" i="14"/>
  <c r="J2706" i="14"/>
  <c r="I2926" i="14"/>
  <c r="H2927" i="14"/>
  <c r="J3145" i="14"/>
  <c r="H3147" i="14"/>
  <c r="I3146" i="14"/>
  <c r="H2053" i="14"/>
  <c r="I2052" i="14"/>
  <c r="H2489" i="14"/>
  <c r="I2488" i="14"/>
  <c r="J2268" i="14"/>
  <c r="I2269" i="14"/>
  <c r="H2270" i="14"/>
  <c r="J1395" i="14"/>
  <c r="H1834" i="14"/>
  <c r="I1833" i="14"/>
  <c r="J1840" i="14" s="1"/>
  <c r="H1615" i="14"/>
  <c r="I1614" i="14"/>
  <c r="H1397" i="14"/>
  <c r="I1396" i="14"/>
  <c r="J1613" i="14"/>
  <c r="J955" i="14"/>
  <c r="J1174" i="14"/>
  <c r="H957" i="14"/>
  <c r="I956" i="14"/>
  <c r="H739" i="14"/>
  <c r="I738" i="14"/>
  <c r="I1175" i="14"/>
  <c r="H1176" i="14"/>
  <c r="J737" i="14"/>
  <c r="H520" i="14"/>
  <c r="I519" i="14"/>
  <c r="H300" i="14"/>
  <c r="I299" i="14"/>
  <c r="J306" i="14" s="1"/>
  <c r="I82" i="14"/>
  <c r="H83" i="14"/>
  <c r="G1668" i="14"/>
  <c r="J4679" i="14" l="1"/>
  <c r="H4681" i="14"/>
  <c r="I4680" i="14"/>
  <c r="I5118" i="14"/>
  <c r="H5119" i="14"/>
  <c r="H4902" i="14"/>
  <c r="I4901" i="14"/>
  <c r="J4901" i="14" s="1"/>
  <c r="H4024" i="14"/>
  <c r="I4023" i="14"/>
  <c r="H4243" i="14"/>
  <c r="I4242" i="14"/>
  <c r="H4462" i="14"/>
  <c r="I4461" i="14"/>
  <c r="J4022" i="14"/>
  <c r="J4460" i="14"/>
  <c r="J4241" i="14"/>
  <c r="I3585" i="14"/>
  <c r="H3586" i="14"/>
  <c r="I3366" i="14"/>
  <c r="H3367" i="14"/>
  <c r="J3365" i="14"/>
  <c r="J3802" i="14"/>
  <c r="J3366" i="14"/>
  <c r="I3803" i="14"/>
  <c r="H3804" i="14"/>
  <c r="J3584" i="14"/>
  <c r="J3146" i="14"/>
  <c r="H2928" i="14"/>
  <c r="I2927" i="14"/>
  <c r="J2707" i="14"/>
  <c r="J2708" i="14"/>
  <c r="I3147" i="14"/>
  <c r="H3148" i="14"/>
  <c r="H2709" i="14"/>
  <c r="I2708" i="14"/>
  <c r="J2926" i="14"/>
  <c r="J2269" i="14"/>
  <c r="J2053" i="14"/>
  <c r="H2054" i="14"/>
  <c r="I2053" i="14"/>
  <c r="J2052" i="14"/>
  <c r="J2488" i="14"/>
  <c r="H2271" i="14"/>
  <c r="I2270" i="14"/>
  <c r="H2490" i="14"/>
  <c r="I2489" i="14"/>
  <c r="J1396" i="14"/>
  <c r="H1398" i="14"/>
  <c r="I1397" i="14"/>
  <c r="I1834" i="14"/>
  <c r="J1841" i="14" s="1"/>
  <c r="H1835" i="14"/>
  <c r="J1614" i="14"/>
  <c r="H1616" i="14"/>
  <c r="I1615" i="14"/>
  <c r="J1175" i="14"/>
  <c r="J738" i="14"/>
  <c r="I957" i="14"/>
  <c r="H958" i="14"/>
  <c r="I739" i="14"/>
  <c r="H740" i="14"/>
  <c r="H1177" i="14"/>
  <c r="I1176" i="14"/>
  <c r="J956" i="14"/>
  <c r="J1176" i="14"/>
  <c r="H521" i="14"/>
  <c r="I520" i="14"/>
  <c r="J519" i="14"/>
  <c r="H301" i="14"/>
  <c r="I300" i="14"/>
  <c r="J307" i="14" s="1"/>
  <c r="H84" i="14"/>
  <c r="I83" i="14"/>
  <c r="J82" i="14"/>
  <c r="G1669" i="14"/>
  <c r="G1670" i="14" s="1"/>
  <c r="G1671" i="14" s="1"/>
  <c r="G1672" i="14" s="1"/>
  <c r="G1673" i="14" s="1"/>
  <c r="G1674" i="14" s="1"/>
  <c r="G1675" i="14" s="1"/>
  <c r="G1676" i="14" s="1"/>
  <c r="G1677" i="14" s="1"/>
  <c r="G1678" i="14" s="1"/>
  <c r="G1679" i="14" s="1"/>
  <c r="G1680" i="14" s="1"/>
  <c r="G1681" i="14" s="1"/>
  <c r="G1682" i="14" s="1"/>
  <c r="G1683" i="14" s="1"/>
  <c r="G1684" i="14" s="1"/>
  <c r="G1685" i="14" s="1"/>
  <c r="G1686" i="14" s="1"/>
  <c r="G1687" i="14" s="1"/>
  <c r="G1688" i="14" s="1"/>
  <c r="G1689" i="14" s="1"/>
  <c r="G1690" i="14" s="1"/>
  <c r="G1691" i="14" s="1"/>
  <c r="G1692" i="14" s="1"/>
  <c r="G1693" i="14" s="1"/>
  <c r="G1694" i="14" s="1"/>
  <c r="G1695" i="14" s="1"/>
  <c r="G1696" i="14" s="1"/>
  <c r="G1697" i="14" s="1"/>
  <c r="G1698" i="14" s="1"/>
  <c r="G1699" i="14" s="1"/>
  <c r="G1700" i="14" s="1"/>
  <c r="G1701" i="14" s="1"/>
  <c r="G1702" i="14" s="1"/>
  <c r="G1703" i="14" s="1"/>
  <c r="G1704" i="14" s="1"/>
  <c r="G1705" i="14" s="1"/>
  <c r="G1706" i="14" s="1"/>
  <c r="G1707" i="14" s="1"/>
  <c r="G1708" i="14" s="1"/>
  <c r="G1709" i="14" s="1"/>
  <c r="G1710" i="14" s="1"/>
  <c r="G1711" i="14" s="1"/>
  <c r="G1712" i="14" s="1"/>
  <c r="G1713" i="14" s="1"/>
  <c r="G1714" i="14" s="1"/>
  <c r="G1715" i="14" s="1"/>
  <c r="G1716" i="14" s="1"/>
  <c r="G1717" i="14" s="1"/>
  <c r="G1718" i="14" s="1"/>
  <c r="G1719" i="14" s="1"/>
  <c r="G1720" i="14" s="1"/>
  <c r="G1721" i="14" s="1"/>
  <c r="G1722" i="14" s="1"/>
  <c r="G1723" i="14" s="1"/>
  <c r="G1724" i="14" s="1"/>
  <c r="G1725" i="14" s="1"/>
  <c r="G1726" i="14" s="1"/>
  <c r="G1727" i="14" s="1"/>
  <c r="G1728" i="14" s="1"/>
  <c r="G1729" i="14" s="1"/>
  <c r="G1730" i="14" s="1"/>
  <c r="G1731" i="14" s="1"/>
  <c r="H4903" i="14" l="1"/>
  <c r="I4902" i="14"/>
  <c r="J5118" i="14"/>
  <c r="I5119" i="14"/>
  <c r="H5120" i="14"/>
  <c r="J4680" i="14"/>
  <c r="I4681" i="14"/>
  <c r="H4682" i="14"/>
  <c r="J4461" i="14"/>
  <c r="J4023" i="14"/>
  <c r="H4463" i="14"/>
  <c r="I4462" i="14"/>
  <c r="H4025" i="14"/>
  <c r="I4024" i="14"/>
  <c r="H4244" i="14"/>
  <c r="I4243" i="14"/>
  <c r="J4242" i="14"/>
  <c r="I3804" i="14"/>
  <c r="H3805" i="14"/>
  <c r="J3803" i="14"/>
  <c r="H3587" i="14"/>
  <c r="I3586" i="14"/>
  <c r="J3804" i="14"/>
  <c r="J3585" i="14"/>
  <c r="I3367" i="14"/>
  <c r="H3368" i="14"/>
  <c r="I3148" i="14"/>
  <c r="H3149" i="14"/>
  <c r="H2929" i="14"/>
  <c r="I2928" i="14"/>
  <c r="J3147" i="14"/>
  <c r="J2928" i="14"/>
  <c r="H2710" i="14"/>
  <c r="I2709" i="14"/>
  <c r="J3148" i="14"/>
  <c r="J2927" i="14"/>
  <c r="H2272" i="14"/>
  <c r="I2271" i="14"/>
  <c r="I2490" i="14"/>
  <c r="H2491" i="14"/>
  <c r="J2489" i="14"/>
  <c r="J2270" i="14"/>
  <c r="I2054" i="14"/>
  <c r="H2055" i="14"/>
  <c r="J1397" i="14"/>
  <c r="J1615" i="14"/>
  <c r="I1398" i="14"/>
  <c r="H1399" i="14"/>
  <c r="I1616" i="14"/>
  <c r="H1617" i="14"/>
  <c r="I1835" i="14"/>
  <c r="J1842" i="14" s="1"/>
  <c r="H1836" i="14"/>
  <c r="J739" i="14"/>
  <c r="J740" i="14"/>
  <c r="I958" i="14"/>
  <c r="H959" i="14"/>
  <c r="H1178" i="14"/>
  <c r="I1177" i="14"/>
  <c r="I740" i="14"/>
  <c r="H741" i="14"/>
  <c r="J957" i="14"/>
  <c r="J958" i="14"/>
  <c r="I521" i="14"/>
  <c r="H522" i="14"/>
  <c r="J520" i="14"/>
  <c r="I301" i="14"/>
  <c r="J308" i="14" s="1"/>
  <c r="H302" i="14"/>
  <c r="J83" i="14"/>
  <c r="H85" i="14"/>
  <c r="I84" i="14"/>
  <c r="G1732" i="14"/>
  <c r="G1733" i="14" s="1"/>
  <c r="G1734" i="14" s="1"/>
  <c r="G1735" i="14" s="1"/>
  <c r="G1736" i="14" s="1"/>
  <c r="G1737" i="14" s="1"/>
  <c r="G1738" i="14" s="1"/>
  <c r="G1739" i="14" s="1"/>
  <c r="G1740" i="14" s="1"/>
  <c r="G1741" i="14" s="1"/>
  <c r="G1742" i="14" s="1"/>
  <c r="G1743" i="14" s="1"/>
  <c r="G1744" i="14" s="1"/>
  <c r="G1745" i="14" s="1"/>
  <c r="G1746" i="14" s="1"/>
  <c r="G1747" i="14" s="1"/>
  <c r="G1748" i="14" s="1"/>
  <c r="G1749" i="14" s="1"/>
  <c r="G1750" i="14" s="1"/>
  <c r="G1751" i="14" s="1"/>
  <c r="G1752" i="14" s="1"/>
  <c r="G1753" i="14" s="1"/>
  <c r="G1755" i="14"/>
  <c r="G1756" i="14" s="1"/>
  <c r="G1757" i="14" s="1"/>
  <c r="G1758" i="14" s="1"/>
  <c r="G1759" i="14" s="1"/>
  <c r="G1760" i="14" s="1"/>
  <c r="G1761" i="14" s="1"/>
  <c r="G1762" i="14" s="1"/>
  <c r="G1763" i="14" s="1"/>
  <c r="G1764" i="14" s="1"/>
  <c r="G1765" i="14" s="1"/>
  <c r="G1766" i="14" s="1"/>
  <c r="G1767" i="14" s="1"/>
  <c r="G1768" i="14" s="1"/>
  <c r="G1769" i="14" s="1"/>
  <c r="G1770" i="14" s="1"/>
  <c r="G1771" i="14" s="1"/>
  <c r="G1772" i="14" s="1"/>
  <c r="G1773" i="14" s="1"/>
  <c r="G1774" i="14" s="1"/>
  <c r="G1775" i="14" s="1"/>
  <c r="G1776" i="14" s="1"/>
  <c r="G1777" i="14" s="1"/>
  <c r="G1778" i="14" s="1"/>
  <c r="G1779" i="14" s="1"/>
  <c r="G1780" i="14" s="1"/>
  <c r="G1781" i="14" s="1"/>
  <c r="G1782" i="14" s="1"/>
  <c r="G1783" i="14" s="1"/>
  <c r="G1784" i="14" s="1"/>
  <c r="G1785" i="14" s="1"/>
  <c r="J4902" i="14" l="1"/>
  <c r="I4682" i="14"/>
  <c r="H4683" i="14"/>
  <c r="H5121" i="14"/>
  <c r="I5120" i="14"/>
  <c r="I4903" i="14"/>
  <c r="H4904" i="14"/>
  <c r="J4681" i="14"/>
  <c r="J5119" i="14"/>
  <c r="J4243" i="14"/>
  <c r="J4462" i="14"/>
  <c r="I4463" i="14"/>
  <c r="H4464" i="14"/>
  <c r="I4025" i="14"/>
  <c r="H4026" i="14"/>
  <c r="I4244" i="14"/>
  <c r="H4245" i="14"/>
  <c r="J4024" i="14"/>
  <c r="J3367" i="14"/>
  <c r="H3588" i="14"/>
  <c r="I3587" i="14"/>
  <c r="H3806" i="14"/>
  <c r="I3805" i="14"/>
  <c r="I3368" i="14"/>
  <c r="H3369" i="14"/>
  <c r="J3586" i="14"/>
  <c r="I2929" i="14"/>
  <c r="H2930" i="14"/>
  <c r="J2709" i="14"/>
  <c r="H3150" i="14"/>
  <c r="I3149" i="14"/>
  <c r="I2710" i="14"/>
  <c r="H2711" i="14"/>
  <c r="J2054" i="14"/>
  <c r="J2490" i="14"/>
  <c r="J2271" i="14"/>
  <c r="I2055" i="14"/>
  <c r="H2056" i="14"/>
  <c r="I2491" i="14"/>
  <c r="H2492" i="14"/>
  <c r="I2272" i="14"/>
  <c r="H2273" i="14"/>
  <c r="I1617" i="14"/>
  <c r="H1618" i="14"/>
  <c r="J1616" i="14"/>
  <c r="H1837" i="14"/>
  <c r="I1836" i="14"/>
  <c r="J1843" i="14" s="1"/>
  <c r="J1617" i="14"/>
  <c r="J1398" i="14"/>
  <c r="I1399" i="14"/>
  <c r="H1400" i="14"/>
  <c r="H742" i="14"/>
  <c r="I741" i="14"/>
  <c r="J1177" i="14"/>
  <c r="I1178" i="14"/>
  <c r="H1179" i="14"/>
  <c r="H960" i="14"/>
  <c r="I959" i="14"/>
  <c r="J741" i="14"/>
  <c r="H523" i="14"/>
  <c r="I522" i="14"/>
  <c r="J521" i="14"/>
  <c r="I302" i="14"/>
  <c r="J309" i="14" s="1"/>
  <c r="H303" i="14"/>
  <c r="J85" i="14"/>
  <c r="I85" i="14"/>
  <c r="H86" i="14"/>
  <c r="J84" i="14"/>
  <c r="G1786" i="14"/>
  <c r="G1810" i="14"/>
  <c r="H5122" i="14" l="1"/>
  <c r="I5121" i="14"/>
  <c r="I4904" i="14"/>
  <c r="H4905" i="14"/>
  <c r="H4684" i="14"/>
  <c r="I4683" i="14"/>
  <c r="J4903" i="14"/>
  <c r="J4904" i="14"/>
  <c r="J4682" i="14"/>
  <c r="J5120" i="14"/>
  <c r="J4463" i="14"/>
  <c r="I4026" i="14"/>
  <c r="H4027" i="14"/>
  <c r="J4025" i="14"/>
  <c r="J4244" i="14"/>
  <c r="I4245" i="14"/>
  <c r="H4246" i="14"/>
  <c r="I4464" i="14"/>
  <c r="H4465" i="14"/>
  <c r="J3805" i="14"/>
  <c r="J3587" i="14"/>
  <c r="H3807" i="14"/>
  <c r="I3806" i="14"/>
  <c r="I3588" i="14"/>
  <c r="H3589" i="14"/>
  <c r="H3370" i="14"/>
  <c r="I3369" i="14"/>
  <c r="J3588" i="14"/>
  <c r="J3368" i="14"/>
  <c r="J3369" i="14"/>
  <c r="I2711" i="14"/>
  <c r="H2712" i="14"/>
  <c r="I2930" i="14"/>
  <c r="H2931" i="14"/>
  <c r="H3151" i="14"/>
  <c r="I3150" i="14"/>
  <c r="J3149" i="14"/>
  <c r="J2710" i="14"/>
  <c r="J2929" i="14"/>
  <c r="J2930" i="14"/>
  <c r="H2057" i="14"/>
  <c r="I2056" i="14"/>
  <c r="H2493" i="14"/>
  <c r="I2492" i="14"/>
  <c r="J2056" i="14"/>
  <c r="J2272" i="14"/>
  <c r="J2491" i="14"/>
  <c r="J2055" i="14"/>
  <c r="I2273" i="14"/>
  <c r="H2274" i="14"/>
  <c r="H1401" i="14"/>
  <c r="I1400" i="14"/>
  <c r="J1399" i="14"/>
  <c r="J1400" i="14"/>
  <c r="H1619" i="14"/>
  <c r="I1618" i="14"/>
  <c r="H1838" i="14"/>
  <c r="I1837" i="14"/>
  <c r="J1844" i="14" s="1"/>
  <c r="J1178" i="14"/>
  <c r="J959" i="14"/>
  <c r="H961" i="14"/>
  <c r="I960" i="14"/>
  <c r="I1179" i="14"/>
  <c r="H1180" i="14"/>
  <c r="H743" i="14"/>
  <c r="I742" i="14"/>
  <c r="J522" i="14"/>
  <c r="H524" i="14"/>
  <c r="I523" i="14"/>
  <c r="H304" i="14"/>
  <c r="I303" i="14"/>
  <c r="J310" i="14" s="1"/>
  <c r="I86" i="14"/>
  <c r="H87" i="14"/>
  <c r="G1835" i="14"/>
  <c r="G1787" i="14"/>
  <c r="G1811" i="14"/>
  <c r="J5121" i="14" l="1"/>
  <c r="H4685" i="14"/>
  <c r="I4684" i="14"/>
  <c r="I5122" i="14"/>
  <c r="H5123" i="14"/>
  <c r="H4906" i="14"/>
  <c r="I4905" i="14"/>
  <c r="J4683" i="14"/>
  <c r="H4247" i="14"/>
  <c r="I4246" i="14"/>
  <c r="J4464" i="14"/>
  <c r="H4028" i="14"/>
  <c r="I4027" i="14"/>
  <c r="H4466" i="14"/>
  <c r="I4465" i="14"/>
  <c r="J4465" i="14"/>
  <c r="J4245" i="14"/>
  <c r="J4026" i="14"/>
  <c r="J4027" i="14"/>
  <c r="I3589" i="14"/>
  <c r="H3590" i="14"/>
  <c r="I3807" i="14"/>
  <c r="H3808" i="14"/>
  <c r="H3371" i="14"/>
  <c r="I3370" i="14"/>
  <c r="J3806" i="14"/>
  <c r="H2932" i="14"/>
  <c r="I2931" i="14"/>
  <c r="I3151" i="14"/>
  <c r="H3152" i="14"/>
  <c r="H2713" i="14"/>
  <c r="I2712" i="14"/>
  <c r="J3150" i="14"/>
  <c r="J2711" i="14"/>
  <c r="H2275" i="14"/>
  <c r="I2274" i="14"/>
  <c r="H2058" i="14"/>
  <c r="I2057" i="14"/>
  <c r="H2494" i="14"/>
  <c r="I2493" i="14"/>
  <c r="J2273" i="14"/>
  <c r="J2492" i="14"/>
  <c r="J2493" i="14"/>
  <c r="I1838" i="14"/>
  <c r="J1845" i="14" s="1"/>
  <c r="H1839" i="14"/>
  <c r="J1618" i="14"/>
  <c r="H1402" i="14"/>
  <c r="I1401" i="14"/>
  <c r="H1620" i="14"/>
  <c r="I1619" i="14"/>
  <c r="J1179" i="14"/>
  <c r="J960" i="14"/>
  <c r="I743" i="14"/>
  <c r="H744" i="14"/>
  <c r="I961" i="14"/>
  <c r="H962" i="14"/>
  <c r="J742" i="14"/>
  <c r="J743" i="14"/>
  <c r="H1181" i="14"/>
  <c r="I1180" i="14"/>
  <c r="I524" i="14"/>
  <c r="H525" i="14"/>
  <c r="J523" i="14"/>
  <c r="J524" i="14"/>
  <c r="H305" i="14"/>
  <c r="I304" i="14"/>
  <c r="J311" i="14" s="1"/>
  <c r="H88" i="14"/>
  <c r="I87" i="14"/>
  <c r="J86" i="14"/>
  <c r="G1860" i="14"/>
  <c r="G1836" i="14"/>
  <c r="G1788" i="14"/>
  <c r="G1812" i="14"/>
  <c r="J4905" i="14" l="1"/>
  <c r="J4684" i="14"/>
  <c r="H4907" i="14"/>
  <c r="I4906" i="14"/>
  <c r="J4906" i="14" s="1"/>
  <c r="I4685" i="14"/>
  <c r="H4686" i="14"/>
  <c r="J4685" i="14"/>
  <c r="I5123" i="14"/>
  <c r="H5124" i="14"/>
  <c r="J5122" i="14"/>
  <c r="J4028" i="14"/>
  <c r="H4467" i="14"/>
  <c r="I4466" i="14"/>
  <c r="H4029" i="14"/>
  <c r="I4028" i="14"/>
  <c r="H4248" i="14"/>
  <c r="I4247" i="14"/>
  <c r="J4246" i="14"/>
  <c r="J4247" i="14"/>
  <c r="I3371" i="14"/>
  <c r="H3372" i="14"/>
  <c r="H3591" i="14"/>
  <c r="I3590" i="14"/>
  <c r="J3590" i="14"/>
  <c r="J3807" i="14"/>
  <c r="J3370" i="14"/>
  <c r="I3808" i="14"/>
  <c r="H3809" i="14"/>
  <c r="J3589" i="14"/>
  <c r="I3152" i="14"/>
  <c r="H3153" i="14"/>
  <c r="J3151" i="14"/>
  <c r="J3152" i="14"/>
  <c r="J2931" i="14"/>
  <c r="H2714" i="14"/>
  <c r="I2713" i="14"/>
  <c r="J2712" i="14"/>
  <c r="H2933" i="14"/>
  <c r="I2932" i="14"/>
  <c r="I2494" i="14"/>
  <c r="H2495" i="14"/>
  <c r="H2276" i="14"/>
  <c r="I2275" i="14"/>
  <c r="J2057" i="14"/>
  <c r="I2058" i="14"/>
  <c r="H2059" i="14"/>
  <c r="J2494" i="14"/>
  <c r="J2274" i="14"/>
  <c r="J1619" i="14"/>
  <c r="I1620" i="14"/>
  <c r="H1621" i="14"/>
  <c r="J1401" i="14"/>
  <c r="I1402" i="14"/>
  <c r="H1403" i="14"/>
  <c r="I1839" i="14"/>
  <c r="J1846" i="14" s="1"/>
  <c r="H1840" i="14"/>
  <c r="I744" i="14"/>
  <c r="H745" i="14"/>
  <c r="H1182" i="14"/>
  <c r="I1181" i="14"/>
  <c r="I962" i="14"/>
  <c r="H963" i="14"/>
  <c r="J1180" i="14"/>
  <c r="J961" i="14"/>
  <c r="I525" i="14"/>
  <c r="H526" i="14"/>
  <c r="I305" i="14"/>
  <c r="J312" i="14" s="1"/>
  <c r="H306" i="14"/>
  <c r="J87" i="14"/>
  <c r="H89" i="14"/>
  <c r="I88" i="14"/>
  <c r="G1861" i="14"/>
  <c r="G1837" i="14"/>
  <c r="G1885" i="14"/>
  <c r="G1789" i="14"/>
  <c r="G1813" i="14"/>
  <c r="H5125" i="14" l="1"/>
  <c r="I5124" i="14"/>
  <c r="J5123" i="14"/>
  <c r="I4907" i="14"/>
  <c r="H4908" i="14"/>
  <c r="J4907" i="14"/>
  <c r="I4686" i="14"/>
  <c r="H4687" i="14"/>
  <c r="I4467" i="14"/>
  <c r="H4468" i="14"/>
  <c r="I4248" i="14"/>
  <c r="H4249" i="14"/>
  <c r="J4466" i="14"/>
  <c r="I4029" i="14"/>
  <c r="H4030" i="14"/>
  <c r="H3810" i="14"/>
  <c r="I3809" i="14"/>
  <c r="J3808" i="14"/>
  <c r="H3592" i="14"/>
  <c r="I3591" i="14"/>
  <c r="I3372" i="14"/>
  <c r="H3373" i="14"/>
  <c r="J3371" i="14"/>
  <c r="J2932" i="14"/>
  <c r="J2713" i="14"/>
  <c r="H3154" i="14"/>
  <c r="I3153" i="14"/>
  <c r="J2933" i="14"/>
  <c r="I2933" i="14"/>
  <c r="H2934" i="14"/>
  <c r="I2714" i="14"/>
  <c r="H2715" i="14"/>
  <c r="J2275" i="14"/>
  <c r="I2059" i="14"/>
  <c r="H2060" i="14"/>
  <c r="I2276" i="14"/>
  <c r="H2277" i="14"/>
  <c r="J2058" i="14"/>
  <c r="I2495" i="14"/>
  <c r="H2496" i="14"/>
  <c r="I1403" i="14"/>
  <c r="H1404" i="14"/>
  <c r="J1403" i="14"/>
  <c r="I1621" i="14"/>
  <c r="H1622" i="14"/>
  <c r="H1841" i="14"/>
  <c r="I1840" i="14"/>
  <c r="J1847" i="14" s="1"/>
  <c r="J1620" i="14"/>
  <c r="J1402" i="14"/>
  <c r="J744" i="14"/>
  <c r="J1181" i="14"/>
  <c r="I1182" i="14"/>
  <c r="H1183" i="14"/>
  <c r="J962" i="14"/>
  <c r="H964" i="14"/>
  <c r="I963" i="14"/>
  <c r="H746" i="14"/>
  <c r="I745" i="14"/>
  <c r="I526" i="14"/>
  <c r="H527" i="14"/>
  <c r="J525" i="14"/>
  <c r="I306" i="14"/>
  <c r="J313" i="14" s="1"/>
  <c r="H307" i="14"/>
  <c r="I89" i="14"/>
  <c r="H90" i="14"/>
  <c r="J89" i="14"/>
  <c r="J88" i="14"/>
  <c r="G1838" i="14"/>
  <c r="G1862" i="14"/>
  <c r="G1886" i="14"/>
  <c r="G1790" i="14"/>
  <c r="G1814" i="14"/>
  <c r="H4688" i="14" l="1"/>
  <c r="I4687" i="14"/>
  <c r="J4686" i="14"/>
  <c r="I4908" i="14"/>
  <c r="H4909" i="14"/>
  <c r="J5124" i="14"/>
  <c r="H5126" i="14"/>
  <c r="I5125" i="14"/>
  <c r="J4467" i="14"/>
  <c r="J4248" i="14"/>
  <c r="J4029" i="14"/>
  <c r="I4030" i="14"/>
  <c r="H4031" i="14"/>
  <c r="I4249" i="14"/>
  <c r="H4250" i="14"/>
  <c r="I4468" i="14"/>
  <c r="H4469" i="14"/>
  <c r="J3591" i="14"/>
  <c r="J3809" i="14"/>
  <c r="H3374" i="14"/>
  <c r="I3373" i="14"/>
  <c r="I3592" i="14"/>
  <c r="H3593" i="14"/>
  <c r="H3811" i="14"/>
  <c r="I3810" i="14"/>
  <c r="J3372" i="14"/>
  <c r="H3155" i="14"/>
  <c r="I3154" i="14"/>
  <c r="I2715" i="14"/>
  <c r="H2716" i="14"/>
  <c r="I2934" i="14"/>
  <c r="H2935" i="14"/>
  <c r="J2714" i="14"/>
  <c r="J3153" i="14"/>
  <c r="J3154" i="14"/>
  <c r="H2497" i="14"/>
  <c r="I2496" i="14"/>
  <c r="J2495" i="14"/>
  <c r="H2061" i="14"/>
  <c r="I2060" i="14"/>
  <c r="J2276" i="14"/>
  <c r="J2059" i="14"/>
  <c r="J2060" i="14"/>
  <c r="I2277" i="14"/>
  <c r="H2278" i="14"/>
  <c r="H1842" i="14"/>
  <c r="I1841" i="14"/>
  <c r="J1848" i="14" s="1"/>
  <c r="H1623" i="14"/>
  <c r="I1622" i="14"/>
  <c r="J1622" i="14"/>
  <c r="J1621" i="14"/>
  <c r="H1405" i="14"/>
  <c r="I1404" i="14"/>
  <c r="J963" i="14"/>
  <c r="J745" i="14"/>
  <c r="H747" i="14"/>
  <c r="I746" i="14"/>
  <c r="H965" i="14"/>
  <c r="I964" i="14"/>
  <c r="J1182" i="14"/>
  <c r="I1183" i="14"/>
  <c r="H1184" i="14"/>
  <c r="J746" i="14"/>
  <c r="H528" i="14"/>
  <c r="I527" i="14"/>
  <c r="J526" i="14"/>
  <c r="H308" i="14"/>
  <c r="I307" i="14"/>
  <c r="J314" i="14" s="1"/>
  <c r="I90" i="14"/>
  <c r="H91" i="14"/>
  <c r="G1791" i="14"/>
  <c r="G1815" i="14"/>
  <c r="G1887" i="14"/>
  <c r="G1863" i="14"/>
  <c r="G1839" i="14"/>
  <c r="H4910" i="14" l="1"/>
  <c r="I4909" i="14"/>
  <c r="J4687" i="14"/>
  <c r="I5126" i="14"/>
  <c r="H5127" i="14"/>
  <c r="J5125" i="14"/>
  <c r="H4689" i="14"/>
  <c r="I4688" i="14"/>
  <c r="J4908" i="14"/>
  <c r="H4251" i="14"/>
  <c r="I4250" i="14"/>
  <c r="J4030" i="14"/>
  <c r="H4032" i="14"/>
  <c r="I4031" i="14"/>
  <c r="H4470" i="14"/>
  <c r="I4469" i="14"/>
  <c r="J4249" i="14"/>
  <c r="J4468" i="14"/>
  <c r="I3593" i="14"/>
  <c r="H3594" i="14"/>
  <c r="J3593" i="14"/>
  <c r="I3811" i="14"/>
  <c r="H3812" i="14"/>
  <c r="I3374" i="14"/>
  <c r="H3375" i="14"/>
  <c r="J3810" i="14"/>
  <c r="J3592" i="14"/>
  <c r="J3373" i="14"/>
  <c r="H2936" i="14"/>
  <c r="I2935" i="14"/>
  <c r="J2934" i="14"/>
  <c r="J2715" i="14"/>
  <c r="I3155" i="14"/>
  <c r="H3156" i="14"/>
  <c r="H2717" i="14"/>
  <c r="I2716" i="14"/>
  <c r="J2496" i="14"/>
  <c r="H2279" i="14"/>
  <c r="I2278" i="14"/>
  <c r="H2498" i="14"/>
  <c r="I2497" i="14"/>
  <c r="H2062" i="14"/>
  <c r="I2061" i="14"/>
  <c r="J2061" i="14" s="1"/>
  <c r="J2277" i="14"/>
  <c r="H1406" i="14"/>
  <c r="I1405" i="14"/>
  <c r="I1842" i="14"/>
  <c r="J1849" i="14" s="1"/>
  <c r="H1843" i="14"/>
  <c r="J1404" i="14"/>
  <c r="H1624" i="14"/>
  <c r="I1623" i="14"/>
  <c r="J1183" i="14"/>
  <c r="I965" i="14"/>
  <c r="H966" i="14"/>
  <c r="H1185" i="14"/>
  <c r="I1184" i="14"/>
  <c r="I747" i="14"/>
  <c r="H748" i="14"/>
  <c r="J964" i="14"/>
  <c r="J747" i="14"/>
  <c r="J527" i="14"/>
  <c r="I528" i="14"/>
  <c r="J528" i="14" s="1"/>
  <c r="H529" i="14"/>
  <c r="H309" i="14"/>
  <c r="I308" i="14"/>
  <c r="J315" i="14" s="1"/>
  <c r="H92" i="14"/>
  <c r="I91" i="14"/>
  <c r="J90" i="14"/>
  <c r="J91" i="14"/>
  <c r="G1888" i="14"/>
  <c r="G1840" i="14"/>
  <c r="G1864" i="14"/>
  <c r="G1792" i="14"/>
  <c r="G1816" i="14"/>
  <c r="I4689" i="14" l="1"/>
  <c r="H4690" i="14"/>
  <c r="J5126" i="14"/>
  <c r="H4911" i="14"/>
  <c r="I4910" i="14"/>
  <c r="J4688" i="14"/>
  <c r="I5127" i="14"/>
  <c r="H5128" i="14"/>
  <c r="J4909" i="14"/>
  <c r="J4469" i="14"/>
  <c r="H4471" i="14"/>
  <c r="I4470" i="14"/>
  <c r="H4252" i="14"/>
  <c r="I4251" i="14"/>
  <c r="J4470" i="14"/>
  <c r="J4031" i="14"/>
  <c r="J4250" i="14"/>
  <c r="H4033" i="14"/>
  <c r="I4032" i="14"/>
  <c r="H3595" i="14"/>
  <c r="I3594" i="14"/>
  <c r="J3811" i="14"/>
  <c r="I3375" i="14"/>
  <c r="H3376" i="14"/>
  <c r="I3812" i="14"/>
  <c r="H3813" i="14"/>
  <c r="J3374" i="14"/>
  <c r="J2935" i="14"/>
  <c r="H2937" i="14"/>
  <c r="I2936" i="14"/>
  <c r="H2718" i="14"/>
  <c r="I2717" i="14"/>
  <c r="I3156" i="14"/>
  <c r="H3157" i="14"/>
  <c r="J2716" i="14"/>
  <c r="J3155" i="14"/>
  <c r="J2278" i="14"/>
  <c r="H2280" i="14"/>
  <c r="I2279" i="14"/>
  <c r="J2497" i="14"/>
  <c r="J2498" i="14"/>
  <c r="I2062" i="14"/>
  <c r="H2063" i="14"/>
  <c r="I2498" i="14"/>
  <c r="H2499" i="14"/>
  <c r="I1624" i="14"/>
  <c r="H1625" i="14"/>
  <c r="I1843" i="14"/>
  <c r="J1850" i="14" s="1"/>
  <c r="H1844" i="14"/>
  <c r="J1405" i="14"/>
  <c r="I1406" i="14"/>
  <c r="H1407" i="14"/>
  <c r="J1623" i="14"/>
  <c r="I966" i="14"/>
  <c r="H967" i="14"/>
  <c r="J1184" i="14"/>
  <c r="J965" i="14"/>
  <c r="I748" i="14"/>
  <c r="H749" i="14"/>
  <c r="H1186" i="14"/>
  <c r="I1185" i="14"/>
  <c r="I529" i="14"/>
  <c r="H530" i="14"/>
  <c r="J529" i="14"/>
  <c r="I309" i="14"/>
  <c r="J316" i="14" s="1"/>
  <c r="H310" i="14"/>
  <c r="H93" i="14"/>
  <c r="I92" i="14"/>
  <c r="G1793" i="14"/>
  <c r="G1817" i="14"/>
  <c r="G1841" i="14"/>
  <c r="G1865" i="14"/>
  <c r="J5127" i="14" l="1"/>
  <c r="I4911" i="14"/>
  <c r="H4912" i="14"/>
  <c r="I4690" i="14"/>
  <c r="H4691" i="14"/>
  <c r="J4689" i="14"/>
  <c r="H5129" i="14"/>
  <c r="I5128" i="14"/>
  <c r="J4910" i="14"/>
  <c r="J4251" i="14"/>
  <c r="I4033" i="14"/>
  <c r="H4034" i="14"/>
  <c r="I4252" i="14"/>
  <c r="H4253" i="14"/>
  <c r="I4471" i="14"/>
  <c r="H4472" i="14"/>
  <c r="J4032" i="14"/>
  <c r="J4033" i="14"/>
  <c r="H3814" i="14"/>
  <c r="I3813" i="14"/>
  <c r="J3594" i="14"/>
  <c r="J3375" i="14"/>
  <c r="J3376" i="14"/>
  <c r="J3812" i="14"/>
  <c r="H3596" i="14"/>
  <c r="I3595" i="14"/>
  <c r="I3376" i="14"/>
  <c r="H3377" i="14"/>
  <c r="J2717" i="14"/>
  <c r="I2718" i="14"/>
  <c r="H2719" i="14"/>
  <c r="H3158" i="14"/>
  <c r="I3157" i="14"/>
  <c r="J2936" i="14"/>
  <c r="I2937" i="14"/>
  <c r="H2938" i="14"/>
  <c r="J2937" i="14"/>
  <c r="J3156" i="14"/>
  <c r="J2279" i="14"/>
  <c r="I2499" i="14"/>
  <c r="H2500" i="14"/>
  <c r="I2280" i="14"/>
  <c r="H2281" i="14"/>
  <c r="J2062" i="14"/>
  <c r="J2063" i="14"/>
  <c r="I2063" i="14"/>
  <c r="H2064" i="14"/>
  <c r="I1407" i="14"/>
  <c r="H1408" i="14"/>
  <c r="H1845" i="14"/>
  <c r="I1844" i="14"/>
  <c r="J1851" i="14" s="1"/>
  <c r="J1406" i="14"/>
  <c r="I1625" i="14"/>
  <c r="H1626" i="14"/>
  <c r="J1624" i="14"/>
  <c r="I1186" i="14"/>
  <c r="H1187" i="14"/>
  <c r="J1185" i="14"/>
  <c r="H750" i="14"/>
  <c r="I749" i="14"/>
  <c r="H968" i="14"/>
  <c r="I967" i="14"/>
  <c r="J748" i="14"/>
  <c r="J1186" i="14"/>
  <c r="J966" i="14"/>
  <c r="H531" i="14"/>
  <c r="I530" i="14"/>
  <c r="J530" i="14"/>
  <c r="I310" i="14"/>
  <c r="J317" i="14" s="1"/>
  <c r="H311" i="14"/>
  <c r="J92" i="14"/>
  <c r="I93" i="14"/>
  <c r="H94" i="14"/>
  <c r="G1842" i="14"/>
  <c r="G1794" i="14"/>
  <c r="G1818" i="14"/>
  <c r="G1889" i="14"/>
  <c r="G1866" i="14"/>
  <c r="J4690" i="14" l="1"/>
  <c r="I4912" i="14"/>
  <c r="H4913" i="14"/>
  <c r="J5128" i="14"/>
  <c r="J4911" i="14"/>
  <c r="H5130" i="14"/>
  <c r="I5129" i="14"/>
  <c r="H4692" i="14"/>
  <c r="I4691" i="14"/>
  <c r="J4691" i="14" s="1"/>
  <c r="I4253" i="14"/>
  <c r="H4254" i="14"/>
  <c r="I4472" i="14"/>
  <c r="H4473" i="14"/>
  <c r="J4252" i="14"/>
  <c r="I4034" i="14"/>
  <c r="H4035" i="14"/>
  <c r="J4471" i="14"/>
  <c r="H3378" i="14"/>
  <c r="I3377" i="14"/>
  <c r="J3595" i="14"/>
  <c r="J3813" i="14"/>
  <c r="I3596" i="14"/>
  <c r="H3597" i="14"/>
  <c r="J3377" i="14"/>
  <c r="H3815" i="14"/>
  <c r="I3814" i="14"/>
  <c r="J3158" i="14"/>
  <c r="H3159" i="14"/>
  <c r="I3158" i="14"/>
  <c r="I2938" i="14"/>
  <c r="H2939" i="14"/>
  <c r="I2719" i="14"/>
  <c r="H2720" i="14"/>
  <c r="J3157" i="14"/>
  <c r="J2718" i="14"/>
  <c r="H2065" i="14"/>
  <c r="I2064" i="14"/>
  <c r="I2281" i="14"/>
  <c r="H2282" i="14"/>
  <c r="H2501" i="14"/>
  <c r="I2500" i="14"/>
  <c r="J2499" i="14"/>
  <c r="J2280" i="14"/>
  <c r="H1627" i="14"/>
  <c r="I1626" i="14"/>
  <c r="H1846" i="14"/>
  <c r="I1845" i="14"/>
  <c r="J1852" i="14" s="1"/>
  <c r="J1625" i="14"/>
  <c r="J1626" i="14"/>
  <c r="I1408" i="14"/>
  <c r="H1409" i="14"/>
  <c r="J1407" i="14"/>
  <c r="J749" i="14"/>
  <c r="H751" i="14"/>
  <c r="I750" i="14"/>
  <c r="J967" i="14"/>
  <c r="I1187" i="14"/>
  <c r="H1188" i="14"/>
  <c r="H969" i="14"/>
  <c r="I968" i="14"/>
  <c r="H532" i="14"/>
  <c r="I531" i="14"/>
  <c r="J531" i="14" s="1"/>
  <c r="H312" i="14"/>
  <c r="I311" i="14"/>
  <c r="J318" i="14" s="1"/>
  <c r="J93" i="14"/>
  <c r="I94" i="14"/>
  <c r="H95" i="14"/>
  <c r="G1843" i="14"/>
  <c r="G1890" i="14"/>
  <c r="G1867" i="14"/>
  <c r="G1795" i="14"/>
  <c r="G1819" i="14"/>
  <c r="I5130" i="14" l="1"/>
  <c r="H5131" i="14"/>
  <c r="H4914" i="14"/>
  <c r="I4913" i="14"/>
  <c r="H4693" i="14"/>
  <c r="I4692" i="14"/>
  <c r="J5129" i="14"/>
  <c r="J5130" i="14"/>
  <c r="J4912" i="14"/>
  <c r="H4255" i="14"/>
  <c r="I4254" i="14"/>
  <c r="J4472" i="14"/>
  <c r="J4253" i="14"/>
  <c r="J4034" i="14"/>
  <c r="H4474" i="14"/>
  <c r="I4473" i="14"/>
  <c r="H4036" i="14"/>
  <c r="I4035" i="14"/>
  <c r="J3596" i="14"/>
  <c r="J3814" i="14"/>
  <c r="H3379" i="14"/>
  <c r="I3378" i="14"/>
  <c r="I3815" i="14"/>
  <c r="H3816" i="14"/>
  <c r="H3598" i="14"/>
  <c r="I3597" i="14"/>
  <c r="J2719" i="14"/>
  <c r="J2938" i="14"/>
  <c r="I3159" i="14"/>
  <c r="H3160" i="14"/>
  <c r="H2721" i="14"/>
  <c r="I2720" i="14"/>
  <c r="H2940" i="14"/>
  <c r="I2939" i="14"/>
  <c r="H2502" i="14"/>
  <c r="I2501" i="14"/>
  <c r="J2281" i="14"/>
  <c r="J2064" i="14"/>
  <c r="H2283" i="14"/>
  <c r="I2282" i="14"/>
  <c r="J2500" i="14"/>
  <c r="H2066" i="14"/>
  <c r="I2065" i="14"/>
  <c r="I1846" i="14"/>
  <c r="J1853" i="14" s="1"/>
  <c r="H1847" i="14"/>
  <c r="J1408" i="14"/>
  <c r="H1410" i="14"/>
  <c r="I1409" i="14"/>
  <c r="H1628" i="14"/>
  <c r="I1627" i="14"/>
  <c r="I751" i="14"/>
  <c r="H752" i="14"/>
  <c r="J968" i="14"/>
  <c r="I969" i="14"/>
  <c r="H970" i="14"/>
  <c r="J1187" i="14"/>
  <c r="H1189" i="14"/>
  <c r="I1188" i="14"/>
  <c r="J750" i="14"/>
  <c r="H533" i="14"/>
  <c r="I532" i="14"/>
  <c r="H313" i="14"/>
  <c r="I312" i="14"/>
  <c r="J319" i="14" s="1"/>
  <c r="J94" i="14"/>
  <c r="H96" i="14"/>
  <c r="I95" i="14"/>
  <c r="J95" i="14" s="1"/>
  <c r="G1844" i="14"/>
  <c r="G1868" i="14"/>
  <c r="G1796" i="14"/>
  <c r="G1820" i="14"/>
  <c r="G1891" i="14"/>
  <c r="I5131" i="14" l="1"/>
  <c r="H5132" i="14"/>
  <c r="J4692" i="14"/>
  <c r="J4913" i="14"/>
  <c r="I4693" i="14"/>
  <c r="H4694" i="14"/>
  <c r="H4915" i="14"/>
  <c r="I4914" i="14"/>
  <c r="J4473" i="14"/>
  <c r="H4475" i="14"/>
  <c r="I4474" i="14"/>
  <c r="J4254" i="14"/>
  <c r="J4035" i="14"/>
  <c r="H4037" i="14"/>
  <c r="I4036" i="14"/>
  <c r="H4256" i="14"/>
  <c r="I4255" i="14"/>
  <c r="I3816" i="14"/>
  <c r="H3817" i="14"/>
  <c r="I3379" i="14"/>
  <c r="H3380" i="14"/>
  <c r="J3815" i="14"/>
  <c r="J3378" i="14"/>
  <c r="J3597" i="14"/>
  <c r="H3599" i="14"/>
  <c r="I3598" i="14"/>
  <c r="I3160" i="14"/>
  <c r="H3161" i="14"/>
  <c r="J2720" i="14"/>
  <c r="J3159" i="14"/>
  <c r="H2941" i="14"/>
  <c r="I2940" i="14"/>
  <c r="J2939" i="14"/>
  <c r="H2722" i="14"/>
  <c r="I2721" i="14"/>
  <c r="H2284" i="14"/>
  <c r="I2283" i="14"/>
  <c r="I2066" i="14"/>
  <c r="H2067" i="14"/>
  <c r="J2501" i="14"/>
  <c r="J2065" i="14"/>
  <c r="J2282" i="14"/>
  <c r="I2502" i="14"/>
  <c r="H2503" i="14"/>
  <c r="J1627" i="14"/>
  <c r="I1628" i="14"/>
  <c r="H1629" i="14"/>
  <c r="I1847" i="14"/>
  <c r="J1854" i="14" s="1"/>
  <c r="H1848" i="14"/>
  <c r="H1411" i="14"/>
  <c r="I1410" i="14"/>
  <c r="J1409" i="14"/>
  <c r="I752" i="14"/>
  <c r="H753" i="14"/>
  <c r="H1190" i="14"/>
  <c r="I1189" i="14"/>
  <c r="J1188" i="14"/>
  <c r="I970" i="14"/>
  <c r="H971" i="14"/>
  <c r="J751" i="14"/>
  <c r="J969" i="14"/>
  <c r="J1189" i="14"/>
  <c r="I533" i="14"/>
  <c r="H534" i="14"/>
  <c r="J532" i="14"/>
  <c r="I313" i="14"/>
  <c r="J320" i="14" s="1"/>
  <c r="H314" i="14"/>
  <c r="H97" i="14"/>
  <c r="I96" i="14"/>
  <c r="G1892" i="14"/>
  <c r="G1845" i="14"/>
  <c r="G1869" i="14"/>
  <c r="G1797" i="14"/>
  <c r="G1821" i="14"/>
  <c r="I4694" i="14" l="1"/>
  <c r="H4695" i="14"/>
  <c r="J4693" i="14"/>
  <c r="J4694" i="14"/>
  <c r="H5133" i="14"/>
  <c r="I5132" i="14"/>
  <c r="J5131" i="14"/>
  <c r="I4915" i="14"/>
  <c r="H4916" i="14"/>
  <c r="J4914" i="14"/>
  <c r="J4255" i="14"/>
  <c r="H4257" i="14"/>
  <c r="I4256" i="14"/>
  <c r="J4036" i="14"/>
  <c r="J4256" i="14"/>
  <c r="I4475" i="14"/>
  <c r="H4476" i="14"/>
  <c r="I4037" i="14"/>
  <c r="H4038" i="14"/>
  <c r="J4474" i="14"/>
  <c r="I3380" i="14"/>
  <c r="H3381" i="14"/>
  <c r="H3818" i="14"/>
  <c r="I3817" i="14"/>
  <c r="I3599" i="14"/>
  <c r="H3600" i="14"/>
  <c r="J3379" i="14"/>
  <c r="J3816" i="14"/>
  <c r="J3598" i="14"/>
  <c r="J3160" i="14"/>
  <c r="J3161" i="14"/>
  <c r="J2721" i="14"/>
  <c r="J2722" i="14"/>
  <c r="I2722" i="14"/>
  <c r="H2723" i="14"/>
  <c r="J2940" i="14"/>
  <c r="I2941" i="14"/>
  <c r="H2942" i="14"/>
  <c r="H3162" i="14"/>
  <c r="I3161" i="14"/>
  <c r="I2284" i="14"/>
  <c r="H2285" i="14"/>
  <c r="I2067" i="14"/>
  <c r="H2068" i="14"/>
  <c r="J2502" i="14"/>
  <c r="J2066" i="14"/>
  <c r="I2503" i="14"/>
  <c r="H2504" i="14"/>
  <c r="J2283" i="14"/>
  <c r="J1410" i="14"/>
  <c r="I1629" i="14"/>
  <c r="H1630" i="14"/>
  <c r="J1629" i="14"/>
  <c r="I1411" i="14"/>
  <c r="H1412" i="14"/>
  <c r="J1628" i="14"/>
  <c r="H1849" i="14"/>
  <c r="I1848" i="14"/>
  <c r="J1855" i="14" s="1"/>
  <c r="J1411" i="14"/>
  <c r="H754" i="14"/>
  <c r="I753" i="14"/>
  <c r="J752" i="14"/>
  <c r="J753" i="14"/>
  <c r="J970" i="14"/>
  <c r="H972" i="14"/>
  <c r="I971" i="14"/>
  <c r="I1190" i="14"/>
  <c r="H1191" i="14"/>
  <c r="I534" i="14"/>
  <c r="H535" i="14"/>
  <c r="J534" i="14"/>
  <c r="J533" i="14"/>
  <c r="I314" i="14"/>
  <c r="J321" i="14" s="1"/>
  <c r="H315" i="14"/>
  <c r="J96" i="14"/>
  <c r="I97" i="14"/>
  <c r="H98" i="14"/>
  <c r="G1846" i="14"/>
  <c r="G1798" i="14"/>
  <c r="G1822" i="14"/>
  <c r="G1893" i="14"/>
  <c r="G1870" i="14"/>
  <c r="H5134" i="14" l="1"/>
  <c r="I5133" i="14"/>
  <c r="H4696" i="14"/>
  <c r="I4695" i="14"/>
  <c r="I4916" i="14"/>
  <c r="J4916" i="14" s="1"/>
  <c r="H4917" i="14"/>
  <c r="J4915" i="14"/>
  <c r="J5132" i="14"/>
  <c r="I4476" i="14"/>
  <c r="H4477" i="14"/>
  <c r="I4038" i="14"/>
  <c r="H4039" i="14"/>
  <c r="H4258" i="14"/>
  <c r="I4257" i="14"/>
  <c r="J4037" i="14"/>
  <c r="J4038" i="14"/>
  <c r="J4475" i="14"/>
  <c r="J4257" i="14"/>
  <c r="H3382" i="14"/>
  <c r="I3381" i="14"/>
  <c r="J3599" i="14"/>
  <c r="J3380" i="14"/>
  <c r="J3381" i="14"/>
  <c r="J3817" i="14"/>
  <c r="I3600" i="14"/>
  <c r="H3601" i="14"/>
  <c r="H3819" i="14"/>
  <c r="I3818" i="14"/>
  <c r="I2723" i="14"/>
  <c r="H2724" i="14"/>
  <c r="J2941" i="14"/>
  <c r="I2942" i="14"/>
  <c r="H2943" i="14"/>
  <c r="H3163" i="14"/>
  <c r="I3162" i="14"/>
  <c r="J2067" i="14"/>
  <c r="J2503" i="14"/>
  <c r="I2285" i="14"/>
  <c r="H2286" i="14"/>
  <c r="J2284" i="14"/>
  <c r="J2285" i="14"/>
  <c r="H2505" i="14"/>
  <c r="I2504" i="14"/>
  <c r="J2504" i="14"/>
  <c r="H2069" i="14"/>
  <c r="I2068" i="14"/>
  <c r="H1850" i="14"/>
  <c r="I1849" i="14"/>
  <c r="J1856" i="14" s="1"/>
  <c r="H1631" i="14"/>
  <c r="I1630" i="14"/>
  <c r="I1412" i="14"/>
  <c r="H1413" i="14"/>
  <c r="I1191" i="14"/>
  <c r="H1192" i="14"/>
  <c r="J1190" i="14"/>
  <c r="H755" i="14"/>
  <c r="I754" i="14"/>
  <c r="H973" i="14"/>
  <c r="I972" i="14"/>
  <c r="J971" i="14"/>
  <c r="H536" i="14"/>
  <c r="I535" i="14"/>
  <c r="H316" i="14"/>
  <c r="I315" i="14"/>
  <c r="J322" i="14" s="1"/>
  <c r="I98" i="14"/>
  <c r="H99" i="14"/>
  <c r="J97" i="14"/>
  <c r="G1847" i="14"/>
  <c r="G1894" i="14"/>
  <c r="G1799" i="14"/>
  <c r="G1823" i="14"/>
  <c r="G1871" i="14"/>
  <c r="I5134" i="14" l="1"/>
  <c r="H5135" i="14"/>
  <c r="H4918" i="14"/>
  <c r="I4917" i="14"/>
  <c r="J4695" i="14"/>
  <c r="H4697" i="14"/>
  <c r="I4696" i="14"/>
  <c r="J5133" i="14"/>
  <c r="J5134" i="14"/>
  <c r="I4258" i="14"/>
  <c r="H4259" i="14"/>
  <c r="J4476" i="14"/>
  <c r="H4040" i="14"/>
  <c r="I4039" i="14"/>
  <c r="H4478" i="14"/>
  <c r="I4477" i="14"/>
  <c r="I3819" i="14"/>
  <c r="H3820" i="14"/>
  <c r="I3601" i="14"/>
  <c r="H3602" i="14"/>
  <c r="J3600" i="14"/>
  <c r="I3382" i="14"/>
  <c r="H3383" i="14"/>
  <c r="J3818" i="14"/>
  <c r="J2942" i="14"/>
  <c r="H2725" i="14"/>
  <c r="I2724" i="14"/>
  <c r="J2723" i="14"/>
  <c r="I3163" i="14"/>
  <c r="H3164" i="14"/>
  <c r="J3162" i="14"/>
  <c r="H2944" i="14"/>
  <c r="I2943" i="14"/>
  <c r="J2069" i="14"/>
  <c r="H2506" i="14"/>
  <c r="I2505" i="14"/>
  <c r="H2287" i="14"/>
  <c r="I2286" i="14"/>
  <c r="H2070" i="14"/>
  <c r="I2069" i="14"/>
  <c r="J2068" i="14"/>
  <c r="J1630" i="14"/>
  <c r="H1632" i="14"/>
  <c r="I1631" i="14"/>
  <c r="H1414" i="14"/>
  <c r="I1413" i="14"/>
  <c r="J1412" i="14"/>
  <c r="J1413" i="14"/>
  <c r="I1850" i="14"/>
  <c r="J1857" i="14" s="1"/>
  <c r="H1851" i="14"/>
  <c r="J1191" i="14"/>
  <c r="J754" i="14"/>
  <c r="I973" i="14"/>
  <c r="H974" i="14"/>
  <c r="I755" i="14"/>
  <c r="H756" i="14"/>
  <c r="H1193" i="14"/>
  <c r="I1192" i="14"/>
  <c r="J972" i="14"/>
  <c r="J535" i="14"/>
  <c r="H537" i="14"/>
  <c r="I536" i="14"/>
  <c r="H317" i="14"/>
  <c r="I316" i="14"/>
  <c r="J323" i="14" s="1"/>
  <c r="H100" i="14"/>
  <c r="I99" i="14"/>
  <c r="J98" i="14"/>
  <c r="G1895" i="14"/>
  <c r="G1848" i="14"/>
  <c r="G1872" i="14"/>
  <c r="G1800" i="14"/>
  <c r="G1824" i="14"/>
  <c r="H4919" i="14" l="1"/>
  <c r="I4918" i="14"/>
  <c r="I5135" i="14"/>
  <c r="H5136" i="14"/>
  <c r="J4696" i="14"/>
  <c r="I4697" i="14"/>
  <c r="H4698" i="14"/>
  <c r="J4917" i="14"/>
  <c r="H4041" i="14"/>
  <c r="I4040" i="14"/>
  <c r="J4477" i="14"/>
  <c r="H4260" i="14"/>
  <c r="I4259" i="14"/>
  <c r="H4479" i="14"/>
  <c r="I4478" i="14"/>
  <c r="J4258" i="14"/>
  <c r="J4039" i="14"/>
  <c r="J4040" i="14"/>
  <c r="J3601" i="14"/>
  <c r="I3820" i="14"/>
  <c r="H3821" i="14"/>
  <c r="I3383" i="14"/>
  <c r="H3384" i="14"/>
  <c r="J3383" i="14"/>
  <c r="J3382" i="14"/>
  <c r="H3603" i="14"/>
  <c r="I3602" i="14"/>
  <c r="J3819" i="14"/>
  <c r="H2726" i="14"/>
  <c r="I2725" i="14"/>
  <c r="H2945" i="14"/>
  <c r="I2944" i="14"/>
  <c r="I3164" i="14"/>
  <c r="H3165" i="14"/>
  <c r="J2943" i="14"/>
  <c r="J3163" i="14"/>
  <c r="J2724" i="14"/>
  <c r="J2725" i="14"/>
  <c r="J2944" i="14"/>
  <c r="H2288" i="14"/>
  <c r="I2287" i="14"/>
  <c r="J2286" i="14"/>
  <c r="J2506" i="14"/>
  <c r="J2505" i="14"/>
  <c r="I2070" i="14"/>
  <c r="H2071" i="14"/>
  <c r="I2506" i="14"/>
  <c r="H2507" i="14"/>
  <c r="I1851" i="14"/>
  <c r="J1858" i="14" s="1"/>
  <c r="H1852" i="14"/>
  <c r="H1415" i="14"/>
  <c r="I1414" i="14"/>
  <c r="J1631" i="14"/>
  <c r="I1632" i="14"/>
  <c r="H1633" i="14"/>
  <c r="J1192" i="14"/>
  <c r="I974" i="14"/>
  <c r="H975" i="14"/>
  <c r="H1194" i="14"/>
  <c r="I1193" i="14"/>
  <c r="J755" i="14"/>
  <c r="I756" i="14"/>
  <c r="H757" i="14"/>
  <c r="J973" i="14"/>
  <c r="I537" i="14"/>
  <c r="H538" i="14"/>
  <c r="J536" i="14"/>
  <c r="I317" i="14"/>
  <c r="J324" i="14" s="1"/>
  <c r="H318" i="14"/>
  <c r="J99" i="14"/>
  <c r="H101" i="14"/>
  <c r="I100" i="14"/>
  <c r="G1873" i="14"/>
  <c r="G1801" i="14"/>
  <c r="G1825" i="14"/>
  <c r="G1849" i="14"/>
  <c r="G1896" i="14"/>
  <c r="I4698" i="14" l="1"/>
  <c r="H4699" i="14"/>
  <c r="H5137" i="14"/>
  <c r="I5136" i="14"/>
  <c r="J4918" i="14"/>
  <c r="J4698" i="14"/>
  <c r="J5135" i="14"/>
  <c r="J5136" i="14"/>
  <c r="I4919" i="14"/>
  <c r="H4920" i="14"/>
  <c r="J4697" i="14"/>
  <c r="H4261" i="14"/>
  <c r="I4260" i="14"/>
  <c r="I4479" i="14"/>
  <c r="H4480" i="14"/>
  <c r="J4478" i="14"/>
  <c r="J4259" i="14"/>
  <c r="I4041" i="14"/>
  <c r="H4042" i="14"/>
  <c r="H3385" i="14"/>
  <c r="I3384" i="14"/>
  <c r="J3820" i="14"/>
  <c r="J3602" i="14"/>
  <c r="I3603" i="14"/>
  <c r="H3604" i="14"/>
  <c r="H3822" i="14"/>
  <c r="I3821" i="14"/>
  <c r="H3166" i="14"/>
  <c r="I3165" i="14"/>
  <c r="J3164" i="14"/>
  <c r="I2726" i="14"/>
  <c r="H2727" i="14"/>
  <c r="I2945" i="14"/>
  <c r="H2946" i="14"/>
  <c r="J2507" i="14"/>
  <c r="I2507" i="14"/>
  <c r="H2508" i="14"/>
  <c r="I2071" i="14"/>
  <c r="H2072" i="14"/>
  <c r="J2287" i="14"/>
  <c r="J2070" i="14"/>
  <c r="I2288" i="14"/>
  <c r="H2289" i="14"/>
  <c r="J1414" i="14"/>
  <c r="J1632" i="14"/>
  <c r="H1634" i="14"/>
  <c r="I1633" i="14"/>
  <c r="I1415" i="14"/>
  <c r="H1416" i="14"/>
  <c r="H1853" i="14"/>
  <c r="I1852" i="14"/>
  <c r="J1859" i="14" s="1"/>
  <c r="H758" i="14"/>
  <c r="I757" i="14"/>
  <c r="J756" i="14"/>
  <c r="H976" i="14"/>
  <c r="I975" i="14"/>
  <c r="I1194" i="14"/>
  <c r="H1195" i="14"/>
  <c r="J1193" i="14"/>
  <c r="J974" i="14"/>
  <c r="H539" i="14"/>
  <c r="I538" i="14"/>
  <c r="J538" i="14"/>
  <c r="J537" i="14"/>
  <c r="I318" i="14"/>
  <c r="J325" i="14" s="1"/>
  <c r="H319" i="14"/>
  <c r="I101" i="14"/>
  <c r="H102" i="14"/>
  <c r="J101" i="14"/>
  <c r="J100" i="14"/>
  <c r="G1850" i="14"/>
  <c r="G1897" i="14"/>
  <c r="G1802" i="14"/>
  <c r="G1826" i="14"/>
  <c r="G1874" i="14"/>
  <c r="H5138" i="14" l="1"/>
  <c r="I5137" i="14"/>
  <c r="H4700" i="14"/>
  <c r="I4699" i="14"/>
  <c r="I4920" i="14"/>
  <c r="H4921" i="14"/>
  <c r="J4919" i="14"/>
  <c r="J4920" i="14"/>
  <c r="I4480" i="14"/>
  <c r="H4481" i="14"/>
  <c r="I4042" i="14"/>
  <c r="H4043" i="14"/>
  <c r="J4042" i="14"/>
  <c r="J4041" i="14"/>
  <c r="J4479" i="14"/>
  <c r="J4480" i="14"/>
  <c r="J4260" i="14"/>
  <c r="H4262" i="14"/>
  <c r="I4261" i="14"/>
  <c r="J3603" i="14"/>
  <c r="J3384" i="14"/>
  <c r="I3604" i="14"/>
  <c r="H3605" i="14"/>
  <c r="H3823" i="14"/>
  <c r="I3822" i="14"/>
  <c r="H3386" i="14"/>
  <c r="I3385" i="14"/>
  <c r="J3385" i="14" s="1"/>
  <c r="J3821" i="14"/>
  <c r="I2946" i="14"/>
  <c r="H2947" i="14"/>
  <c r="J2945" i="14"/>
  <c r="I2727" i="14"/>
  <c r="H2728" i="14"/>
  <c r="J3165" i="14"/>
  <c r="J2726" i="14"/>
  <c r="J2727" i="14"/>
  <c r="H3167" i="14"/>
  <c r="I3166" i="14"/>
  <c r="I2289" i="14"/>
  <c r="H2290" i="14"/>
  <c r="H2073" i="14"/>
  <c r="I2072" i="14"/>
  <c r="H2509" i="14"/>
  <c r="I2508" i="14"/>
  <c r="J2288" i="14"/>
  <c r="J2071" i="14"/>
  <c r="H1854" i="14"/>
  <c r="I1853" i="14"/>
  <c r="J1860" i="14" s="1"/>
  <c r="I1416" i="14"/>
  <c r="H1417" i="14"/>
  <c r="I1634" i="14"/>
  <c r="H1635" i="14"/>
  <c r="J1415" i="14"/>
  <c r="J1633" i="14"/>
  <c r="H759" i="14"/>
  <c r="I758" i="14"/>
  <c r="J1194" i="14"/>
  <c r="J975" i="14"/>
  <c r="I1195" i="14"/>
  <c r="H1196" i="14"/>
  <c r="H977" i="14"/>
  <c r="I976" i="14"/>
  <c r="J757" i="14"/>
  <c r="H540" i="14"/>
  <c r="I539" i="14"/>
  <c r="H320" i="14"/>
  <c r="I319" i="14"/>
  <c r="J326" i="14" s="1"/>
  <c r="I102" i="14"/>
  <c r="H103" i="14"/>
  <c r="G1898" i="14"/>
  <c r="G1851" i="14"/>
  <c r="G1875" i="14"/>
  <c r="G1803" i="14"/>
  <c r="G1827" i="14"/>
  <c r="J4699" i="14" l="1"/>
  <c r="H4701" i="14"/>
  <c r="I4700" i="14"/>
  <c r="H4922" i="14"/>
  <c r="I4921" i="14"/>
  <c r="J5137" i="14"/>
  <c r="I5138" i="14"/>
  <c r="H5139" i="14"/>
  <c r="I4262" i="14"/>
  <c r="H4263" i="14"/>
  <c r="H4482" i="14"/>
  <c r="I4481" i="14"/>
  <c r="H4044" i="14"/>
  <c r="I4043" i="14"/>
  <c r="J4261" i="14"/>
  <c r="J3822" i="14"/>
  <c r="I3823" i="14"/>
  <c r="H3824" i="14"/>
  <c r="J3604" i="14"/>
  <c r="I3386" i="14"/>
  <c r="H3387" i="14"/>
  <c r="I3605" i="14"/>
  <c r="H3606" i="14"/>
  <c r="J3386" i="14"/>
  <c r="I3167" i="14"/>
  <c r="H3168" i="14"/>
  <c r="H2948" i="14"/>
  <c r="I2947" i="14"/>
  <c r="J2946" i="14"/>
  <c r="H2729" i="14"/>
  <c r="I2728" i="14"/>
  <c r="J3166" i="14"/>
  <c r="H2291" i="14"/>
  <c r="I2290" i="14"/>
  <c r="J2289" i="14"/>
  <c r="J2508" i="14"/>
  <c r="J2072" i="14"/>
  <c r="H2510" i="14"/>
  <c r="I2509" i="14"/>
  <c r="H2074" i="14"/>
  <c r="I2073" i="14"/>
  <c r="I1635" i="14"/>
  <c r="H1636" i="14"/>
  <c r="J1634" i="14"/>
  <c r="H1418" i="14"/>
  <c r="I1417" i="14"/>
  <c r="I1854" i="14"/>
  <c r="J1861" i="14" s="1"/>
  <c r="H1855" i="14"/>
  <c r="J1416" i="14"/>
  <c r="I977" i="14"/>
  <c r="H978" i="14"/>
  <c r="J758" i="14"/>
  <c r="H1197" i="14"/>
  <c r="I1196" i="14"/>
  <c r="I759" i="14"/>
  <c r="H760" i="14"/>
  <c r="J976" i="14"/>
  <c r="J1195" i="14"/>
  <c r="J539" i="14"/>
  <c r="I540" i="14"/>
  <c r="H541" i="14"/>
  <c r="H321" i="14"/>
  <c r="I320" i="14"/>
  <c r="J327" i="14" s="1"/>
  <c r="H104" i="14"/>
  <c r="I103" i="14"/>
  <c r="J102" i="14"/>
  <c r="G1876" i="14"/>
  <c r="G1852" i="14"/>
  <c r="G1804" i="14"/>
  <c r="G1828" i="14"/>
  <c r="G1899" i="14"/>
  <c r="J5138" i="14" l="1"/>
  <c r="H4923" i="14"/>
  <c r="I4922" i="14"/>
  <c r="I5139" i="14"/>
  <c r="H5140" i="14"/>
  <c r="I4701" i="14"/>
  <c r="H4702" i="14"/>
  <c r="J5139" i="14"/>
  <c r="J4921" i="14"/>
  <c r="J4922" i="14"/>
  <c r="J4700" i="14"/>
  <c r="J4043" i="14"/>
  <c r="H4045" i="14"/>
  <c r="I4044" i="14"/>
  <c r="H4264" i="14"/>
  <c r="I4263" i="14"/>
  <c r="J4481" i="14"/>
  <c r="J4262" i="14"/>
  <c r="J4263" i="14"/>
  <c r="H4483" i="14"/>
  <c r="I4482" i="14"/>
  <c r="J4482" i="14" s="1"/>
  <c r="I3824" i="14"/>
  <c r="H3825" i="14"/>
  <c r="I3387" i="14"/>
  <c r="H3388" i="14"/>
  <c r="H3607" i="14"/>
  <c r="I3606" i="14"/>
  <c r="J3606" i="14"/>
  <c r="J3823" i="14"/>
  <c r="J3824" i="14"/>
  <c r="J3605" i="14"/>
  <c r="J2728" i="14"/>
  <c r="I3168" i="14"/>
  <c r="H3169" i="14"/>
  <c r="H2730" i="14"/>
  <c r="I2729" i="14"/>
  <c r="J3167" i="14"/>
  <c r="J2947" i="14"/>
  <c r="H2949" i="14"/>
  <c r="I2948" i="14"/>
  <c r="H2292" i="14"/>
  <c r="I2291" i="14"/>
  <c r="J2073" i="14"/>
  <c r="I2074" i="14"/>
  <c r="H2075" i="14"/>
  <c r="I2510" i="14"/>
  <c r="H2511" i="14"/>
  <c r="J2509" i="14"/>
  <c r="J2074" i="14"/>
  <c r="J2290" i="14"/>
  <c r="H1419" i="14"/>
  <c r="I1418" i="14"/>
  <c r="I1855" i="14"/>
  <c r="H1856" i="14"/>
  <c r="H1637" i="14"/>
  <c r="I1636" i="14"/>
  <c r="J1635" i="14"/>
  <c r="J1417" i="14"/>
  <c r="I760" i="14"/>
  <c r="H761" i="14"/>
  <c r="J977" i="14"/>
  <c r="J759" i="14"/>
  <c r="H1198" i="14"/>
  <c r="I1197" i="14"/>
  <c r="J1196" i="14"/>
  <c r="I978" i="14"/>
  <c r="H979" i="14"/>
  <c r="J540" i="14"/>
  <c r="I541" i="14"/>
  <c r="H542" i="14"/>
  <c r="I321" i="14"/>
  <c r="J328" i="14" s="1"/>
  <c r="H322" i="14"/>
  <c r="J103" i="14"/>
  <c r="H105" i="14"/>
  <c r="I104" i="14"/>
  <c r="G1877" i="14"/>
  <c r="G1900" i="14"/>
  <c r="G1853" i="14"/>
  <c r="G1805" i="14"/>
  <c r="G1829" i="14"/>
  <c r="G1909" i="14"/>
  <c r="I4702" i="14" l="1"/>
  <c r="H4703" i="14"/>
  <c r="I4923" i="14"/>
  <c r="H4924" i="14"/>
  <c r="J4701" i="14"/>
  <c r="H5141" i="14"/>
  <c r="I5140" i="14"/>
  <c r="I4045" i="14"/>
  <c r="H4046" i="14"/>
  <c r="I4483" i="14"/>
  <c r="H4484" i="14"/>
  <c r="H4265" i="14"/>
  <c r="I4264" i="14"/>
  <c r="J4044" i="14"/>
  <c r="I3388" i="14"/>
  <c r="H3389" i="14"/>
  <c r="H3608" i="14"/>
  <c r="I3607" i="14"/>
  <c r="J3387" i="14"/>
  <c r="H3826" i="14"/>
  <c r="I3825" i="14"/>
  <c r="I2949" i="14"/>
  <c r="H2950" i="14"/>
  <c r="J2729" i="14"/>
  <c r="H3170" i="14"/>
  <c r="I3169" i="14"/>
  <c r="J2948" i="14"/>
  <c r="J3168" i="14"/>
  <c r="J3169" i="14"/>
  <c r="I2730" i="14"/>
  <c r="H2731" i="14"/>
  <c r="I2511" i="14"/>
  <c r="H2512" i="14"/>
  <c r="J2291" i="14"/>
  <c r="I2075" i="14"/>
  <c r="H2076" i="14"/>
  <c r="J2510" i="14"/>
  <c r="J2511" i="14"/>
  <c r="I2292" i="14"/>
  <c r="H2293" i="14"/>
  <c r="J1636" i="14"/>
  <c r="J1418" i="14"/>
  <c r="H1638" i="14"/>
  <c r="I1637" i="14"/>
  <c r="I1419" i="14"/>
  <c r="H1420" i="14"/>
  <c r="H1857" i="14"/>
  <c r="I1856" i="14"/>
  <c r="J978" i="14"/>
  <c r="J1197" i="14"/>
  <c r="J760" i="14"/>
  <c r="H980" i="14"/>
  <c r="I979" i="14"/>
  <c r="I1198" i="14"/>
  <c r="H1199" i="14"/>
  <c r="H762" i="14"/>
  <c r="I761" i="14"/>
  <c r="J541" i="14"/>
  <c r="I542" i="14"/>
  <c r="J542" i="14" s="1"/>
  <c r="H543" i="14"/>
  <c r="I322" i="14"/>
  <c r="J329" i="14" s="1"/>
  <c r="H323" i="14"/>
  <c r="I105" i="14"/>
  <c r="H106" i="14"/>
  <c r="J104" i="14"/>
  <c r="J105" i="14"/>
  <c r="G1878" i="14"/>
  <c r="G1854" i="14"/>
  <c r="G1806" i="14"/>
  <c r="G1830" i="14"/>
  <c r="G1901" i="14"/>
  <c r="G1910" i="14"/>
  <c r="J5140" i="14" l="1"/>
  <c r="J4702" i="14"/>
  <c r="H5142" i="14"/>
  <c r="I5141" i="14"/>
  <c r="I4924" i="14"/>
  <c r="H4925" i="14"/>
  <c r="J4924" i="14"/>
  <c r="J4923" i="14"/>
  <c r="H4704" i="14"/>
  <c r="I4703" i="14"/>
  <c r="H4266" i="14"/>
  <c r="I4265" i="14"/>
  <c r="J4483" i="14"/>
  <c r="J4265" i="14"/>
  <c r="J4045" i="14"/>
  <c r="J4264" i="14"/>
  <c r="I4484" i="14"/>
  <c r="H4485" i="14"/>
  <c r="I4046" i="14"/>
  <c r="H4047" i="14"/>
  <c r="J3607" i="14"/>
  <c r="I3608" i="14"/>
  <c r="H3609" i="14"/>
  <c r="H3827" i="14"/>
  <c r="I3826" i="14"/>
  <c r="H3390" i="14"/>
  <c r="I3389" i="14"/>
  <c r="J3825" i="14"/>
  <c r="J3388" i="14"/>
  <c r="I2950" i="14"/>
  <c r="H2951" i="14"/>
  <c r="I2731" i="14"/>
  <c r="H2732" i="14"/>
  <c r="J2949" i="14"/>
  <c r="J2730" i="14"/>
  <c r="H3171" i="14"/>
  <c r="I3170" i="14"/>
  <c r="H2077" i="14"/>
  <c r="I2076" i="14"/>
  <c r="J2076" i="14"/>
  <c r="J2075" i="14"/>
  <c r="H2513" i="14"/>
  <c r="I2512" i="14"/>
  <c r="I2293" i="14"/>
  <c r="H2294" i="14"/>
  <c r="J2292" i="14"/>
  <c r="J2293" i="14"/>
  <c r="J2512" i="14"/>
  <c r="J1637" i="14"/>
  <c r="H1858" i="14"/>
  <c r="I1857" i="14"/>
  <c r="I1638" i="14"/>
  <c r="H1639" i="14"/>
  <c r="I1420" i="14"/>
  <c r="J1420" i="14" s="1"/>
  <c r="H1421" i="14"/>
  <c r="J1419" i="14"/>
  <c r="H763" i="14"/>
  <c r="I762" i="14"/>
  <c r="J979" i="14"/>
  <c r="H981" i="14"/>
  <c r="I980" i="14"/>
  <c r="J761" i="14"/>
  <c r="I1199" i="14"/>
  <c r="H1200" i="14"/>
  <c r="J1198" i="14"/>
  <c r="J543" i="14"/>
  <c r="H544" i="14"/>
  <c r="I543" i="14"/>
  <c r="H324" i="14"/>
  <c r="I323" i="14"/>
  <c r="J330" i="14" s="1"/>
  <c r="I106" i="14"/>
  <c r="H107" i="14"/>
  <c r="G1879" i="14"/>
  <c r="G1902" i="14"/>
  <c r="G1855" i="14"/>
  <c r="G1807" i="14"/>
  <c r="G1831" i="14"/>
  <c r="G1911" i="14"/>
  <c r="J4703" i="14" l="1"/>
  <c r="I5142" i="14"/>
  <c r="H5143" i="14"/>
  <c r="H4705" i="14"/>
  <c r="I4704" i="14"/>
  <c r="H4926" i="14"/>
  <c r="I4925" i="14"/>
  <c r="J5142" i="14"/>
  <c r="J5141" i="14"/>
  <c r="H4486" i="14"/>
  <c r="I4485" i="14"/>
  <c r="J4484" i="14"/>
  <c r="H4048" i="14"/>
  <c r="I4047" i="14"/>
  <c r="J4046" i="14"/>
  <c r="I4266" i="14"/>
  <c r="H4267" i="14"/>
  <c r="J3608" i="14"/>
  <c r="H3391" i="14"/>
  <c r="I3390" i="14"/>
  <c r="J3826" i="14"/>
  <c r="J3389" i="14"/>
  <c r="I3827" i="14"/>
  <c r="H3828" i="14"/>
  <c r="I3609" i="14"/>
  <c r="H3610" i="14"/>
  <c r="J3609" i="14"/>
  <c r="I3171" i="14"/>
  <c r="H3172" i="14"/>
  <c r="H2952" i="14"/>
  <c r="I2951" i="14"/>
  <c r="J2950" i="14"/>
  <c r="J2951" i="14"/>
  <c r="J3171" i="14"/>
  <c r="J3170" i="14"/>
  <c r="H2733" i="14"/>
  <c r="I2732" i="14"/>
  <c r="J2731" i="14"/>
  <c r="H2295" i="14"/>
  <c r="I2294" i="14"/>
  <c r="H2514" i="14"/>
  <c r="I2513" i="14"/>
  <c r="H2078" i="14"/>
  <c r="I2077" i="14"/>
  <c r="I1858" i="14"/>
  <c r="H1859" i="14"/>
  <c r="H1422" i="14"/>
  <c r="I1421" i="14"/>
  <c r="I1639" i="14"/>
  <c r="H1640" i="14"/>
  <c r="J1638" i="14"/>
  <c r="J762" i="14"/>
  <c r="J1199" i="14"/>
  <c r="I981" i="14"/>
  <c r="H982" i="14"/>
  <c r="H1201" i="14"/>
  <c r="I1200" i="14"/>
  <c r="J1200" i="14" s="1"/>
  <c r="J980" i="14"/>
  <c r="I763" i="14"/>
  <c r="H764" i="14"/>
  <c r="I544" i="14"/>
  <c r="H545" i="14"/>
  <c r="H325" i="14"/>
  <c r="I324" i="14"/>
  <c r="J331" i="14" s="1"/>
  <c r="H108" i="14"/>
  <c r="I107" i="14"/>
  <c r="J106" i="14"/>
  <c r="J107" i="14"/>
  <c r="G1856" i="14"/>
  <c r="G1903" i="14"/>
  <c r="G1808" i="14"/>
  <c r="G1832" i="14"/>
  <c r="G1880" i="14"/>
  <c r="G1912" i="14"/>
  <c r="I4705" i="14" l="1"/>
  <c r="H4706" i="14"/>
  <c r="J4925" i="14"/>
  <c r="H4927" i="14"/>
  <c r="I4926" i="14"/>
  <c r="J4704" i="14"/>
  <c r="I5143" i="14"/>
  <c r="H5144" i="14"/>
  <c r="H4049" i="14"/>
  <c r="I4048" i="14"/>
  <c r="I4267" i="14"/>
  <c r="H4268" i="14"/>
  <c r="J4047" i="14"/>
  <c r="J4266" i="14"/>
  <c r="J4485" i="14"/>
  <c r="H4487" i="14"/>
  <c r="I4486" i="14"/>
  <c r="I3828" i="14"/>
  <c r="H3829" i="14"/>
  <c r="J3827" i="14"/>
  <c r="J3828" i="14"/>
  <c r="H3611" i="14"/>
  <c r="I3610" i="14"/>
  <c r="J3390" i="14"/>
  <c r="I3391" i="14"/>
  <c r="H3392" i="14"/>
  <c r="H2734" i="14"/>
  <c r="I2733" i="14"/>
  <c r="H2953" i="14"/>
  <c r="I2952" i="14"/>
  <c r="I3172" i="14"/>
  <c r="H3173" i="14"/>
  <c r="J2732" i="14"/>
  <c r="I2514" i="14"/>
  <c r="H2515" i="14"/>
  <c r="J2514" i="14"/>
  <c r="J2513" i="14"/>
  <c r="J2077" i="14"/>
  <c r="J2294" i="14"/>
  <c r="I2078" i="14"/>
  <c r="H2079" i="14"/>
  <c r="H2296" i="14"/>
  <c r="I2295" i="14"/>
  <c r="J1639" i="14"/>
  <c r="I1859" i="14"/>
  <c r="H1860" i="14"/>
  <c r="J1421" i="14"/>
  <c r="H1423" i="14"/>
  <c r="I1422" i="14"/>
  <c r="H1641" i="14"/>
  <c r="I1640" i="14"/>
  <c r="H1202" i="14"/>
  <c r="I1201" i="14"/>
  <c r="I764" i="14"/>
  <c r="H765" i="14"/>
  <c r="J763" i="14"/>
  <c r="I982" i="14"/>
  <c r="H983" i="14"/>
  <c r="J981" i="14"/>
  <c r="H546" i="14"/>
  <c r="I545" i="14"/>
  <c r="J544" i="14"/>
  <c r="I325" i="14"/>
  <c r="J332" i="14" s="1"/>
  <c r="H326" i="14"/>
  <c r="H109" i="14"/>
  <c r="I108" i="14"/>
  <c r="G1904" i="14"/>
  <c r="G1857" i="14"/>
  <c r="G1881" i="14"/>
  <c r="G1809" i="14"/>
  <c r="G1833" i="14"/>
  <c r="G1913" i="14"/>
  <c r="G1914" i="14" s="1"/>
  <c r="G1915" i="14" s="1"/>
  <c r="G1916" i="14" s="1"/>
  <c r="G1917" i="14" s="1"/>
  <c r="G1918" i="14" s="1"/>
  <c r="G1919" i="14" s="1"/>
  <c r="G1920" i="14" s="1"/>
  <c r="G1921" i="14" s="1"/>
  <c r="G1922" i="14" s="1"/>
  <c r="G1923" i="14" s="1"/>
  <c r="G1924" i="14" s="1"/>
  <c r="G1925" i="14" s="1"/>
  <c r="G1926" i="14" s="1"/>
  <c r="G1927" i="14" s="1"/>
  <c r="G1928" i="14" s="1"/>
  <c r="I4927" i="14" l="1"/>
  <c r="H4928" i="14"/>
  <c r="J4926" i="14"/>
  <c r="I4706" i="14"/>
  <c r="H4707" i="14"/>
  <c r="J5143" i="14"/>
  <c r="J4705" i="14"/>
  <c r="J4706" i="14"/>
  <c r="H5145" i="14"/>
  <c r="I5144" i="14"/>
  <c r="J4927" i="14"/>
  <c r="H4269" i="14"/>
  <c r="I4268" i="14"/>
  <c r="J4048" i="14"/>
  <c r="J4267" i="14"/>
  <c r="H4488" i="14"/>
  <c r="I4487" i="14"/>
  <c r="I4049" i="14"/>
  <c r="H4050" i="14"/>
  <c r="J4486" i="14"/>
  <c r="H3612" i="14"/>
  <c r="I3611" i="14"/>
  <c r="H3830" i="14"/>
  <c r="I3829" i="14"/>
  <c r="I3392" i="14"/>
  <c r="H3393" i="14"/>
  <c r="J3391" i="14"/>
  <c r="J3610" i="14"/>
  <c r="J3611" i="14"/>
  <c r="J2952" i="14"/>
  <c r="I2953" i="14"/>
  <c r="H2954" i="14"/>
  <c r="J2733" i="14"/>
  <c r="H3174" i="14"/>
  <c r="I3173" i="14"/>
  <c r="I2734" i="14"/>
  <c r="H2735" i="14"/>
  <c r="J3172" i="14"/>
  <c r="J3173" i="14"/>
  <c r="I2515" i="14"/>
  <c r="H2516" i="14"/>
  <c r="J2295" i="14"/>
  <c r="I2296" i="14"/>
  <c r="H2297" i="14"/>
  <c r="J2078" i="14"/>
  <c r="I2079" i="14"/>
  <c r="H2080" i="14"/>
  <c r="J1640" i="14"/>
  <c r="I1423" i="14"/>
  <c r="H1424" i="14"/>
  <c r="H1642" i="14"/>
  <c r="I1641" i="14"/>
  <c r="J1422" i="14"/>
  <c r="I1860" i="14"/>
  <c r="H1861" i="14"/>
  <c r="H984" i="14"/>
  <c r="I983" i="14"/>
  <c r="J982" i="14"/>
  <c r="J983" i="14"/>
  <c r="J1201" i="14"/>
  <c r="J764" i="14"/>
  <c r="H766" i="14"/>
  <c r="I765" i="14"/>
  <c r="I1202" i="14"/>
  <c r="H1203" i="14"/>
  <c r="J545" i="14"/>
  <c r="H547" i="14"/>
  <c r="I546" i="14"/>
  <c r="I326" i="14"/>
  <c r="J333" i="14" s="1"/>
  <c r="H327" i="14"/>
  <c r="J108" i="14"/>
  <c r="H110" i="14"/>
  <c r="I109" i="14"/>
  <c r="G1882" i="14"/>
  <c r="G1858" i="14"/>
  <c r="G1834" i="14"/>
  <c r="G1905" i="14"/>
  <c r="G1929" i="14" s="1"/>
  <c r="H4708" i="14" l="1"/>
  <c r="I4707" i="14"/>
  <c r="I4928" i="14"/>
  <c r="H4929" i="14"/>
  <c r="J4707" i="14"/>
  <c r="J5144" i="14"/>
  <c r="I5145" i="14"/>
  <c r="J5145" i="14" s="1"/>
  <c r="H5146" i="14"/>
  <c r="J4049" i="14"/>
  <c r="J4268" i="14"/>
  <c r="I4050" i="14"/>
  <c r="H4051" i="14"/>
  <c r="J4487" i="14"/>
  <c r="H4270" i="14"/>
  <c r="I4269" i="14"/>
  <c r="I4488" i="14"/>
  <c r="H4489" i="14"/>
  <c r="H3394" i="14"/>
  <c r="I3393" i="14"/>
  <c r="H3831" i="14"/>
  <c r="I3830" i="14"/>
  <c r="J3392" i="14"/>
  <c r="J3829" i="14"/>
  <c r="J3830" i="14"/>
  <c r="I3612" i="14"/>
  <c r="H3613" i="14"/>
  <c r="I2735" i="14"/>
  <c r="H2736" i="14"/>
  <c r="I3174" i="14"/>
  <c r="H3175" i="14"/>
  <c r="J2734" i="14"/>
  <c r="I2954" i="14"/>
  <c r="H2955" i="14"/>
  <c r="J2953" i="14"/>
  <c r="I2297" i="14"/>
  <c r="H2298" i="14"/>
  <c r="J2297" i="14"/>
  <c r="H2517" i="14"/>
  <c r="I2516" i="14"/>
  <c r="J2080" i="14"/>
  <c r="J2079" i="14"/>
  <c r="H2081" i="14"/>
  <c r="I2080" i="14"/>
  <c r="J2296" i="14"/>
  <c r="J2515" i="14"/>
  <c r="J1641" i="14"/>
  <c r="I1424" i="14"/>
  <c r="H1425" i="14"/>
  <c r="I1861" i="14"/>
  <c r="H1862" i="14"/>
  <c r="I1642" i="14"/>
  <c r="J1642" i="14" s="1"/>
  <c r="H1643" i="14"/>
  <c r="J1423" i="14"/>
  <c r="H767" i="14"/>
  <c r="I766" i="14"/>
  <c r="J1202" i="14"/>
  <c r="H1204" i="14"/>
  <c r="I1203" i="14"/>
  <c r="H985" i="14"/>
  <c r="I984" i="14"/>
  <c r="J765" i="14"/>
  <c r="J546" i="14"/>
  <c r="H548" i="14"/>
  <c r="I547" i="14"/>
  <c r="H328" i="14"/>
  <c r="I327" i="14"/>
  <c r="J334" i="14" s="1"/>
  <c r="J110" i="14"/>
  <c r="H111" i="14"/>
  <c r="I110" i="14"/>
  <c r="J109" i="14"/>
  <c r="G1883" i="14"/>
  <c r="G1906" i="14"/>
  <c r="G1930" i="14" s="1"/>
  <c r="G1859" i="14"/>
  <c r="H4709" i="14" l="1"/>
  <c r="I4708" i="14"/>
  <c r="H5147" i="14"/>
  <c r="I5146" i="14"/>
  <c r="H4930" i="14"/>
  <c r="I4929" i="14"/>
  <c r="J5146" i="14"/>
  <c r="J4929" i="14"/>
  <c r="J4928" i="14"/>
  <c r="I4270" i="14"/>
  <c r="H4271" i="14"/>
  <c r="J4050" i="14"/>
  <c r="H4490" i="14"/>
  <c r="I4489" i="14"/>
  <c r="J4488" i="14"/>
  <c r="J4270" i="14"/>
  <c r="H4052" i="14"/>
  <c r="I4051" i="14"/>
  <c r="J4269" i="14"/>
  <c r="I3613" i="14"/>
  <c r="H3614" i="14"/>
  <c r="I3831" i="14"/>
  <c r="H3832" i="14"/>
  <c r="J3612" i="14"/>
  <c r="J3393" i="14"/>
  <c r="J3831" i="14"/>
  <c r="I3394" i="14"/>
  <c r="H3395" i="14"/>
  <c r="H2956" i="14"/>
  <c r="I2955" i="14"/>
  <c r="H3176" i="14"/>
  <c r="I3175" i="14"/>
  <c r="J2955" i="14"/>
  <c r="J2954" i="14"/>
  <c r="J3174" i="14"/>
  <c r="J3175" i="14"/>
  <c r="H2737" i="14"/>
  <c r="I2736" i="14"/>
  <c r="J2735" i="14"/>
  <c r="H2082" i="14"/>
  <c r="I2081" i="14"/>
  <c r="H2299" i="14"/>
  <c r="I2298" i="14"/>
  <c r="J2516" i="14"/>
  <c r="I2517" i="14"/>
  <c r="H2518" i="14"/>
  <c r="H1426" i="14"/>
  <c r="I1425" i="14"/>
  <c r="I1643" i="14"/>
  <c r="H1644" i="14"/>
  <c r="J1424" i="14"/>
  <c r="H1863" i="14"/>
  <c r="I1862" i="14"/>
  <c r="J1203" i="14"/>
  <c r="I767" i="14"/>
  <c r="H768" i="14"/>
  <c r="H1205" i="14"/>
  <c r="I1204" i="14"/>
  <c r="J984" i="14"/>
  <c r="I985" i="14"/>
  <c r="H986" i="14"/>
  <c r="J766" i="14"/>
  <c r="H549" i="14"/>
  <c r="I548" i="14"/>
  <c r="J548" i="14"/>
  <c r="J547" i="14"/>
  <c r="H329" i="14"/>
  <c r="I328" i="14"/>
  <c r="J335" i="14" s="1"/>
  <c r="I111" i="14"/>
  <c r="H112" i="14"/>
  <c r="G1884" i="14"/>
  <c r="G1907" i="14"/>
  <c r="G1931" i="14" s="1"/>
  <c r="H5148" i="14" l="1"/>
  <c r="I5147" i="14"/>
  <c r="J4708" i="14"/>
  <c r="H4931" i="14"/>
  <c r="I4930" i="14"/>
  <c r="I4709" i="14"/>
  <c r="H4710" i="14"/>
  <c r="J4051" i="14"/>
  <c r="H4053" i="14"/>
  <c r="I4052" i="14"/>
  <c r="J4489" i="14"/>
  <c r="H4491" i="14"/>
  <c r="I4490" i="14"/>
  <c r="J4052" i="14"/>
  <c r="I4271" i="14"/>
  <c r="H4272" i="14"/>
  <c r="J4490" i="14"/>
  <c r="J4271" i="14"/>
  <c r="H3833" i="14"/>
  <c r="I3832" i="14"/>
  <c r="H3615" i="14"/>
  <c r="I3614" i="14"/>
  <c r="J3614" i="14"/>
  <c r="J3395" i="14"/>
  <c r="I3395" i="14"/>
  <c r="H3396" i="14"/>
  <c r="J3394" i="14"/>
  <c r="J3613" i="14"/>
  <c r="H2738" i="14"/>
  <c r="I2737" i="14"/>
  <c r="I3176" i="14"/>
  <c r="H3177" i="14"/>
  <c r="H2957" i="14"/>
  <c r="I2956" i="14"/>
  <c r="J2736" i="14"/>
  <c r="J2737" i="14"/>
  <c r="J2081" i="14"/>
  <c r="H2519" i="14"/>
  <c r="I2518" i="14"/>
  <c r="I2082" i="14"/>
  <c r="H2083" i="14"/>
  <c r="H2300" i="14"/>
  <c r="I2299" i="14"/>
  <c r="J2517" i="14"/>
  <c r="J2518" i="14"/>
  <c r="J2298" i="14"/>
  <c r="J1643" i="14"/>
  <c r="I1863" i="14"/>
  <c r="H1864" i="14"/>
  <c r="J1425" i="14"/>
  <c r="H1427" i="14"/>
  <c r="I1426" i="14"/>
  <c r="J1862" i="14"/>
  <c r="H1645" i="14"/>
  <c r="I1644" i="14"/>
  <c r="J1204" i="14"/>
  <c r="J767" i="14"/>
  <c r="H1206" i="14"/>
  <c r="I1205" i="14"/>
  <c r="J985" i="14"/>
  <c r="I986" i="14"/>
  <c r="H987" i="14"/>
  <c r="I768" i="14"/>
  <c r="H769" i="14"/>
  <c r="I549" i="14"/>
  <c r="H550" i="14"/>
  <c r="H330" i="14"/>
  <c r="I329" i="14"/>
  <c r="J336" i="14" s="1"/>
  <c r="H113" i="14"/>
  <c r="I112" i="14"/>
  <c r="J111" i="14"/>
  <c r="G1908" i="14"/>
  <c r="G1932" i="14" s="1"/>
  <c r="G1933" i="14" s="1"/>
  <c r="G1934" i="14" s="1"/>
  <c r="G1935" i="14" s="1"/>
  <c r="G1936" i="14" s="1"/>
  <c r="G1937" i="14" s="1"/>
  <c r="G1938" i="14" s="1"/>
  <c r="G1939" i="14" s="1"/>
  <c r="G1940" i="14" s="1"/>
  <c r="G1941" i="14" s="1"/>
  <c r="G1942" i="14" s="1"/>
  <c r="G1943" i="14" s="1"/>
  <c r="G1944" i="14" s="1"/>
  <c r="G1945" i="14" s="1"/>
  <c r="G1946" i="14" s="1"/>
  <c r="G1947" i="14" s="1"/>
  <c r="G1948" i="14" s="1"/>
  <c r="G1949" i="14" s="1"/>
  <c r="G1950" i="14" s="1"/>
  <c r="I4710" i="14" l="1"/>
  <c r="H4711" i="14"/>
  <c r="J4709" i="14"/>
  <c r="J4710" i="14"/>
  <c r="J5147" i="14"/>
  <c r="J4930" i="14"/>
  <c r="I5148" i="14"/>
  <c r="H5149" i="14"/>
  <c r="I4931" i="14"/>
  <c r="J4931" i="14" s="1"/>
  <c r="H4932" i="14"/>
  <c r="H4273" i="14"/>
  <c r="I4272" i="14"/>
  <c r="I4491" i="14"/>
  <c r="H4492" i="14"/>
  <c r="J4491" i="14"/>
  <c r="I4053" i="14"/>
  <c r="H4054" i="14"/>
  <c r="I3396" i="14"/>
  <c r="H3397" i="14"/>
  <c r="H3616" i="14"/>
  <c r="I3615" i="14"/>
  <c r="J3832" i="14"/>
  <c r="J3833" i="14"/>
  <c r="I3833" i="14"/>
  <c r="H3834" i="14"/>
  <c r="I3177" i="14"/>
  <c r="H3178" i="14"/>
  <c r="J2956" i="14"/>
  <c r="J3176" i="14"/>
  <c r="J3177" i="14"/>
  <c r="I2957" i="14"/>
  <c r="H2958" i="14"/>
  <c r="I2738" i="14"/>
  <c r="H2739" i="14"/>
  <c r="H2520" i="14"/>
  <c r="I2519" i="14"/>
  <c r="J2082" i="14"/>
  <c r="I2083" i="14"/>
  <c r="H2084" i="14"/>
  <c r="J2299" i="14"/>
  <c r="I2300" i="14"/>
  <c r="H2301" i="14"/>
  <c r="J1644" i="14"/>
  <c r="J1863" i="14"/>
  <c r="J1426" i="14"/>
  <c r="I1427" i="14"/>
  <c r="H1428" i="14"/>
  <c r="H1646" i="14"/>
  <c r="I1645" i="14"/>
  <c r="I1864" i="14"/>
  <c r="H1865" i="14"/>
  <c r="H988" i="14"/>
  <c r="I987" i="14"/>
  <c r="H770" i="14"/>
  <c r="I769" i="14"/>
  <c r="J768" i="14"/>
  <c r="J986" i="14"/>
  <c r="J1205" i="14"/>
  <c r="J1206" i="14"/>
  <c r="I1206" i="14"/>
  <c r="H1207" i="14"/>
  <c r="J549" i="14"/>
  <c r="I550" i="14"/>
  <c r="H551" i="14"/>
  <c r="I330" i="14"/>
  <c r="J337" i="14" s="1"/>
  <c r="H331" i="14"/>
  <c r="J112" i="14"/>
  <c r="H114" i="14"/>
  <c r="I113" i="14"/>
  <c r="G1951" i="14"/>
  <c r="G1952" i="14" s="1"/>
  <c r="G1953" i="14" s="1"/>
  <c r="G1954" i="14" s="1"/>
  <c r="G1955" i="14" s="1"/>
  <c r="G1956" i="14" s="1"/>
  <c r="G1957" i="14" s="1"/>
  <c r="G1958" i="14" s="1"/>
  <c r="G1959" i="14" s="1"/>
  <c r="G1960" i="14" s="1"/>
  <c r="G1961" i="14" s="1"/>
  <c r="G1962" i="14" s="1"/>
  <c r="G1963" i="14" s="1"/>
  <c r="G1964" i="14" s="1"/>
  <c r="G1965" i="14" s="1"/>
  <c r="G1966" i="14" s="1"/>
  <c r="G1967" i="14" s="1"/>
  <c r="G1968" i="14" s="1"/>
  <c r="G1969" i="14" s="1"/>
  <c r="G1970" i="14" s="1"/>
  <c r="G1971" i="14" s="1"/>
  <c r="G1972" i="14" s="1"/>
  <c r="G1974" i="14"/>
  <c r="G1975" i="14" s="1"/>
  <c r="G1976" i="14" s="1"/>
  <c r="G1977" i="14" s="1"/>
  <c r="G1978" i="14" s="1"/>
  <c r="G1979" i="14" s="1"/>
  <c r="G1980" i="14" s="1"/>
  <c r="G1981" i="14" s="1"/>
  <c r="G1982" i="14" s="1"/>
  <c r="G1983" i="14" s="1"/>
  <c r="G1984" i="14" s="1"/>
  <c r="G1985" i="14" s="1"/>
  <c r="G1986" i="14" s="1"/>
  <c r="G1987" i="14" s="1"/>
  <c r="G1988" i="14" s="1"/>
  <c r="G1989" i="14" s="1"/>
  <c r="G1990" i="14" s="1"/>
  <c r="G1991" i="14" s="1"/>
  <c r="G1992" i="14" s="1"/>
  <c r="G1993" i="14" s="1"/>
  <c r="G1994" i="14" s="1"/>
  <c r="G1995" i="14" s="1"/>
  <c r="G1996" i="14" s="1"/>
  <c r="G1997" i="14" s="1"/>
  <c r="G1998" i="14" s="1"/>
  <c r="G1999" i="14" s="1"/>
  <c r="G2000" i="14" s="1"/>
  <c r="G2001" i="14" s="1"/>
  <c r="G2002" i="14" s="1"/>
  <c r="G2003" i="14" s="1"/>
  <c r="G2004" i="14" s="1"/>
  <c r="I5149" i="14" l="1"/>
  <c r="H5150" i="14"/>
  <c r="H4712" i="14"/>
  <c r="I4711" i="14"/>
  <c r="I4932" i="14"/>
  <c r="H4933" i="14"/>
  <c r="J5148" i="14"/>
  <c r="J4272" i="14"/>
  <c r="I4492" i="14"/>
  <c r="H4493" i="14"/>
  <c r="I4054" i="14"/>
  <c r="H4055" i="14"/>
  <c r="J4053" i="14"/>
  <c r="H4274" i="14"/>
  <c r="I4273" i="14"/>
  <c r="H3398" i="14"/>
  <c r="I3397" i="14"/>
  <c r="I3616" i="14"/>
  <c r="H3617" i="14"/>
  <c r="I3834" i="14"/>
  <c r="H3835" i="14"/>
  <c r="J3396" i="14"/>
  <c r="J3615" i="14"/>
  <c r="I2958" i="14"/>
  <c r="H2959" i="14"/>
  <c r="I2739" i="14"/>
  <c r="H2740" i="14"/>
  <c r="J2738" i="14"/>
  <c r="J2739" i="14"/>
  <c r="J2957" i="14"/>
  <c r="H3179" i="14"/>
  <c r="I3178" i="14"/>
  <c r="H2085" i="14"/>
  <c r="I2084" i="14"/>
  <c r="J2520" i="14"/>
  <c r="J2519" i="14"/>
  <c r="J2300" i="14"/>
  <c r="I2301" i="14"/>
  <c r="H2302" i="14"/>
  <c r="J2083" i="14"/>
  <c r="I2520" i="14"/>
  <c r="H2521" i="14"/>
  <c r="H1866" i="14"/>
  <c r="I1865" i="14"/>
  <c r="I1428" i="14"/>
  <c r="H1429" i="14"/>
  <c r="J1427" i="14"/>
  <c r="J1865" i="14"/>
  <c r="J1864" i="14"/>
  <c r="I1646" i="14"/>
  <c r="H1647" i="14"/>
  <c r="J1645" i="14"/>
  <c r="I1207" i="14"/>
  <c r="H1208" i="14"/>
  <c r="J987" i="14"/>
  <c r="J769" i="14"/>
  <c r="H989" i="14"/>
  <c r="I988" i="14"/>
  <c r="H771" i="14"/>
  <c r="I770" i="14"/>
  <c r="J988" i="14"/>
  <c r="H552" i="14"/>
  <c r="I551" i="14"/>
  <c r="J550" i="14"/>
  <c r="H332" i="14"/>
  <c r="I331" i="14"/>
  <c r="J338" i="14" s="1"/>
  <c r="J113" i="14"/>
  <c r="H115" i="14"/>
  <c r="I114" i="14"/>
  <c r="G2005" i="14"/>
  <c r="G2029" i="14"/>
  <c r="J4932" i="14" l="1"/>
  <c r="H5151" i="14"/>
  <c r="I5150" i="14"/>
  <c r="J4711" i="14"/>
  <c r="J5149" i="14"/>
  <c r="H4713" i="14"/>
  <c r="I4712" i="14"/>
  <c r="H4934" i="14"/>
  <c r="I4933" i="14"/>
  <c r="J4273" i="14"/>
  <c r="H4494" i="14"/>
  <c r="I4493" i="14"/>
  <c r="H4056" i="14"/>
  <c r="I4055" i="14"/>
  <c r="I4274" i="14"/>
  <c r="J4274" i="14" s="1"/>
  <c r="H4275" i="14"/>
  <c r="J4054" i="14"/>
  <c r="J4492" i="14"/>
  <c r="J4493" i="14"/>
  <c r="H3836" i="14"/>
  <c r="I3835" i="14"/>
  <c r="J3616" i="14"/>
  <c r="J3834" i="14"/>
  <c r="J3397" i="14"/>
  <c r="H3399" i="14"/>
  <c r="I3398" i="14"/>
  <c r="I3617" i="14"/>
  <c r="H3618" i="14"/>
  <c r="J3178" i="14"/>
  <c r="H2741" i="14"/>
  <c r="I2740" i="14"/>
  <c r="H3180" i="14"/>
  <c r="I3179" i="14"/>
  <c r="H2960" i="14"/>
  <c r="I2959" i="14"/>
  <c r="J2958" i="14"/>
  <c r="H2303" i="14"/>
  <c r="I2302" i="14"/>
  <c r="J2301" i="14"/>
  <c r="J2084" i="14"/>
  <c r="I2521" i="14"/>
  <c r="H2522" i="14"/>
  <c r="H2086" i="14"/>
  <c r="I2085" i="14"/>
  <c r="J2302" i="14"/>
  <c r="I1647" i="14"/>
  <c r="H1648" i="14"/>
  <c r="H1430" i="14"/>
  <c r="I1429" i="14"/>
  <c r="H1867" i="14"/>
  <c r="I1866" i="14"/>
  <c r="J1428" i="14"/>
  <c r="J1646" i="14"/>
  <c r="I989" i="14"/>
  <c r="H990" i="14"/>
  <c r="I771" i="14"/>
  <c r="H772" i="14"/>
  <c r="H1209" i="14"/>
  <c r="I1208" i="14"/>
  <c r="J770" i="14"/>
  <c r="J989" i="14"/>
  <c r="J1207" i="14"/>
  <c r="J551" i="14"/>
  <c r="H553" i="14"/>
  <c r="I552" i="14"/>
  <c r="H333" i="14"/>
  <c r="I332" i="14"/>
  <c r="J339" i="14" s="1"/>
  <c r="J114" i="14"/>
  <c r="I115" i="14"/>
  <c r="H116" i="14"/>
  <c r="J115" i="14"/>
  <c r="G2054" i="14"/>
  <c r="G2006" i="14"/>
  <c r="G2030" i="14"/>
  <c r="J4712" i="14" l="1"/>
  <c r="H5152" i="14"/>
  <c r="I5151" i="14"/>
  <c r="J4933" i="14"/>
  <c r="I4713" i="14"/>
  <c r="H4714" i="14"/>
  <c r="H4935" i="14"/>
  <c r="I4934" i="14"/>
  <c r="J5150" i="14"/>
  <c r="H4057" i="14"/>
  <c r="I4056" i="14"/>
  <c r="J4056" i="14" s="1"/>
  <c r="J4055" i="14"/>
  <c r="I4275" i="14"/>
  <c r="H4276" i="14"/>
  <c r="H4495" i="14"/>
  <c r="I4494" i="14"/>
  <c r="I3399" i="14"/>
  <c r="H3400" i="14"/>
  <c r="J3399" i="14"/>
  <c r="H3619" i="14"/>
  <c r="I3618" i="14"/>
  <c r="J3835" i="14"/>
  <c r="J3398" i="14"/>
  <c r="J3617" i="14"/>
  <c r="H3837" i="14"/>
  <c r="I3836" i="14"/>
  <c r="J2959" i="14"/>
  <c r="J3179" i="14"/>
  <c r="H2961" i="14"/>
  <c r="I2960" i="14"/>
  <c r="J2740" i="14"/>
  <c r="H2742" i="14"/>
  <c r="I2741" i="14"/>
  <c r="H3181" i="14"/>
  <c r="I3180" i="14"/>
  <c r="I2086" i="14"/>
  <c r="H2087" i="14"/>
  <c r="H2523" i="14"/>
  <c r="I2522" i="14"/>
  <c r="J2521" i="14"/>
  <c r="J2085" i="14"/>
  <c r="H2304" i="14"/>
  <c r="I2303" i="14"/>
  <c r="J1866" i="14"/>
  <c r="H1649" i="14"/>
  <c r="I1648" i="14"/>
  <c r="I1430" i="14"/>
  <c r="H1431" i="14"/>
  <c r="H1868" i="14"/>
  <c r="I1867" i="14"/>
  <c r="J1647" i="14"/>
  <c r="J1648" i="14"/>
  <c r="J1429" i="14"/>
  <c r="H1210" i="14"/>
  <c r="I1209" i="14"/>
  <c r="I990" i="14"/>
  <c r="H991" i="14"/>
  <c r="I772" i="14"/>
  <c r="H773" i="14"/>
  <c r="J990" i="14"/>
  <c r="J771" i="14"/>
  <c r="J1208" i="14"/>
  <c r="J1209" i="14"/>
  <c r="I553" i="14"/>
  <c r="H554" i="14"/>
  <c r="J552" i="14"/>
  <c r="J553" i="14"/>
  <c r="I333" i="14"/>
  <c r="J340" i="14" s="1"/>
  <c r="H334" i="14"/>
  <c r="H117" i="14"/>
  <c r="I116" i="14"/>
  <c r="G2079" i="14"/>
  <c r="G2055" i="14"/>
  <c r="G2007" i="14"/>
  <c r="G2031" i="14"/>
  <c r="J4934" i="14" l="1"/>
  <c r="J5151" i="14"/>
  <c r="I5152" i="14"/>
  <c r="H5153" i="14"/>
  <c r="I4714" i="14"/>
  <c r="H4715" i="14"/>
  <c r="J4713" i="14"/>
  <c r="I4935" i="14"/>
  <c r="H4936" i="14"/>
  <c r="J4714" i="14"/>
  <c r="H4277" i="14"/>
  <c r="I4276" i="14"/>
  <c r="I4495" i="14"/>
  <c r="H4496" i="14"/>
  <c r="I4057" i="14"/>
  <c r="H4058" i="14"/>
  <c r="J4275" i="14"/>
  <c r="J4494" i="14"/>
  <c r="I3400" i="14"/>
  <c r="H3401" i="14"/>
  <c r="H3838" i="14"/>
  <c r="I3837" i="14"/>
  <c r="J3836" i="14"/>
  <c r="H3620" i="14"/>
  <c r="I3619" i="14"/>
  <c r="J3618" i="14"/>
  <c r="I3181" i="14"/>
  <c r="J3181" i="14" s="1"/>
  <c r="H3182" i="14"/>
  <c r="I2742" i="14"/>
  <c r="J2742" i="14" s="1"/>
  <c r="H2743" i="14"/>
  <c r="J2960" i="14"/>
  <c r="J3180" i="14"/>
  <c r="J2741" i="14"/>
  <c r="I2961" i="14"/>
  <c r="H2962" i="14"/>
  <c r="H2524" i="14"/>
  <c r="I2523" i="14"/>
  <c r="I2087" i="14"/>
  <c r="H2088" i="14"/>
  <c r="J2303" i="14"/>
  <c r="J2086" i="14"/>
  <c r="I2304" i="14"/>
  <c r="H2305" i="14"/>
  <c r="J2523" i="14"/>
  <c r="J2522" i="14"/>
  <c r="J1867" i="14"/>
  <c r="I1868" i="14"/>
  <c r="H1869" i="14"/>
  <c r="H1650" i="14"/>
  <c r="I1649" i="14"/>
  <c r="I1431" i="14"/>
  <c r="H1432" i="14"/>
  <c r="J1430" i="14"/>
  <c r="H992" i="14"/>
  <c r="I991" i="14"/>
  <c r="H774" i="14"/>
  <c r="I773" i="14"/>
  <c r="J772" i="14"/>
  <c r="I1210" i="14"/>
  <c r="H1211" i="14"/>
  <c r="I554" i="14"/>
  <c r="H555" i="14"/>
  <c r="I334" i="14"/>
  <c r="J341" i="14" s="1"/>
  <c r="H335" i="14"/>
  <c r="J116" i="14"/>
  <c r="H118" i="14"/>
  <c r="I117" i="14"/>
  <c r="G2080" i="14"/>
  <c r="G2104" i="14"/>
  <c r="G2056" i="14"/>
  <c r="G2008" i="14"/>
  <c r="G2032" i="14"/>
  <c r="I5153" i="14" l="1"/>
  <c r="H5154" i="14"/>
  <c r="H4716" i="14"/>
  <c r="I4715" i="14"/>
  <c r="J5152" i="14"/>
  <c r="J5153" i="14"/>
  <c r="I4936" i="14"/>
  <c r="H4937" i="14"/>
  <c r="J4935" i="14"/>
  <c r="J4495" i="14"/>
  <c r="J4276" i="14"/>
  <c r="J4057" i="14"/>
  <c r="H4278" i="14"/>
  <c r="I4277" i="14"/>
  <c r="J4496" i="14"/>
  <c r="I4058" i="14"/>
  <c r="H4059" i="14"/>
  <c r="I4496" i="14"/>
  <c r="H4497" i="14"/>
  <c r="H3402" i="14"/>
  <c r="I3401" i="14"/>
  <c r="J3619" i="14"/>
  <c r="I3620" i="14"/>
  <c r="H3621" i="14"/>
  <c r="J3837" i="14"/>
  <c r="J3400" i="14"/>
  <c r="I3838" i="14"/>
  <c r="H3839" i="14"/>
  <c r="I3182" i="14"/>
  <c r="H3183" i="14"/>
  <c r="I2743" i="14"/>
  <c r="H2744" i="14"/>
  <c r="I2962" i="14"/>
  <c r="H2963" i="14"/>
  <c r="J2961" i="14"/>
  <c r="J2304" i="14"/>
  <c r="J2524" i="14"/>
  <c r="I2524" i="14"/>
  <c r="H2525" i="14"/>
  <c r="H2089" i="14"/>
  <c r="I2088" i="14"/>
  <c r="I2305" i="14"/>
  <c r="H2306" i="14"/>
  <c r="J2087" i="14"/>
  <c r="J2088" i="14"/>
  <c r="J1868" i="14"/>
  <c r="H1433" i="14"/>
  <c r="I1432" i="14"/>
  <c r="I1650" i="14"/>
  <c r="H1651" i="14"/>
  <c r="J1649" i="14"/>
  <c r="J1431" i="14"/>
  <c r="J1432" i="14"/>
  <c r="H1870" i="14"/>
  <c r="I1869" i="14"/>
  <c r="J773" i="14"/>
  <c r="I1211" i="14"/>
  <c r="H1212" i="14"/>
  <c r="H775" i="14"/>
  <c r="I774" i="14"/>
  <c r="J1210" i="14"/>
  <c r="J991" i="14"/>
  <c r="H993" i="14"/>
  <c r="I992" i="14"/>
  <c r="H556" i="14"/>
  <c r="I555" i="14"/>
  <c r="J554" i="14"/>
  <c r="I335" i="14"/>
  <c r="J342" i="14" s="1"/>
  <c r="H336" i="14"/>
  <c r="I118" i="14"/>
  <c r="H119" i="14"/>
  <c r="J117" i="14"/>
  <c r="G2129" i="14"/>
  <c r="G2057" i="14"/>
  <c r="G2105" i="14"/>
  <c r="G2009" i="14"/>
  <c r="G2033" i="14"/>
  <c r="G2081" i="14"/>
  <c r="J4936" i="14" l="1"/>
  <c r="H5155" i="14"/>
  <c r="I5154" i="14"/>
  <c r="J4715" i="14"/>
  <c r="H4938" i="14"/>
  <c r="I4937" i="14"/>
  <c r="H4717" i="14"/>
  <c r="I4716" i="14"/>
  <c r="H4498" i="14"/>
  <c r="I4497" i="14"/>
  <c r="H4060" i="14"/>
  <c r="I4059" i="14"/>
  <c r="I4278" i="14"/>
  <c r="H4279" i="14"/>
  <c r="J4058" i="14"/>
  <c r="J4277" i="14"/>
  <c r="J3838" i="14"/>
  <c r="J3401" i="14"/>
  <c r="J3402" i="14"/>
  <c r="I3621" i="14"/>
  <c r="H3622" i="14"/>
  <c r="I3402" i="14"/>
  <c r="H3403" i="14"/>
  <c r="H3840" i="14"/>
  <c r="I3839" i="14"/>
  <c r="J3620" i="14"/>
  <c r="H3184" i="14"/>
  <c r="I3183" i="14"/>
  <c r="H2745" i="14"/>
  <c r="I2744" i="14"/>
  <c r="J3182" i="14"/>
  <c r="H2964" i="14"/>
  <c r="I2963" i="14"/>
  <c r="J2743" i="14"/>
  <c r="J2744" i="14"/>
  <c r="J2962" i="14"/>
  <c r="I2525" i="14"/>
  <c r="H2526" i="14"/>
  <c r="J2305" i="14"/>
  <c r="H2307" i="14"/>
  <c r="I2306" i="14"/>
  <c r="J2525" i="14"/>
  <c r="H2090" i="14"/>
  <c r="I2089" i="14"/>
  <c r="H1871" i="14"/>
  <c r="I1870" i="14"/>
  <c r="J1869" i="14"/>
  <c r="H1434" i="14"/>
  <c r="I1433" i="14"/>
  <c r="I1651" i="14"/>
  <c r="H1652" i="14"/>
  <c r="J1650" i="14"/>
  <c r="H1213" i="14"/>
  <c r="I1212" i="14"/>
  <c r="I993" i="14"/>
  <c r="H994" i="14"/>
  <c r="J774" i="14"/>
  <c r="J992" i="14"/>
  <c r="I775" i="14"/>
  <c r="H776" i="14"/>
  <c r="J1211" i="14"/>
  <c r="J555" i="14"/>
  <c r="H557" i="14"/>
  <c r="I556" i="14"/>
  <c r="H337" i="14"/>
  <c r="I336" i="14"/>
  <c r="J343" i="14" s="1"/>
  <c r="I119" i="14"/>
  <c r="H120" i="14"/>
  <c r="J118" i="14"/>
  <c r="G2082" i="14"/>
  <c r="G2058" i="14"/>
  <c r="G2130" i="14"/>
  <c r="G2010" i="14"/>
  <c r="G2034" i="14"/>
  <c r="G2106" i="14"/>
  <c r="I4717" i="14" l="1"/>
  <c r="H4718" i="14"/>
  <c r="H5156" i="14"/>
  <c r="I5155" i="14"/>
  <c r="J4937" i="14"/>
  <c r="H4939" i="14"/>
  <c r="I4938" i="14"/>
  <c r="J4717" i="14"/>
  <c r="J4716" i="14"/>
  <c r="J5154" i="14"/>
  <c r="J5155" i="14"/>
  <c r="J4278" i="14"/>
  <c r="J4059" i="14"/>
  <c r="H4061" i="14"/>
  <c r="I4060" i="14"/>
  <c r="H4499" i="14"/>
  <c r="I4498" i="14"/>
  <c r="I4279" i="14"/>
  <c r="H4280" i="14"/>
  <c r="J4497" i="14"/>
  <c r="J3839" i="14"/>
  <c r="H3623" i="14"/>
  <c r="I3622" i="14"/>
  <c r="I3403" i="14"/>
  <c r="H3404" i="14"/>
  <c r="H3841" i="14"/>
  <c r="I3840" i="14"/>
  <c r="J3621" i="14"/>
  <c r="J3840" i="14"/>
  <c r="J2963" i="14"/>
  <c r="H2965" i="14"/>
  <c r="I2964" i="14"/>
  <c r="J3183" i="14"/>
  <c r="H3185" i="14"/>
  <c r="I3184" i="14"/>
  <c r="H2746" i="14"/>
  <c r="I2745" i="14"/>
  <c r="I2090" i="14"/>
  <c r="H2091" i="14"/>
  <c r="J2306" i="14"/>
  <c r="H2527" i="14"/>
  <c r="I2526" i="14"/>
  <c r="J2090" i="14"/>
  <c r="J2089" i="14"/>
  <c r="H2308" i="14"/>
  <c r="I2307" i="14"/>
  <c r="J1433" i="14"/>
  <c r="I1434" i="14"/>
  <c r="H1435" i="14"/>
  <c r="H1653" i="14"/>
  <c r="I1652" i="14"/>
  <c r="J1870" i="14"/>
  <c r="J1651" i="14"/>
  <c r="J1434" i="14"/>
  <c r="I1871" i="14"/>
  <c r="J1871" i="14" s="1"/>
  <c r="H1872" i="14"/>
  <c r="J1212" i="14"/>
  <c r="I776" i="14"/>
  <c r="H777" i="14"/>
  <c r="H1214" i="14"/>
  <c r="I1213" i="14"/>
  <c r="J1213" i="14" s="1"/>
  <c r="J775" i="14"/>
  <c r="I994" i="14"/>
  <c r="H995" i="14"/>
  <c r="J993" i="14"/>
  <c r="J556" i="14"/>
  <c r="I557" i="14"/>
  <c r="H558" i="14"/>
  <c r="H338" i="14"/>
  <c r="I337" i="14"/>
  <c r="J344" i="14" s="1"/>
  <c r="I120" i="14"/>
  <c r="H121" i="14"/>
  <c r="J119" i="14"/>
  <c r="G2083" i="14"/>
  <c r="G2059" i="14"/>
  <c r="G2131" i="14"/>
  <c r="G2107" i="14"/>
  <c r="G2011" i="14"/>
  <c r="G2035" i="14"/>
  <c r="I4939" i="14" l="1"/>
  <c r="H4940" i="14"/>
  <c r="I5156" i="14"/>
  <c r="H5157" i="14"/>
  <c r="I4718" i="14"/>
  <c r="H4719" i="14"/>
  <c r="J4938" i="14"/>
  <c r="J4279" i="14"/>
  <c r="H4281" i="14"/>
  <c r="I4280" i="14"/>
  <c r="J4060" i="14"/>
  <c r="I4499" i="14"/>
  <c r="H4500" i="14"/>
  <c r="J4498" i="14"/>
  <c r="I4061" i="14"/>
  <c r="H4062" i="14"/>
  <c r="I3404" i="14"/>
  <c r="H3405" i="14"/>
  <c r="J3403" i="14"/>
  <c r="H3624" i="14"/>
  <c r="I3623" i="14"/>
  <c r="J3404" i="14"/>
  <c r="H3842" i="14"/>
  <c r="I3841" i="14"/>
  <c r="J3622" i="14"/>
  <c r="J3185" i="14"/>
  <c r="I3185" i="14"/>
  <c r="H3186" i="14"/>
  <c r="J2745" i="14"/>
  <c r="I2746" i="14"/>
  <c r="H2747" i="14"/>
  <c r="J2746" i="14"/>
  <c r="J2964" i="14"/>
  <c r="J3184" i="14"/>
  <c r="I2965" i="14"/>
  <c r="H2966" i="14"/>
  <c r="J2307" i="14"/>
  <c r="H2528" i="14"/>
  <c r="I2527" i="14"/>
  <c r="I2091" i="14"/>
  <c r="H2092" i="14"/>
  <c r="I2308" i="14"/>
  <c r="H2309" i="14"/>
  <c r="J2527" i="14"/>
  <c r="J2526" i="14"/>
  <c r="I1872" i="14"/>
  <c r="H1873" i="14"/>
  <c r="H1654" i="14"/>
  <c r="I1653" i="14"/>
  <c r="I1435" i="14"/>
  <c r="H1436" i="14"/>
  <c r="J1652" i="14"/>
  <c r="J994" i="14"/>
  <c r="J776" i="14"/>
  <c r="J777" i="14"/>
  <c r="H996" i="14"/>
  <c r="I995" i="14"/>
  <c r="H778" i="14"/>
  <c r="I777" i="14"/>
  <c r="I1214" i="14"/>
  <c r="H1215" i="14"/>
  <c r="I558" i="14"/>
  <c r="H559" i="14"/>
  <c r="J557" i="14"/>
  <c r="I338" i="14"/>
  <c r="J345" i="14" s="1"/>
  <c r="H339" i="14"/>
  <c r="H122" i="14"/>
  <c r="I121" i="14"/>
  <c r="J120" i="14"/>
  <c r="G2084" i="14"/>
  <c r="G2108" i="14"/>
  <c r="G2132" i="14"/>
  <c r="G2060" i="14"/>
  <c r="G2012" i="14"/>
  <c r="G2036" i="14"/>
  <c r="J5156" i="14" l="1"/>
  <c r="H4720" i="14"/>
  <c r="I4719" i="14"/>
  <c r="I4940" i="14"/>
  <c r="J4940" i="14" s="1"/>
  <c r="H4941" i="14"/>
  <c r="J4718" i="14"/>
  <c r="J4939" i="14"/>
  <c r="I5157" i="14"/>
  <c r="J5157" i="14" s="1"/>
  <c r="H5158" i="14"/>
  <c r="J4061" i="14"/>
  <c r="I4500" i="14"/>
  <c r="H4501" i="14"/>
  <c r="I4062" i="14"/>
  <c r="H4063" i="14"/>
  <c r="J4500" i="14"/>
  <c r="J4499" i="14"/>
  <c r="H4282" i="14"/>
  <c r="I4281" i="14"/>
  <c r="J4280" i="14"/>
  <c r="I3842" i="14"/>
  <c r="H3843" i="14"/>
  <c r="H3406" i="14"/>
  <c r="I3405" i="14"/>
  <c r="J3623" i="14"/>
  <c r="J3841" i="14"/>
  <c r="I3624" i="14"/>
  <c r="H3625" i="14"/>
  <c r="I2747" i="14"/>
  <c r="H2748" i="14"/>
  <c r="I3186" i="14"/>
  <c r="H3187" i="14"/>
  <c r="I2966" i="14"/>
  <c r="H2967" i="14"/>
  <c r="J2965" i="14"/>
  <c r="H2093" i="14"/>
  <c r="I2092" i="14"/>
  <c r="J2091" i="14"/>
  <c r="J2092" i="14"/>
  <c r="J2308" i="14"/>
  <c r="I2528" i="14"/>
  <c r="H2529" i="14"/>
  <c r="I2309" i="14"/>
  <c r="H2310" i="14"/>
  <c r="I1654" i="14"/>
  <c r="H1655" i="14"/>
  <c r="H1437" i="14"/>
  <c r="I1436" i="14"/>
  <c r="H1874" i="14"/>
  <c r="I1873" i="14"/>
  <c r="J1436" i="14"/>
  <c r="J1435" i="14"/>
  <c r="J1872" i="14"/>
  <c r="J1653" i="14"/>
  <c r="J1654" i="14"/>
  <c r="I1215" i="14"/>
  <c r="H1216" i="14"/>
  <c r="J1214" i="14"/>
  <c r="H779" i="14"/>
  <c r="I778" i="14"/>
  <c r="J778" i="14"/>
  <c r="H997" i="14"/>
  <c r="I996" i="14"/>
  <c r="J995" i="14"/>
  <c r="H560" i="14"/>
  <c r="I559" i="14"/>
  <c r="J559" i="14"/>
  <c r="J558" i="14"/>
  <c r="I339" i="14"/>
  <c r="J346" i="14" s="1"/>
  <c r="H340" i="14"/>
  <c r="J121" i="14"/>
  <c r="I122" i="14"/>
  <c r="H123" i="14"/>
  <c r="G2061" i="14"/>
  <c r="G2109" i="14"/>
  <c r="G2013" i="14"/>
  <c r="G2037" i="14"/>
  <c r="G2085" i="14"/>
  <c r="J4719" i="14" l="1"/>
  <c r="H5159" i="14"/>
  <c r="I5158" i="14"/>
  <c r="H4721" i="14"/>
  <c r="I4720" i="14"/>
  <c r="H4942" i="14"/>
  <c r="I4941" i="14"/>
  <c r="I4282" i="14"/>
  <c r="H4283" i="14"/>
  <c r="H4064" i="14"/>
  <c r="I4063" i="14"/>
  <c r="J4281" i="14"/>
  <c r="J4282" i="14"/>
  <c r="H4502" i="14"/>
  <c r="I4501" i="14"/>
  <c r="J4062" i="14"/>
  <c r="H3407" i="14"/>
  <c r="I3406" i="14"/>
  <c r="J3406" i="14" s="1"/>
  <c r="H3844" i="14"/>
  <c r="I3843" i="14"/>
  <c r="J3405" i="14"/>
  <c r="I3625" i="14"/>
  <c r="H3626" i="14"/>
  <c r="J3624" i="14"/>
  <c r="J3842" i="14"/>
  <c r="H3188" i="14"/>
  <c r="I3187" i="14"/>
  <c r="J2747" i="14"/>
  <c r="H2968" i="14"/>
  <c r="I2967" i="14"/>
  <c r="J3187" i="14"/>
  <c r="J3186" i="14"/>
  <c r="J2966" i="14"/>
  <c r="H2749" i="14"/>
  <c r="I2748" i="14"/>
  <c r="J2748" i="14" s="1"/>
  <c r="H2094" i="14"/>
  <c r="I2093" i="14"/>
  <c r="H2311" i="14"/>
  <c r="I2310" i="14"/>
  <c r="J2528" i="14"/>
  <c r="I2529" i="14"/>
  <c r="H2530" i="14"/>
  <c r="J2309" i="14"/>
  <c r="H1438" i="14"/>
  <c r="I1437" i="14"/>
  <c r="J1873" i="14"/>
  <c r="I1655" i="14"/>
  <c r="H1656" i="14"/>
  <c r="H1875" i="14"/>
  <c r="I1874" i="14"/>
  <c r="I997" i="14"/>
  <c r="H998" i="14"/>
  <c r="I779" i="14"/>
  <c r="H780" i="14"/>
  <c r="J1215" i="14"/>
  <c r="H1217" i="14"/>
  <c r="I1216" i="14"/>
  <c r="J996" i="14"/>
  <c r="H561" i="14"/>
  <c r="I560" i="14"/>
  <c r="H341" i="14"/>
  <c r="I340" i="14"/>
  <c r="J347" i="14" s="1"/>
  <c r="I123" i="14"/>
  <c r="H124" i="14"/>
  <c r="J122" i="14"/>
  <c r="G2014" i="14"/>
  <c r="G2038" i="14"/>
  <c r="G2086" i="14"/>
  <c r="G2062" i="14"/>
  <c r="G2110" i="14"/>
  <c r="G2133" i="14"/>
  <c r="G2134" i="14" s="1"/>
  <c r="J4720" i="14" l="1"/>
  <c r="H5160" i="14"/>
  <c r="I5159" i="14"/>
  <c r="H4943" i="14"/>
  <c r="I4942" i="14"/>
  <c r="J5158" i="14"/>
  <c r="J5159" i="14"/>
  <c r="J4942" i="14"/>
  <c r="I4721" i="14"/>
  <c r="H4722" i="14"/>
  <c r="J4941" i="14"/>
  <c r="H4065" i="14"/>
  <c r="I4064" i="14"/>
  <c r="J4501" i="14"/>
  <c r="I4283" i="14"/>
  <c r="H4284" i="14"/>
  <c r="H4503" i="14"/>
  <c r="I4502" i="14"/>
  <c r="J4063" i="14"/>
  <c r="J3625" i="14"/>
  <c r="H3845" i="14"/>
  <c r="I3844" i="14"/>
  <c r="I3407" i="14"/>
  <c r="H3408" i="14"/>
  <c r="J3843" i="14"/>
  <c r="J3844" i="14"/>
  <c r="H3627" i="14"/>
  <c r="I3626" i="14"/>
  <c r="J3626" i="14"/>
  <c r="J3407" i="14"/>
  <c r="H2750" i="14"/>
  <c r="I2749" i="14"/>
  <c r="J2967" i="14"/>
  <c r="H2969" i="14"/>
  <c r="I2968" i="14"/>
  <c r="H3189" i="14"/>
  <c r="I3188" i="14"/>
  <c r="H2312" i="14"/>
  <c r="I2311" i="14"/>
  <c r="J2093" i="14"/>
  <c r="H2531" i="14"/>
  <c r="I2530" i="14"/>
  <c r="I2094" i="14"/>
  <c r="H2095" i="14"/>
  <c r="J2529" i="14"/>
  <c r="J2310" i="14"/>
  <c r="I1875" i="14"/>
  <c r="H1876" i="14"/>
  <c r="J1875" i="14"/>
  <c r="I1438" i="14"/>
  <c r="H1439" i="14"/>
  <c r="H1657" i="14"/>
  <c r="I1656" i="14"/>
  <c r="J1874" i="14"/>
  <c r="J1655" i="14"/>
  <c r="J1437" i="14"/>
  <c r="H1218" i="14"/>
  <c r="I1217" i="14"/>
  <c r="J997" i="14"/>
  <c r="I998" i="14"/>
  <c r="H999" i="14"/>
  <c r="I780" i="14"/>
  <c r="H781" i="14"/>
  <c r="J1216" i="14"/>
  <c r="J1217" i="14"/>
  <c r="J779" i="14"/>
  <c r="J561" i="14"/>
  <c r="I561" i="14"/>
  <c r="H562" i="14"/>
  <c r="J560" i="14"/>
  <c r="H342" i="14"/>
  <c r="I341" i="14"/>
  <c r="J348" i="14" s="1"/>
  <c r="H125" i="14"/>
  <c r="I124" i="14"/>
  <c r="J123" i="14"/>
  <c r="G2087" i="14"/>
  <c r="G2135" i="14"/>
  <c r="G2015" i="14"/>
  <c r="G2039" i="14"/>
  <c r="G2063" i="14"/>
  <c r="G2111" i="14"/>
  <c r="I4943" i="14" l="1"/>
  <c r="H4944" i="14"/>
  <c r="J4721" i="14"/>
  <c r="I4722" i="14"/>
  <c r="H4723" i="14"/>
  <c r="I5160" i="14"/>
  <c r="H5161" i="14"/>
  <c r="J4064" i="14"/>
  <c r="I4503" i="14"/>
  <c r="H4504" i="14"/>
  <c r="I4065" i="14"/>
  <c r="H4066" i="14"/>
  <c r="H4285" i="14"/>
  <c r="I4284" i="14"/>
  <c r="J4502" i="14"/>
  <c r="J4283" i="14"/>
  <c r="I3408" i="14"/>
  <c r="H3409" i="14"/>
  <c r="H3628" i="14"/>
  <c r="I3627" i="14"/>
  <c r="I3845" i="14"/>
  <c r="H3846" i="14"/>
  <c r="I3189" i="14"/>
  <c r="H3190" i="14"/>
  <c r="J2968" i="14"/>
  <c r="J2749" i="14"/>
  <c r="J3188" i="14"/>
  <c r="J3189" i="14"/>
  <c r="I2969" i="14"/>
  <c r="H2970" i="14"/>
  <c r="I2750" i="14"/>
  <c r="H2751" i="14"/>
  <c r="I2095" i="14"/>
  <c r="H2096" i="14"/>
  <c r="J2095" i="14"/>
  <c r="J2311" i="14"/>
  <c r="J2530" i="14"/>
  <c r="J2094" i="14"/>
  <c r="I2312" i="14"/>
  <c r="H2313" i="14"/>
  <c r="H2532" i="14"/>
  <c r="I2531" i="14"/>
  <c r="H1658" i="14"/>
  <c r="I1657" i="14"/>
  <c r="I1876" i="14"/>
  <c r="H1877" i="14"/>
  <c r="I1439" i="14"/>
  <c r="H1440" i="14"/>
  <c r="J1439" i="14"/>
  <c r="J1438" i="14"/>
  <c r="J1656" i="14"/>
  <c r="J1657" i="14"/>
  <c r="H1000" i="14"/>
  <c r="I999" i="14"/>
  <c r="J998" i="14"/>
  <c r="H782" i="14"/>
  <c r="I781" i="14"/>
  <c r="I1218" i="14"/>
  <c r="H1219" i="14"/>
  <c r="J780" i="14"/>
  <c r="I562" i="14"/>
  <c r="H563" i="14"/>
  <c r="I342" i="14"/>
  <c r="J349" i="14" s="1"/>
  <c r="H343" i="14"/>
  <c r="J124" i="14"/>
  <c r="H126" i="14"/>
  <c r="I125" i="14"/>
  <c r="J125" i="14" s="1"/>
  <c r="G2016" i="14"/>
  <c r="G2040" i="14"/>
  <c r="G2088" i="14"/>
  <c r="G2112" i="14"/>
  <c r="G2136" i="14"/>
  <c r="G2064" i="14"/>
  <c r="J4943" i="14" l="1"/>
  <c r="I5161" i="14"/>
  <c r="H5162" i="14"/>
  <c r="H4724" i="14"/>
  <c r="I4723" i="14"/>
  <c r="J4722" i="14"/>
  <c r="J5160" i="14"/>
  <c r="J5161" i="14"/>
  <c r="I4944" i="14"/>
  <c r="H4945" i="14"/>
  <c r="J4284" i="14"/>
  <c r="H4286" i="14"/>
  <c r="I4285" i="14"/>
  <c r="I4504" i="14"/>
  <c r="H4505" i="14"/>
  <c r="J4065" i="14"/>
  <c r="I4066" i="14"/>
  <c r="H4067" i="14"/>
  <c r="J4503" i="14"/>
  <c r="H3410" i="14"/>
  <c r="I3409" i="14"/>
  <c r="J3627" i="14"/>
  <c r="J3408" i="14"/>
  <c r="I3846" i="14"/>
  <c r="H3847" i="14"/>
  <c r="I3628" i="14"/>
  <c r="H3629" i="14"/>
  <c r="J3845" i="14"/>
  <c r="J2969" i="14"/>
  <c r="I2751" i="14"/>
  <c r="H2752" i="14"/>
  <c r="I3190" i="14"/>
  <c r="H3191" i="14"/>
  <c r="J2751" i="14"/>
  <c r="J2750" i="14"/>
  <c r="I2970" i="14"/>
  <c r="H2971" i="14"/>
  <c r="I2532" i="14"/>
  <c r="H2533" i="14"/>
  <c r="J2531" i="14"/>
  <c r="I2313" i="14"/>
  <c r="H2314" i="14"/>
  <c r="H2097" i="14"/>
  <c r="I2096" i="14"/>
  <c r="J2096" i="14" s="1"/>
  <c r="J2312" i="14"/>
  <c r="H1878" i="14"/>
  <c r="I1877" i="14"/>
  <c r="J1876" i="14"/>
  <c r="J1877" i="14"/>
  <c r="H1441" i="14"/>
  <c r="I1440" i="14"/>
  <c r="I1658" i="14"/>
  <c r="H1659" i="14"/>
  <c r="J781" i="14"/>
  <c r="H783" i="14"/>
  <c r="I782" i="14"/>
  <c r="I1219" i="14"/>
  <c r="H1220" i="14"/>
  <c r="J999" i="14"/>
  <c r="J1218" i="14"/>
  <c r="J1219" i="14"/>
  <c r="H1001" i="14"/>
  <c r="I1000" i="14"/>
  <c r="J562" i="14"/>
  <c r="H564" i="14"/>
  <c r="I563" i="14"/>
  <c r="I343" i="14"/>
  <c r="H344" i="14"/>
  <c r="H127" i="14"/>
  <c r="I126" i="14"/>
  <c r="G2113" i="14"/>
  <c r="G2137" i="14"/>
  <c r="G2089" i="14"/>
  <c r="G2065" i="14"/>
  <c r="G2017" i="14"/>
  <c r="G2041" i="14"/>
  <c r="H4946" i="14" l="1"/>
  <c r="I4945" i="14"/>
  <c r="J4944" i="14"/>
  <c r="J4723" i="14"/>
  <c r="H5163" i="14"/>
  <c r="I5162" i="14"/>
  <c r="H4725" i="14"/>
  <c r="I4724" i="14"/>
  <c r="J4285" i="14"/>
  <c r="I4286" i="14"/>
  <c r="H4287" i="14"/>
  <c r="H4068" i="14"/>
  <c r="I4067" i="14"/>
  <c r="J4066" i="14"/>
  <c r="H4506" i="14"/>
  <c r="I4505" i="14"/>
  <c r="J4504" i="14"/>
  <c r="J4505" i="14"/>
  <c r="H3411" i="14"/>
  <c r="I3410" i="14"/>
  <c r="I3629" i="14"/>
  <c r="H3630" i="14"/>
  <c r="J3628" i="14"/>
  <c r="J3409" i="14"/>
  <c r="I3847" i="14"/>
  <c r="H3848" i="14"/>
  <c r="J3846" i="14"/>
  <c r="H2972" i="14"/>
  <c r="I2971" i="14"/>
  <c r="H2753" i="14"/>
  <c r="I2752" i="14"/>
  <c r="J2970" i="14"/>
  <c r="H3192" i="14"/>
  <c r="I3191" i="14"/>
  <c r="J3190" i="14"/>
  <c r="J3191" i="14"/>
  <c r="H2098" i="14"/>
  <c r="I2097" i="14"/>
  <c r="I2533" i="14"/>
  <c r="H2534" i="14"/>
  <c r="H2315" i="14"/>
  <c r="I2314" i="14"/>
  <c r="J2313" i="14"/>
  <c r="J2097" i="14"/>
  <c r="J2532" i="14"/>
  <c r="J1658" i="14"/>
  <c r="J1440" i="14"/>
  <c r="I1659" i="14"/>
  <c r="J1659" i="14" s="1"/>
  <c r="H1660" i="14"/>
  <c r="H1442" i="14"/>
  <c r="I1441" i="14"/>
  <c r="H1879" i="14"/>
  <c r="I1878" i="14"/>
  <c r="J782" i="14"/>
  <c r="J1000" i="14"/>
  <c r="I783" i="14"/>
  <c r="H784" i="14"/>
  <c r="I1001" i="14"/>
  <c r="H1002" i="14"/>
  <c r="H1221" i="14"/>
  <c r="I1220" i="14"/>
  <c r="J1001" i="14"/>
  <c r="J563" i="14"/>
  <c r="H565" i="14"/>
  <c r="I564" i="14"/>
  <c r="H345" i="14"/>
  <c r="I344" i="14"/>
  <c r="J126" i="14"/>
  <c r="I127" i="14"/>
  <c r="H128" i="14"/>
  <c r="G2090" i="14"/>
  <c r="G2138" i="14"/>
  <c r="G2066" i="14"/>
  <c r="G2018" i="14"/>
  <c r="G2042" i="14"/>
  <c r="G2114" i="14"/>
  <c r="J4724" i="14" l="1"/>
  <c r="I4725" i="14"/>
  <c r="H4726" i="14"/>
  <c r="H4947" i="14"/>
  <c r="I4946" i="14"/>
  <c r="J4945" i="14"/>
  <c r="J5162" i="14"/>
  <c r="J4725" i="14"/>
  <c r="H5164" i="14"/>
  <c r="I5163" i="14"/>
  <c r="H4507" i="14"/>
  <c r="I4506" i="14"/>
  <c r="I4287" i="14"/>
  <c r="H4288" i="14"/>
  <c r="H4069" i="14"/>
  <c r="I4068" i="14"/>
  <c r="J4067" i="14"/>
  <c r="J4286" i="14"/>
  <c r="J3410" i="14"/>
  <c r="H3849" i="14"/>
  <c r="I3848" i="14"/>
  <c r="I3411" i="14"/>
  <c r="H3412" i="14"/>
  <c r="J3847" i="14"/>
  <c r="J3848" i="14"/>
  <c r="J3629" i="14"/>
  <c r="H3631" i="14"/>
  <c r="I3630" i="14"/>
  <c r="H2973" i="14"/>
  <c r="I2972" i="14"/>
  <c r="J2752" i="14"/>
  <c r="H3193" i="14"/>
  <c r="I3192" i="14"/>
  <c r="H2754" i="14"/>
  <c r="I2753" i="14"/>
  <c r="J2971" i="14"/>
  <c r="H2535" i="14"/>
  <c r="I2534" i="14"/>
  <c r="J2533" i="14"/>
  <c r="J2534" i="14"/>
  <c r="J2314" i="14"/>
  <c r="H2316" i="14"/>
  <c r="I2315" i="14"/>
  <c r="I2098" i="14"/>
  <c r="H2099" i="14"/>
  <c r="I1442" i="14"/>
  <c r="H1443" i="14"/>
  <c r="J1442" i="14"/>
  <c r="J1441" i="14"/>
  <c r="J1878" i="14"/>
  <c r="I1879" i="14"/>
  <c r="H1880" i="14"/>
  <c r="H1661" i="14"/>
  <c r="I1660" i="14"/>
  <c r="I784" i="14"/>
  <c r="H785" i="14"/>
  <c r="H1222" i="14"/>
  <c r="I1221" i="14"/>
  <c r="I1002" i="14"/>
  <c r="H1003" i="14"/>
  <c r="J783" i="14"/>
  <c r="J1220" i="14"/>
  <c r="J564" i="14"/>
  <c r="I565" i="14"/>
  <c r="J565" i="14" s="1"/>
  <c r="H566" i="14"/>
  <c r="H346" i="14"/>
  <c r="I345" i="14"/>
  <c r="H129" i="14"/>
  <c r="I128" i="14"/>
  <c r="J128" i="14"/>
  <c r="J127" i="14"/>
  <c r="G2019" i="14"/>
  <c r="G2043" i="14"/>
  <c r="G2067" i="14"/>
  <c r="G2115" i="14"/>
  <c r="G2091" i="14"/>
  <c r="J5163" i="14" l="1"/>
  <c r="I4947" i="14"/>
  <c r="H4948" i="14"/>
  <c r="I5164" i="14"/>
  <c r="H5165" i="14"/>
  <c r="J4946" i="14"/>
  <c r="I4726" i="14"/>
  <c r="H4727" i="14"/>
  <c r="J4287" i="14"/>
  <c r="J4068" i="14"/>
  <c r="J4506" i="14"/>
  <c r="I4069" i="14"/>
  <c r="H4070" i="14"/>
  <c r="I4507" i="14"/>
  <c r="H4508" i="14"/>
  <c r="H4289" i="14"/>
  <c r="I4288" i="14"/>
  <c r="J3630" i="14"/>
  <c r="H3632" i="14"/>
  <c r="I3631" i="14"/>
  <c r="I3412" i="14"/>
  <c r="H3413" i="14"/>
  <c r="J3411" i="14"/>
  <c r="H3850" i="14"/>
  <c r="I3849" i="14"/>
  <c r="I2754" i="14"/>
  <c r="H2755" i="14"/>
  <c r="J2972" i="14"/>
  <c r="J3192" i="14"/>
  <c r="J2754" i="14"/>
  <c r="I2973" i="14"/>
  <c r="H2974" i="14"/>
  <c r="I3193" i="14"/>
  <c r="J3193" i="14" s="1"/>
  <c r="H3194" i="14"/>
  <c r="J2753" i="14"/>
  <c r="J2315" i="14"/>
  <c r="I2099" i="14"/>
  <c r="H2100" i="14"/>
  <c r="J2099" i="14"/>
  <c r="J2098" i="14"/>
  <c r="I2316" i="14"/>
  <c r="H2317" i="14"/>
  <c r="H2536" i="14"/>
  <c r="I2535" i="14"/>
  <c r="J1879" i="14"/>
  <c r="I1443" i="14"/>
  <c r="H1444" i="14"/>
  <c r="J1660" i="14"/>
  <c r="H1662" i="14"/>
  <c r="I1661" i="14"/>
  <c r="J1661" i="14" s="1"/>
  <c r="I1880" i="14"/>
  <c r="H1881" i="14"/>
  <c r="J1880" i="14"/>
  <c r="H786" i="14"/>
  <c r="I785" i="14"/>
  <c r="I1222" i="14"/>
  <c r="H1223" i="14"/>
  <c r="J784" i="14"/>
  <c r="J785" i="14"/>
  <c r="J1221" i="14"/>
  <c r="H1004" i="14"/>
  <c r="I1003" i="14"/>
  <c r="J1002" i="14"/>
  <c r="I566" i="14"/>
  <c r="H567" i="14"/>
  <c r="J566" i="14"/>
  <c r="I346" i="14"/>
  <c r="H347" i="14"/>
  <c r="H130" i="14"/>
  <c r="I129" i="14"/>
  <c r="G2068" i="14"/>
  <c r="G2139" i="14"/>
  <c r="G2140" i="14" s="1"/>
  <c r="G2116" i="14"/>
  <c r="G2092" i="14"/>
  <c r="G2020" i="14"/>
  <c r="G2044" i="14"/>
  <c r="H4728" i="14" l="1"/>
  <c r="I4727" i="14"/>
  <c r="J5164" i="14"/>
  <c r="J5165" i="14"/>
  <c r="J4947" i="14"/>
  <c r="J4726" i="14"/>
  <c r="I5165" i="14"/>
  <c r="H5166" i="14"/>
  <c r="I4948" i="14"/>
  <c r="H4949" i="14"/>
  <c r="I4508" i="14"/>
  <c r="H4509" i="14"/>
  <c r="J4069" i="14"/>
  <c r="J4288" i="14"/>
  <c r="J4507" i="14"/>
  <c r="H4290" i="14"/>
  <c r="I4289" i="14"/>
  <c r="I4070" i="14"/>
  <c r="H4071" i="14"/>
  <c r="J3631" i="14"/>
  <c r="I3632" i="14"/>
  <c r="J3632" i="14" s="1"/>
  <c r="H3633" i="14"/>
  <c r="J3412" i="14"/>
  <c r="J3849" i="14"/>
  <c r="I3850" i="14"/>
  <c r="H3851" i="14"/>
  <c r="H3414" i="14"/>
  <c r="I3413" i="14"/>
  <c r="I3194" i="14"/>
  <c r="H3195" i="14"/>
  <c r="I2755" i="14"/>
  <c r="H2756" i="14"/>
  <c r="I2974" i="14"/>
  <c r="H2975" i="14"/>
  <c r="J2974" i="14"/>
  <c r="J2973" i="14"/>
  <c r="I2536" i="14"/>
  <c r="H2537" i="14"/>
  <c r="H2101" i="14"/>
  <c r="I2100" i="14"/>
  <c r="I2317" i="14"/>
  <c r="H2318" i="14"/>
  <c r="J2535" i="14"/>
  <c r="J2536" i="14"/>
  <c r="J2316" i="14"/>
  <c r="H1445" i="14"/>
  <c r="I1444" i="14"/>
  <c r="J1444" i="14"/>
  <c r="J1443" i="14"/>
  <c r="H1882" i="14"/>
  <c r="I1881" i="14"/>
  <c r="J1881" i="14" s="1"/>
  <c r="I1662" i="14"/>
  <c r="H1663" i="14"/>
  <c r="H787" i="14"/>
  <c r="I786" i="14"/>
  <c r="H1005" i="14"/>
  <c r="I1004" i="14"/>
  <c r="I1223" i="14"/>
  <c r="H1224" i="14"/>
  <c r="J1222" i="14"/>
  <c r="J1223" i="14"/>
  <c r="J1003" i="14"/>
  <c r="J1004" i="14"/>
  <c r="H568" i="14"/>
  <c r="I567" i="14"/>
  <c r="I347" i="14"/>
  <c r="H348" i="14"/>
  <c r="J129" i="14"/>
  <c r="H131" i="14"/>
  <c r="I130" i="14"/>
  <c r="G2069" i="14"/>
  <c r="G2117" i="14"/>
  <c r="G2093" i="14"/>
  <c r="G2021" i="14"/>
  <c r="G2045" i="14"/>
  <c r="J4727" i="14" l="1"/>
  <c r="H4950" i="14"/>
  <c r="I4949" i="14"/>
  <c r="H4729" i="14"/>
  <c r="I4728" i="14"/>
  <c r="H5167" i="14"/>
  <c r="I5166" i="14"/>
  <c r="J4948" i="14"/>
  <c r="J4289" i="14"/>
  <c r="H4510" i="14"/>
  <c r="I4509" i="14"/>
  <c r="I4290" i="14"/>
  <c r="H4291" i="14"/>
  <c r="J4508" i="14"/>
  <c r="J4070" i="14"/>
  <c r="H4072" i="14"/>
  <c r="I4071" i="14"/>
  <c r="J4071" i="14" s="1"/>
  <c r="H3415" i="14"/>
  <c r="I3414" i="14"/>
  <c r="I3851" i="14"/>
  <c r="H3852" i="14"/>
  <c r="J3850" i="14"/>
  <c r="J3413" i="14"/>
  <c r="I3633" i="14"/>
  <c r="H3634" i="14"/>
  <c r="I2975" i="14"/>
  <c r="H2976" i="14"/>
  <c r="H3196" i="14"/>
  <c r="I3195" i="14"/>
  <c r="J3194" i="14"/>
  <c r="H2757" i="14"/>
  <c r="I2756" i="14"/>
  <c r="J2755" i="14"/>
  <c r="H2319" i="14"/>
  <c r="I2318" i="14"/>
  <c r="J2100" i="14"/>
  <c r="I2537" i="14"/>
  <c r="H2538" i="14"/>
  <c r="J2317" i="14"/>
  <c r="H2102" i="14"/>
  <c r="I2101" i="14"/>
  <c r="J1662" i="14"/>
  <c r="I1663" i="14"/>
  <c r="H1664" i="14"/>
  <c r="H1883" i="14"/>
  <c r="I1882" i="14"/>
  <c r="H1446" i="14"/>
  <c r="I1445" i="14"/>
  <c r="I1005" i="14"/>
  <c r="H1006" i="14"/>
  <c r="H1225" i="14"/>
  <c r="I1224" i="14"/>
  <c r="J786" i="14"/>
  <c r="J787" i="14"/>
  <c r="I787" i="14"/>
  <c r="H788" i="14"/>
  <c r="J567" i="14"/>
  <c r="H569" i="14"/>
  <c r="I568" i="14"/>
  <c r="H349" i="14"/>
  <c r="I348" i="14"/>
  <c r="I131" i="14"/>
  <c r="H132" i="14"/>
  <c r="J131" i="14"/>
  <c r="J130" i="14"/>
  <c r="G2118" i="14"/>
  <c r="G2094" i="14"/>
  <c r="G2070" i="14"/>
  <c r="G2022" i="14"/>
  <c r="G2046" i="14"/>
  <c r="G2141" i="14"/>
  <c r="G2142" i="14" s="1"/>
  <c r="J5166" i="14" l="1"/>
  <c r="H5168" i="14"/>
  <c r="I5167" i="14"/>
  <c r="J4949" i="14"/>
  <c r="I4729" i="14"/>
  <c r="H4730" i="14"/>
  <c r="J4728" i="14"/>
  <c r="H4951" i="14"/>
  <c r="I4950" i="14"/>
  <c r="H4511" i="14"/>
  <c r="I4510" i="14"/>
  <c r="I4291" i="14"/>
  <c r="H4292" i="14"/>
  <c r="H4073" i="14"/>
  <c r="I4072" i="14"/>
  <c r="J4509" i="14"/>
  <c r="J4290" i="14"/>
  <c r="J3851" i="14"/>
  <c r="I3415" i="14"/>
  <c r="H3416" i="14"/>
  <c r="H3635" i="14"/>
  <c r="I3634" i="14"/>
  <c r="J3633" i="14"/>
  <c r="H3853" i="14"/>
  <c r="I3852" i="14"/>
  <c r="J3414" i="14"/>
  <c r="H2758" i="14"/>
  <c r="I2757" i="14"/>
  <c r="J3195" i="14"/>
  <c r="H3197" i="14"/>
  <c r="I3196" i="14"/>
  <c r="I2976" i="14"/>
  <c r="H2977" i="14"/>
  <c r="J2756" i="14"/>
  <c r="J2975" i="14"/>
  <c r="H2539" i="14"/>
  <c r="I2538" i="14"/>
  <c r="J2101" i="14"/>
  <c r="I2102" i="14"/>
  <c r="H2103" i="14"/>
  <c r="J2102" i="14"/>
  <c r="J2318" i="14"/>
  <c r="J2538" i="14"/>
  <c r="J2537" i="14"/>
  <c r="H2320" i="14"/>
  <c r="I2319" i="14"/>
  <c r="I1883" i="14"/>
  <c r="H1884" i="14"/>
  <c r="J1445" i="14"/>
  <c r="J1446" i="14"/>
  <c r="H1665" i="14"/>
  <c r="I1664" i="14"/>
  <c r="I1446" i="14"/>
  <c r="H1447" i="14"/>
  <c r="J1882" i="14"/>
  <c r="J1663" i="14"/>
  <c r="I788" i="14"/>
  <c r="H789" i="14"/>
  <c r="J1224" i="14"/>
  <c r="H1226" i="14"/>
  <c r="I1225" i="14"/>
  <c r="J788" i="14"/>
  <c r="I1006" i="14"/>
  <c r="H1007" i="14"/>
  <c r="J1005" i="14"/>
  <c r="J568" i="14"/>
  <c r="I569" i="14"/>
  <c r="H570" i="14"/>
  <c r="H350" i="14"/>
  <c r="I349" i="14"/>
  <c r="H133" i="14"/>
  <c r="I132" i="14"/>
  <c r="G2119" i="14"/>
  <c r="G2071" i="14"/>
  <c r="G2023" i="14"/>
  <c r="G2047" i="14"/>
  <c r="G2143" i="14"/>
  <c r="G2095" i="14"/>
  <c r="J4950" i="14" l="1"/>
  <c r="I4951" i="14"/>
  <c r="H4952" i="14"/>
  <c r="J4729" i="14"/>
  <c r="J5167" i="14"/>
  <c r="I5168" i="14"/>
  <c r="H5169" i="14"/>
  <c r="I4730" i="14"/>
  <c r="H4731" i="14"/>
  <c r="H4293" i="14"/>
  <c r="I4292" i="14"/>
  <c r="J4510" i="14"/>
  <c r="I4511" i="14"/>
  <c r="H4512" i="14"/>
  <c r="I4073" i="14"/>
  <c r="H4074" i="14"/>
  <c r="J4291" i="14"/>
  <c r="J4072" i="14"/>
  <c r="J4511" i="14"/>
  <c r="H3854" i="14"/>
  <c r="I3853" i="14"/>
  <c r="H3636" i="14"/>
  <c r="I3635" i="14"/>
  <c r="J3635" i="14" s="1"/>
  <c r="J3415" i="14"/>
  <c r="J3852" i="14"/>
  <c r="I3416" i="14"/>
  <c r="J3416" i="14" s="1"/>
  <c r="H3417" i="14"/>
  <c r="J3634" i="14"/>
  <c r="H2978" i="14"/>
  <c r="I2977" i="14"/>
  <c r="J2976" i="14"/>
  <c r="J3196" i="14"/>
  <c r="J2757" i="14"/>
  <c r="I3197" i="14"/>
  <c r="H3198" i="14"/>
  <c r="I2758" i="14"/>
  <c r="H2759" i="14"/>
  <c r="I2320" i="14"/>
  <c r="H2321" i="14"/>
  <c r="I2103" i="14"/>
  <c r="H2104" i="14"/>
  <c r="H2540" i="14"/>
  <c r="I2539" i="14"/>
  <c r="J2319" i="14"/>
  <c r="H1666" i="14"/>
  <c r="I1665" i="14"/>
  <c r="I1884" i="14"/>
  <c r="H1885" i="14"/>
  <c r="I1447" i="14"/>
  <c r="H1448" i="14"/>
  <c r="J1883" i="14"/>
  <c r="J1664" i="14"/>
  <c r="I1226" i="14"/>
  <c r="H1227" i="14"/>
  <c r="J1006" i="14"/>
  <c r="J1226" i="14"/>
  <c r="H790" i="14"/>
  <c r="I789" i="14"/>
  <c r="H1008" i="14"/>
  <c r="I1007" i="14"/>
  <c r="J1225" i="14"/>
  <c r="I570" i="14"/>
  <c r="H571" i="14"/>
  <c r="J569" i="14"/>
  <c r="I350" i="14"/>
  <c r="H351" i="14"/>
  <c r="J133" i="14"/>
  <c r="H134" i="14"/>
  <c r="I133" i="14"/>
  <c r="J132" i="14"/>
  <c r="G2096" i="14"/>
  <c r="G2072" i="14"/>
  <c r="G2120" i="14"/>
  <c r="G2024" i="14"/>
  <c r="G2048" i="14"/>
  <c r="H4732" i="14" l="1"/>
  <c r="I4731" i="14"/>
  <c r="J5168" i="14"/>
  <c r="I4952" i="14"/>
  <c r="H4953" i="14"/>
  <c r="I5169" i="14"/>
  <c r="H5170" i="14"/>
  <c r="J4731" i="14"/>
  <c r="J4730" i="14"/>
  <c r="J4951" i="14"/>
  <c r="J4292" i="14"/>
  <c r="J4512" i="14"/>
  <c r="H4294" i="14"/>
  <c r="I4293" i="14"/>
  <c r="I4512" i="14"/>
  <c r="H4513" i="14"/>
  <c r="I4074" i="14"/>
  <c r="H4075" i="14"/>
  <c r="J4073" i="14"/>
  <c r="I3636" i="14"/>
  <c r="H3637" i="14"/>
  <c r="I3854" i="14"/>
  <c r="H3855" i="14"/>
  <c r="J3853" i="14"/>
  <c r="H3418" i="14"/>
  <c r="I3417" i="14"/>
  <c r="J3197" i="14"/>
  <c r="I2759" i="14"/>
  <c r="H2760" i="14"/>
  <c r="J2977" i="14"/>
  <c r="J2758" i="14"/>
  <c r="I2978" i="14"/>
  <c r="H2979" i="14"/>
  <c r="I3198" i="14"/>
  <c r="H3199" i="14"/>
  <c r="J2759" i="14"/>
  <c r="J2539" i="14"/>
  <c r="J2320" i="14"/>
  <c r="I2540" i="14"/>
  <c r="H2541" i="14"/>
  <c r="I2321" i="14"/>
  <c r="H2322" i="14"/>
  <c r="H2105" i="14"/>
  <c r="I2104" i="14"/>
  <c r="J2103" i="14"/>
  <c r="J2104" i="14"/>
  <c r="H1886" i="14"/>
  <c r="I1885" i="14"/>
  <c r="J1884" i="14"/>
  <c r="H1449" i="14"/>
  <c r="I1448" i="14"/>
  <c r="J1665" i="14"/>
  <c r="J1447" i="14"/>
  <c r="J1448" i="14"/>
  <c r="I1666" i="14"/>
  <c r="H1667" i="14"/>
  <c r="I1227" i="14"/>
  <c r="H1228" i="14"/>
  <c r="H1009" i="14"/>
  <c r="I1008" i="14"/>
  <c r="H791" i="14"/>
  <c r="I790" i="14"/>
  <c r="J1007" i="14"/>
  <c r="J790" i="14"/>
  <c r="J789" i="14"/>
  <c r="H572" i="14"/>
  <c r="I571" i="14"/>
  <c r="J570" i="14"/>
  <c r="J571" i="14"/>
  <c r="I351" i="14"/>
  <c r="H352" i="14"/>
  <c r="J350" i="14"/>
  <c r="I134" i="14"/>
  <c r="H135" i="14"/>
  <c r="G2097" i="14"/>
  <c r="G2073" i="14"/>
  <c r="G2121" i="14"/>
  <c r="G2025" i="14"/>
  <c r="G2049" i="14"/>
  <c r="G2144" i="14"/>
  <c r="J4952" i="14" l="1"/>
  <c r="H4954" i="14"/>
  <c r="I4953" i="14"/>
  <c r="H5171" i="14"/>
  <c r="I5170" i="14"/>
  <c r="J5169" i="14"/>
  <c r="H4733" i="14"/>
  <c r="I4732" i="14"/>
  <c r="H4514" i="14"/>
  <c r="I4513" i="14"/>
  <c r="H4076" i="14"/>
  <c r="I4075" i="14"/>
  <c r="J4513" i="14"/>
  <c r="J4074" i="14"/>
  <c r="I4294" i="14"/>
  <c r="H4295" i="14"/>
  <c r="J4293" i="14"/>
  <c r="I3855" i="14"/>
  <c r="H3856" i="14"/>
  <c r="J3854" i="14"/>
  <c r="J3417" i="14"/>
  <c r="I3637" i="14"/>
  <c r="H3638" i="14"/>
  <c r="H3419" i="14"/>
  <c r="I3418" i="14"/>
  <c r="J3636" i="14"/>
  <c r="I2979" i="14"/>
  <c r="H2980" i="14"/>
  <c r="H3200" i="14"/>
  <c r="I3199" i="14"/>
  <c r="J3198" i="14"/>
  <c r="J2978" i="14"/>
  <c r="H2761" i="14"/>
  <c r="I2760" i="14"/>
  <c r="H2323" i="14"/>
  <c r="I2322" i="14"/>
  <c r="J2540" i="14"/>
  <c r="J2321" i="14"/>
  <c r="H2106" i="14"/>
  <c r="I2105" i="14"/>
  <c r="I2541" i="14"/>
  <c r="H2542" i="14"/>
  <c r="I1667" i="14"/>
  <c r="H1668" i="14"/>
  <c r="J1666" i="14"/>
  <c r="J1667" i="14"/>
  <c r="H1450" i="14"/>
  <c r="I1449" i="14"/>
  <c r="J1885" i="14"/>
  <c r="H1887" i="14"/>
  <c r="I1886" i="14"/>
  <c r="J1008" i="14"/>
  <c r="H1229" i="14"/>
  <c r="I1228" i="14"/>
  <c r="I1009" i="14"/>
  <c r="H1010" i="14"/>
  <c r="J1227" i="14"/>
  <c r="I791" i="14"/>
  <c r="H792" i="14"/>
  <c r="H573" i="14"/>
  <c r="I572" i="14"/>
  <c r="H353" i="14"/>
  <c r="I352" i="14"/>
  <c r="J351" i="14"/>
  <c r="J134" i="14"/>
  <c r="I135" i="14"/>
  <c r="H136" i="14"/>
  <c r="G2026" i="14"/>
  <c r="G2050" i="14"/>
  <c r="G2122" i="14"/>
  <c r="G2145" i="14"/>
  <c r="G2074" i="14"/>
  <c r="G2098" i="14"/>
  <c r="J4732" i="14" l="1"/>
  <c r="J4733" i="14"/>
  <c r="H4955" i="14"/>
  <c r="I4954" i="14"/>
  <c r="J4953" i="14"/>
  <c r="I4733" i="14"/>
  <c r="H4734" i="14"/>
  <c r="H5172" i="14"/>
  <c r="I5171" i="14"/>
  <c r="J4954" i="14"/>
  <c r="J5170" i="14"/>
  <c r="H4077" i="14"/>
  <c r="I4076" i="14"/>
  <c r="J4514" i="14"/>
  <c r="I4295" i="14"/>
  <c r="H4296" i="14"/>
  <c r="J4295" i="14"/>
  <c r="J4294" i="14"/>
  <c r="H4515" i="14"/>
  <c r="I4514" i="14"/>
  <c r="J4075" i="14"/>
  <c r="I3419" i="14"/>
  <c r="H3420" i="14"/>
  <c r="H3857" i="14"/>
  <c r="I3856" i="14"/>
  <c r="H3639" i="14"/>
  <c r="I3638" i="14"/>
  <c r="J3855" i="14"/>
  <c r="J3856" i="14"/>
  <c r="J3418" i="14"/>
  <c r="J3637" i="14"/>
  <c r="H3201" i="14"/>
  <c r="I3200" i="14"/>
  <c r="H2981" i="14"/>
  <c r="I2980" i="14"/>
  <c r="J2760" i="14"/>
  <c r="J2979" i="14"/>
  <c r="H2762" i="14"/>
  <c r="I2761" i="14"/>
  <c r="J3199" i="14"/>
  <c r="H2543" i="14"/>
  <c r="I2542" i="14"/>
  <c r="J2105" i="14"/>
  <c r="J2541" i="14"/>
  <c r="J2322" i="14"/>
  <c r="H2324" i="14"/>
  <c r="I2323" i="14"/>
  <c r="I2106" i="14"/>
  <c r="H2107" i="14"/>
  <c r="H1669" i="14"/>
  <c r="I1668" i="14"/>
  <c r="J1886" i="14"/>
  <c r="J1449" i="14"/>
  <c r="I1887" i="14"/>
  <c r="H1888" i="14"/>
  <c r="I1450" i="14"/>
  <c r="H1451" i="14"/>
  <c r="H1230" i="14"/>
  <c r="I1229" i="14"/>
  <c r="I792" i="14"/>
  <c r="H793" i="14"/>
  <c r="I1010" i="14"/>
  <c r="H1011" i="14"/>
  <c r="J792" i="14"/>
  <c r="J791" i="14"/>
  <c r="J1009" i="14"/>
  <c r="J1228" i="14"/>
  <c r="J572" i="14"/>
  <c r="I573" i="14"/>
  <c r="H574" i="14"/>
  <c r="J352" i="14"/>
  <c r="H354" i="14"/>
  <c r="I353" i="14"/>
  <c r="I136" i="14"/>
  <c r="H137" i="14"/>
  <c r="J135" i="14"/>
  <c r="G2099" i="14"/>
  <c r="G2123" i="14"/>
  <c r="G2075" i="14"/>
  <c r="G2146" i="14"/>
  <c r="G2147" i="14" s="1"/>
  <c r="G2027" i="14"/>
  <c r="G2051" i="14"/>
  <c r="I4734" i="14" l="1"/>
  <c r="H4735" i="14"/>
  <c r="I4955" i="14"/>
  <c r="H4956" i="14"/>
  <c r="I5172" i="14"/>
  <c r="H5173" i="14"/>
  <c r="J5171" i="14"/>
  <c r="J4955" i="14"/>
  <c r="H4297" i="14"/>
  <c r="I4296" i="14"/>
  <c r="J4076" i="14"/>
  <c r="I4515" i="14"/>
  <c r="H4516" i="14"/>
  <c r="I4077" i="14"/>
  <c r="H4078" i="14"/>
  <c r="J3638" i="14"/>
  <c r="I3420" i="14"/>
  <c r="H3421" i="14"/>
  <c r="H3640" i="14"/>
  <c r="I3639" i="14"/>
  <c r="J3419" i="14"/>
  <c r="H3858" i="14"/>
  <c r="I3857" i="14"/>
  <c r="H2982" i="14"/>
  <c r="I2981" i="14"/>
  <c r="I2762" i="14"/>
  <c r="H2763" i="14"/>
  <c r="J3200" i="14"/>
  <c r="J2980" i="14"/>
  <c r="J2761" i="14"/>
  <c r="I3201" i="14"/>
  <c r="H3202" i="14"/>
  <c r="J2323" i="14"/>
  <c r="H2544" i="14"/>
  <c r="I2543" i="14"/>
  <c r="J2106" i="14"/>
  <c r="I2324" i="14"/>
  <c r="H2325" i="14"/>
  <c r="I2107" i="14"/>
  <c r="H2108" i="14"/>
  <c r="J2542" i="14"/>
  <c r="J1887" i="14"/>
  <c r="H1670" i="14"/>
  <c r="I1669" i="14"/>
  <c r="J1450" i="14"/>
  <c r="I1451" i="14"/>
  <c r="J1451" i="14" s="1"/>
  <c r="H1452" i="14"/>
  <c r="I1888" i="14"/>
  <c r="H1889" i="14"/>
  <c r="J1668" i="14"/>
  <c r="H1012" i="14"/>
  <c r="I1011" i="14"/>
  <c r="J1230" i="14"/>
  <c r="J1229" i="14"/>
  <c r="I1230" i="14"/>
  <c r="H1231" i="14"/>
  <c r="H794" i="14"/>
  <c r="I793" i="14"/>
  <c r="J1010" i="14"/>
  <c r="I574" i="14"/>
  <c r="H575" i="14"/>
  <c r="J573" i="14"/>
  <c r="J353" i="14"/>
  <c r="I354" i="14"/>
  <c r="H355" i="14"/>
  <c r="H138" i="14"/>
  <c r="I137" i="14"/>
  <c r="J136" i="14"/>
  <c r="G2100" i="14"/>
  <c r="G2124" i="14"/>
  <c r="G2076" i="14"/>
  <c r="G2028" i="14"/>
  <c r="G2052" i="14"/>
  <c r="I4956" i="14" l="1"/>
  <c r="H4957" i="14"/>
  <c r="I5173" i="14"/>
  <c r="H5174" i="14"/>
  <c r="H4736" i="14"/>
  <c r="I4735" i="14"/>
  <c r="J5172" i="14"/>
  <c r="J4734" i="14"/>
  <c r="J4515" i="14"/>
  <c r="I4078" i="14"/>
  <c r="H4079" i="14"/>
  <c r="J4296" i="14"/>
  <c r="H4298" i="14"/>
  <c r="I4297" i="14"/>
  <c r="I4516" i="14"/>
  <c r="H4517" i="14"/>
  <c r="J4077" i="14"/>
  <c r="I3858" i="14"/>
  <c r="H3859" i="14"/>
  <c r="I3640" i="14"/>
  <c r="H3641" i="14"/>
  <c r="J3420" i="14"/>
  <c r="J3857" i="14"/>
  <c r="J3858" i="14"/>
  <c r="J3640" i="14"/>
  <c r="J3639" i="14"/>
  <c r="H3422" i="14"/>
  <c r="I3421" i="14"/>
  <c r="I3202" i="14"/>
  <c r="H3203" i="14"/>
  <c r="J2762" i="14"/>
  <c r="J3201" i="14"/>
  <c r="I2982" i="14"/>
  <c r="H2983" i="14"/>
  <c r="J2981" i="14"/>
  <c r="I2763" i="14"/>
  <c r="H2764" i="14"/>
  <c r="J2324" i="14"/>
  <c r="H2109" i="14"/>
  <c r="I2108" i="14"/>
  <c r="J2543" i="14"/>
  <c r="J2107" i="14"/>
  <c r="I2325" i="14"/>
  <c r="H2326" i="14"/>
  <c r="I2544" i="14"/>
  <c r="H2545" i="14"/>
  <c r="H1890" i="14"/>
  <c r="I1889" i="14"/>
  <c r="J1888" i="14"/>
  <c r="H1453" i="14"/>
  <c r="I1452" i="14"/>
  <c r="J1669" i="14"/>
  <c r="I1670" i="14"/>
  <c r="H1671" i="14"/>
  <c r="J793" i="14"/>
  <c r="H795" i="14"/>
  <c r="I794" i="14"/>
  <c r="J1011" i="14"/>
  <c r="I1231" i="14"/>
  <c r="H1232" i="14"/>
  <c r="H1013" i="14"/>
  <c r="I1012" i="14"/>
  <c r="J1231" i="14"/>
  <c r="H576" i="14"/>
  <c r="I575" i="14"/>
  <c r="J574" i="14"/>
  <c r="J575" i="14"/>
  <c r="I355" i="14"/>
  <c r="H356" i="14"/>
  <c r="J354" i="14"/>
  <c r="J137" i="14"/>
  <c r="I138" i="14"/>
  <c r="H139" i="14"/>
  <c r="G2101" i="14"/>
  <c r="G2125" i="14"/>
  <c r="G2053" i="14"/>
  <c r="G2077" i="14"/>
  <c r="G2148" i="14"/>
  <c r="J4735" i="14" l="1"/>
  <c r="H4737" i="14"/>
  <c r="I4736" i="14"/>
  <c r="H4958" i="14"/>
  <c r="I4957" i="14"/>
  <c r="H5175" i="14"/>
  <c r="I5174" i="14"/>
  <c r="J4956" i="14"/>
  <c r="J5173" i="14"/>
  <c r="H4518" i="14"/>
  <c r="I4517" i="14"/>
  <c r="J4516" i="14"/>
  <c r="J4297" i="14"/>
  <c r="H4080" i="14"/>
  <c r="I4079" i="14"/>
  <c r="I4298" i="14"/>
  <c r="H4299" i="14"/>
  <c r="J4078" i="14"/>
  <c r="J4079" i="14"/>
  <c r="I3859" i="14"/>
  <c r="H3860" i="14"/>
  <c r="I3641" i="14"/>
  <c r="H3642" i="14"/>
  <c r="H3423" i="14"/>
  <c r="I3422" i="14"/>
  <c r="J3421" i="14"/>
  <c r="J3202" i="14"/>
  <c r="I2983" i="14"/>
  <c r="H2984" i="14"/>
  <c r="H2765" i="14"/>
  <c r="I2764" i="14"/>
  <c r="J2763" i="14"/>
  <c r="J2764" i="14"/>
  <c r="J2983" i="14"/>
  <c r="J2982" i="14"/>
  <c r="H3204" i="14"/>
  <c r="I3203" i="14"/>
  <c r="I2545" i="14"/>
  <c r="H2546" i="14"/>
  <c r="J2545" i="14"/>
  <c r="H2110" i="14"/>
  <c r="I2109" i="14"/>
  <c r="H2327" i="14"/>
  <c r="I2326" i="14"/>
  <c r="J2544" i="14"/>
  <c r="J2325" i="14"/>
  <c r="J2108" i="14"/>
  <c r="I1671" i="14"/>
  <c r="H1672" i="14"/>
  <c r="J1670" i="14"/>
  <c r="J1671" i="14"/>
  <c r="J1452" i="14"/>
  <c r="J1889" i="14"/>
  <c r="H1454" i="14"/>
  <c r="I1453" i="14"/>
  <c r="H1891" i="14"/>
  <c r="I1890" i="14"/>
  <c r="J1012" i="14"/>
  <c r="I1013" i="14"/>
  <c r="H1014" i="14"/>
  <c r="I795" i="14"/>
  <c r="H796" i="14"/>
  <c r="J794" i="14"/>
  <c r="H1233" i="14"/>
  <c r="I1232" i="14"/>
  <c r="H577" i="14"/>
  <c r="I576" i="14"/>
  <c r="H357" i="14"/>
  <c r="I356" i="14"/>
  <c r="J355" i="14"/>
  <c r="I139" i="14"/>
  <c r="H140" i="14"/>
  <c r="J138" i="14"/>
  <c r="G2149" i="14"/>
  <c r="G2126" i="14"/>
  <c r="G2102" i="14"/>
  <c r="G2078" i="14"/>
  <c r="H5176" i="14" l="1"/>
  <c r="I5175" i="14"/>
  <c r="I4737" i="14"/>
  <c r="H4738" i="14"/>
  <c r="H4959" i="14"/>
  <c r="I4958" i="14"/>
  <c r="J5174" i="14"/>
  <c r="J4736" i="14"/>
  <c r="J4958" i="14"/>
  <c r="J4957" i="14"/>
  <c r="J4080" i="14"/>
  <c r="J4517" i="14"/>
  <c r="J4298" i="14"/>
  <c r="I4299" i="14"/>
  <c r="H4300" i="14"/>
  <c r="H4081" i="14"/>
  <c r="I4080" i="14"/>
  <c r="H4519" i="14"/>
  <c r="I4518" i="14"/>
  <c r="J3859" i="14"/>
  <c r="H3643" i="14"/>
  <c r="I3642" i="14"/>
  <c r="J3422" i="14"/>
  <c r="H3861" i="14"/>
  <c r="I3860" i="14"/>
  <c r="J3860" i="14" s="1"/>
  <c r="J3641" i="14"/>
  <c r="I3423" i="14"/>
  <c r="H3424" i="14"/>
  <c r="J3203" i="14"/>
  <c r="H3205" i="14"/>
  <c r="I3204" i="14"/>
  <c r="H2766" i="14"/>
  <c r="I2765" i="14"/>
  <c r="H2985" i="14"/>
  <c r="I2984" i="14"/>
  <c r="J2109" i="14"/>
  <c r="H2328" i="14"/>
  <c r="I2327" i="14"/>
  <c r="H2547" i="14"/>
  <c r="I2546" i="14"/>
  <c r="J2326" i="14"/>
  <c r="I2110" i="14"/>
  <c r="H2111" i="14"/>
  <c r="I1891" i="14"/>
  <c r="H1892" i="14"/>
  <c r="J1453" i="14"/>
  <c r="H1673" i="14"/>
  <c r="I1672" i="14"/>
  <c r="J1890" i="14"/>
  <c r="I1454" i="14"/>
  <c r="H1455" i="14"/>
  <c r="J1891" i="14"/>
  <c r="I1014" i="14"/>
  <c r="H1015" i="14"/>
  <c r="I796" i="14"/>
  <c r="H797" i="14"/>
  <c r="J1013" i="14"/>
  <c r="J1232" i="14"/>
  <c r="J795" i="14"/>
  <c r="H1234" i="14"/>
  <c r="I1233" i="14"/>
  <c r="I577" i="14"/>
  <c r="H578" i="14"/>
  <c r="J576" i="14"/>
  <c r="J356" i="14"/>
  <c r="H358" i="14"/>
  <c r="I357" i="14"/>
  <c r="H141" i="14"/>
  <c r="I140" i="14"/>
  <c r="J139" i="14"/>
  <c r="J140" i="14"/>
  <c r="G2103" i="14"/>
  <c r="G2127" i="14"/>
  <c r="G2150" i="14"/>
  <c r="G2151" i="14" s="1"/>
  <c r="J4737" i="14" l="1"/>
  <c r="J5175" i="14"/>
  <c r="I4959" i="14"/>
  <c r="H4960" i="14"/>
  <c r="J5176" i="14"/>
  <c r="I5176" i="14"/>
  <c r="H5177" i="14"/>
  <c r="I4738" i="14"/>
  <c r="J4738" i="14" s="1"/>
  <c r="H4739" i="14"/>
  <c r="I4519" i="14"/>
  <c r="H4520" i="14"/>
  <c r="J4518" i="14"/>
  <c r="H4301" i="14"/>
  <c r="I4300" i="14"/>
  <c r="I4081" i="14"/>
  <c r="H4082" i="14"/>
  <c r="J4299" i="14"/>
  <c r="H3862" i="14"/>
  <c r="I3861" i="14"/>
  <c r="H3644" i="14"/>
  <c r="I3643" i="14"/>
  <c r="I3424" i="14"/>
  <c r="H3425" i="14"/>
  <c r="J3642" i="14"/>
  <c r="J3423" i="14"/>
  <c r="J2984" i="14"/>
  <c r="I2766" i="14"/>
  <c r="H2767" i="14"/>
  <c r="J2765" i="14"/>
  <c r="H2986" i="14"/>
  <c r="I2985" i="14"/>
  <c r="J3204" i="14"/>
  <c r="I3205" i="14"/>
  <c r="H3206" i="14"/>
  <c r="I2328" i="14"/>
  <c r="H2329" i="14"/>
  <c r="J2546" i="14"/>
  <c r="J2110" i="14"/>
  <c r="H2548" i="14"/>
  <c r="I2547" i="14"/>
  <c r="J2111" i="14"/>
  <c r="I2111" i="14"/>
  <c r="H2112" i="14"/>
  <c r="J2327" i="14"/>
  <c r="J2328" i="14"/>
  <c r="H1674" i="14"/>
  <c r="I1673" i="14"/>
  <c r="J1454" i="14"/>
  <c r="I1892" i="14"/>
  <c r="H1893" i="14"/>
  <c r="I1455" i="14"/>
  <c r="H1456" i="14"/>
  <c r="J1673" i="14"/>
  <c r="J1672" i="14"/>
  <c r="I1234" i="14"/>
  <c r="H1235" i="14"/>
  <c r="J1014" i="14"/>
  <c r="H798" i="14"/>
  <c r="I797" i="14"/>
  <c r="J1234" i="14"/>
  <c r="J1233" i="14"/>
  <c r="H1016" i="14"/>
  <c r="I1015" i="14"/>
  <c r="J797" i="14"/>
  <c r="J796" i="14"/>
  <c r="I578" i="14"/>
  <c r="H579" i="14"/>
  <c r="J577" i="14"/>
  <c r="I358" i="14"/>
  <c r="H359" i="14"/>
  <c r="J357" i="14"/>
  <c r="J358" i="14"/>
  <c r="H142" i="14"/>
  <c r="I141" i="14"/>
  <c r="J141" i="14" s="1"/>
  <c r="G2128" i="14"/>
  <c r="G2152" i="14"/>
  <c r="G2153" i="14" s="1"/>
  <c r="G2154" i="14" s="1"/>
  <c r="G2155" i="14" s="1"/>
  <c r="G2156" i="14" s="1"/>
  <c r="G2157" i="14" s="1"/>
  <c r="G2158" i="14" s="1"/>
  <c r="G2159" i="14" s="1"/>
  <c r="G2160" i="14" s="1"/>
  <c r="G2161" i="14" s="1"/>
  <c r="G2162" i="14" s="1"/>
  <c r="G2163" i="14" s="1"/>
  <c r="G2164" i="14" s="1"/>
  <c r="G2165" i="14" s="1"/>
  <c r="G2166" i="14" s="1"/>
  <c r="G2167" i="14" s="1"/>
  <c r="G2168" i="14" s="1"/>
  <c r="G2169" i="14" s="1"/>
  <c r="I5177" i="14" l="1"/>
  <c r="H5178" i="14"/>
  <c r="H4740" i="14"/>
  <c r="I4739" i="14"/>
  <c r="J5177" i="14"/>
  <c r="J4959" i="14"/>
  <c r="I4960" i="14"/>
  <c r="H4961" i="14"/>
  <c r="J4081" i="14"/>
  <c r="I4520" i="14"/>
  <c r="H4521" i="14"/>
  <c r="I4082" i="14"/>
  <c r="J4082" i="14" s="1"/>
  <c r="H4083" i="14"/>
  <c r="J4300" i="14"/>
  <c r="H4302" i="14"/>
  <c r="I4301" i="14"/>
  <c r="J4519" i="14"/>
  <c r="J3643" i="14"/>
  <c r="I3644" i="14"/>
  <c r="H3645" i="14"/>
  <c r="H3426" i="14"/>
  <c r="I3425" i="14"/>
  <c r="J3861" i="14"/>
  <c r="J3424" i="14"/>
  <c r="J3425" i="14"/>
  <c r="I3862" i="14"/>
  <c r="H3863" i="14"/>
  <c r="J3205" i="14"/>
  <c r="I2767" i="14"/>
  <c r="H2768" i="14"/>
  <c r="I3206" i="14"/>
  <c r="J3206" i="14" s="1"/>
  <c r="H3207" i="14"/>
  <c r="I2986" i="14"/>
  <c r="H2987" i="14"/>
  <c r="J2766" i="14"/>
  <c r="J2985" i="14"/>
  <c r="H2113" i="14"/>
  <c r="I2112" i="14"/>
  <c r="I2548" i="14"/>
  <c r="H2549" i="14"/>
  <c r="J2548" i="14"/>
  <c r="I2329" i="14"/>
  <c r="H2330" i="14"/>
  <c r="J2547" i="14"/>
  <c r="H1894" i="14"/>
  <c r="I1893" i="14"/>
  <c r="I1674" i="14"/>
  <c r="H1675" i="14"/>
  <c r="H1457" i="14"/>
  <c r="I1456" i="14"/>
  <c r="J1892" i="14"/>
  <c r="J1455" i="14"/>
  <c r="J1456" i="14"/>
  <c r="H1017" i="14"/>
  <c r="I1016" i="14"/>
  <c r="I1235" i="14"/>
  <c r="H1236" i="14"/>
  <c r="J1015" i="14"/>
  <c r="H799" i="14"/>
  <c r="I798" i="14"/>
  <c r="J1016" i="14"/>
  <c r="H580" i="14"/>
  <c r="I579" i="14"/>
  <c r="J578" i="14"/>
  <c r="J579" i="14"/>
  <c r="I359" i="14"/>
  <c r="H360" i="14"/>
  <c r="H143" i="14"/>
  <c r="I142" i="14"/>
  <c r="G2170" i="14"/>
  <c r="G2171" i="14" s="1"/>
  <c r="G2172" i="14" s="1"/>
  <c r="G2173" i="14" s="1"/>
  <c r="G2174" i="14" s="1"/>
  <c r="G2175" i="14" s="1"/>
  <c r="G2176" i="14" s="1"/>
  <c r="G2177" i="14" s="1"/>
  <c r="G2178" i="14" s="1"/>
  <c r="G2179" i="14" s="1"/>
  <c r="G2180" i="14" s="1"/>
  <c r="G2181" i="14" s="1"/>
  <c r="G2182" i="14" s="1"/>
  <c r="G2183" i="14" s="1"/>
  <c r="G2184" i="14" s="1"/>
  <c r="G2185" i="14" s="1"/>
  <c r="G2186" i="14" s="1"/>
  <c r="G2187" i="14" s="1"/>
  <c r="G2188" i="14" s="1"/>
  <c r="G2189" i="14" s="1"/>
  <c r="G2190" i="14" s="1"/>
  <c r="G2191" i="14" s="1"/>
  <c r="G2193" i="14"/>
  <c r="G2194" i="14" s="1"/>
  <c r="G2195" i="14" s="1"/>
  <c r="G2196" i="14" s="1"/>
  <c r="G2197" i="14" s="1"/>
  <c r="G2198" i="14" s="1"/>
  <c r="G2199" i="14" s="1"/>
  <c r="G2200" i="14" s="1"/>
  <c r="G2201" i="14" s="1"/>
  <c r="G2202" i="14" s="1"/>
  <c r="G2203" i="14" s="1"/>
  <c r="G2204" i="14" s="1"/>
  <c r="G2205" i="14" s="1"/>
  <c r="G2206" i="14" s="1"/>
  <c r="G2207" i="14" s="1"/>
  <c r="G2208" i="14" s="1"/>
  <c r="G2209" i="14" s="1"/>
  <c r="G2210" i="14" s="1"/>
  <c r="G2211" i="14" s="1"/>
  <c r="G2212" i="14" s="1"/>
  <c r="G2213" i="14" s="1"/>
  <c r="G2214" i="14" s="1"/>
  <c r="G2215" i="14" s="1"/>
  <c r="G2216" i="14" s="1"/>
  <c r="G2217" i="14" s="1"/>
  <c r="G2218" i="14" s="1"/>
  <c r="G2219" i="14" s="1"/>
  <c r="G2220" i="14" s="1"/>
  <c r="G2221" i="14" s="1"/>
  <c r="G2222" i="14" s="1"/>
  <c r="G2223" i="14" s="1"/>
  <c r="H4962" i="14" l="1"/>
  <c r="I4961" i="14"/>
  <c r="H4741" i="14"/>
  <c r="I4740" i="14"/>
  <c r="H5179" i="14"/>
  <c r="I5178" i="14"/>
  <c r="J4739" i="14"/>
  <c r="J4960" i="14"/>
  <c r="J4520" i="14"/>
  <c r="J4521" i="14"/>
  <c r="H4522" i="14"/>
  <c r="I4521" i="14"/>
  <c r="J4301" i="14"/>
  <c r="H4084" i="14"/>
  <c r="I4083" i="14"/>
  <c r="I4302" i="14"/>
  <c r="H4303" i="14"/>
  <c r="I3863" i="14"/>
  <c r="H3864" i="14"/>
  <c r="I3645" i="14"/>
  <c r="H3646" i="14"/>
  <c r="J3862" i="14"/>
  <c r="H3427" i="14"/>
  <c r="I3426" i="14"/>
  <c r="J3644" i="14"/>
  <c r="H3208" i="14"/>
  <c r="I3207" i="14"/>
  <c r="J2767" i="14"/>
  <c r="I2987" i="14"/>
  <c r="H2988" i="14"/>
  <c r="J2987" i="14"/>
  <c r="H2769" i="14"/>
  <c r="I2768" i="14"/>
  <c r="J2986" i="14"/>
  <c r="H2331" i="14"/>
  <c r="I2330" i="14"/>
  <c r="J2112" i="14"/>
  <c r="J2329" i="14"/>
  <c r="H2114" i="14"/>
  <c r="I2113" i="14"/>
  <c r="I2549" i="14"/>
  <c r="H2550" i="14"/>
  <c r="I1675" i="14"/>
  <c r="H1676" i="14"/>
  <c r="J1675" i="14"/>
  <c r="J1674" i="14"/>
  <c r="H1895" i="14"/>
  <c r="I1894" i="14"/>
  <c r="H1458" i="14"/>
  <c r="I1457" i="14"/>
  <c r="J1893" i="14"/>
  <c r="J1235" i="14"/>
  <c r="J798" i="14"/>
  <c r="I799" i="14"/>
  <c r="H800" i="14"/>
  <c r="I1017" i="14"/>
  <c r="H1018" i="14"/>
  <c r="H1237" i="14"/>
  <c r="I1236" i="14"/>
  <c r="H581" i="14"/>
  <c r="I580" i="14"/>
  <c r="H361" i="14"/>
  <c r="I360" i="14"/>
  <c r="J359" i="14"/>
  <c r="J142" i="14"/>
  <c r="I143" i="14"/>
  <c r="H144" i="14"/>
  <c r="G2224" i="14"/>
  <c r="G2248" i="14"/>
  <c r="J5178" i="14" l="1"/>
  <c r="H5180" i="14"/>
  <c r="I5179" i="14"/>
  <c r="J5179" i="14" s="1"/>
  <c r="J4740" i="14"/>
  <c r="J4741" i="14"/>
  <c r="H4963" i="14"/>
  <c r="I4962" i="14"/>
  <c r="J4961" i="14"/>
  <c r="J4962" i="14"/>
  <c r="I4741" i="14"/>
  <c r="H4742" i="14"/>
  <c r="J4302" i="14"/>
  <c r="J4083" i="14"/>
  <c r="H4085" i="14"/>
  <c r="I4084" i="14"/>
  <c r="H4523" i="14"/>
  <c r="I4522" i="14"/>
  <c r="I4303" i="14"/>
  <c r="H4304" i="14"/>
  <c r="I3427" i="14"/>
  <c r="H3428" i="14"/>
  <c r="J3645" i="14"/>
  <c r="H3865" i="14"/>
  <c r="I3864" i="14"/>
  <c r="J3864" i="14"/>
  <c r="J3426" i="14"/>
  <c r="H3647" i="14"/>
  <c r="I3646" i="14"/>
  <c r="J3863" i="14"/>
  <c r="J2768" i="14"/>
  <c r="H2989" i="14"/>
  <c r="I2988" i="14"/>
  <c r="J3207" i="14"/>
  <c r="H3209" i="14"/>
  <c r="I3208" i="14"/>
  <c r="H2770" i="14"/>
  <c r="I2769" i="14"/>
  <c r="H2551" i="14"/>
  <c r="I2550" i="14"/>
  <c r="J2330" i="14"/>
  <c r="H2332" i="14"/>
  <c r="I2331" i="14"/>
  <c r="I2114" i="14"/>
  <c r="H2115" i="14"/>
  <c r="J2549" i="14"/>
  <c r="J2113" i="14"/>
  <c r="J2114" i="14"/>
  <c r="I1895" i="14"/>
  <c r="J1895" i="14" s="1"/>
  <c r="H1896" i="14"/>
  <c r="J1894" i="14"/>
  <c r="H1677" i="14"/>
  <c r="I1676" i="14"/>
  <c r="J1457" i="14"/>
  <c r="I1458" i="14"/>
  <c r="H1459" i="14"/>
  <c r="I1018" i="14"/>
  <c r="H1019" i="14"/>
  <c r="J799" i="14"/>
  <c r="J1017" i="14"/>
  <c r="J1236" i="14"/>
  <c r="H1238" i="14"/>
  <c r="I1237" i="14"/>
  <c r="I800" i="14"/>
  <c r="H801" i="14"/>
  <c r="I581" i="14"/>
  <c r="H582" i="14"/>
  <c r="J580" i="14"/>
  <c r="J581" i="14"/>
  <c r="J360" i="14"/>
  <c r="H362" i="14"/>
  <c r="I361" i="14"/>
  <c r="H145" i="14"/>
  <c r="I144" i="14"/>
  <c r="J143" i="14"/>
  <c r="G2273" i="14"/>
  <c r="G2225" i="14"/>
  <c r="G2249" i="14"/>
  <c r="I5180" i="14" l="1"/>
  <c r="H5181" i="14"/>
  <c r="I4742" i="14"/>
  <c r="H4743" i="14"/>
  <c r="I4963" i="14"/>
  <c r="H4964" i="14"/>
  <c r="I4523" i="14"/>
  <c r="H4524" i="14"/>
  <c r="I4085" i="14"/>
  <c r="H4086" i="14"/>
  <c r="H4305" i="14"/>
  <c r="I4304" i="14"/>
  <c r="J4522" i="14"/>
  <c r="J4303" i="14"/>
  <c r="J4523" i="14"/>
  <c r="J4084" i="14"/>
  <c r="J3427" i="14"/>
  <c r="H3866" i="14"/>
  <c r="I3865" i="14"/>
  <c r="H3648" i="14"/>
  <c r="I3647" i="14"/>
  <c r="J3646" i="14"/>
  <c r="H3429" i="14"/>
  <c r="I3428" i="14"/>
  <c r="H2990" i="14"/>
  <c r="I2989" i="14"/>
  <c r="I2770" i="14"/>
  <c r="H2771" i="14"/>
  <c r="J3208" i="14"/>
  <c r="J2769" i="14"/>
  <c r="I3209" i="14"/>
  <c r="J3209" i="14" s="1"/>
  <c r="H3210" i="14"/>
  <c r="J2988" i="14"/>
  <c r="I2332" i="14"/>
  <c r="H2333" i="14"/>
  <c r="I2115" i="14"/>
  <c r="H2116" i="14"/>
  <c r="J2550" i="14"/>
  <c r="H2552" i="14"/>
  <c r="I2551" i="14"/>
  <c r="J2331" i="14"/>
  <c r="J2332" i="14"/>
  <c r="H1678" i="14"/>
  <c r="I1677" i="14"/>
  <c r="I1459" i="14"/>
  <c r="H1460" i="14"/>
  <c r="I1896" i="14"/>
  <c r="H1897" i="14"/>
  <c r="J1458" i="14"/>
  <c r="J1676" i="14"/>
  <c r="J1677" i="14"/>
  <c r="H1020" i="14"/>
  <c r="I1019" i="14"/>
  <c r="J800" i="14"/>
  <c r="J1237" i="14"/>
  <c r="J1018" i="14"/>
  <c r="H802" i="14"/>
  <c r="I801" i="14"/>
  <c r="I1238" i="14"/>
  <c r="H1239" i="14"/>
  <c r="I582" i="14"/>
  <c r="H583" i="14"/>
  <c r="I362" i="14"/>
  <c r="H363" i="14"/>
  <c r="J361" i="14"/>
  <c r="J144" i="14"/>
  <c r="H146" i="14"/>
  <c r="I145" i="14"/>
  <c r="G2298" i="14"/>
  <c r="G2274" i="14"/>
  <c r="G2226" i="14"/>
  <c r="G2250" i="14"/>
  <c r="I4964" i="14" l="1"/>
  <c r="H4965" i="14"/>
  <c r="I5181" i="14"/>
  <c r="J5181" i="14" s="1"/>
  <c r="H5182" i="14"/>
  <c r="J4742" i="14"/>
  <c r="J5180" i="14"/>
  <c r="J4963" i="14"/>
  <c r="H4744" i="14"/>
  <c r="I4743" i="14"/>
  <c r="J4304" i="14"/>
  <c r="H4306" i="14"/>
  <c r="I4305" i="14"/>
  <c r="I4524" i="14"/>
  <c r="H4525" i="14"/>
  <c r="J4085" i="14"/>
  <c r="I4086" i="14"/>
  <c r="J4086" i="14" s="1"/>
  <c r="H4087" i="14"/>
  <c r="J3428" i="14"/>
  <c r="H3430" i="14"/>
  <c r="I3429" i="14"/>
  <c r="J3865" i="14"/>
  <c r="I3648" i="14"/>
  <c r="H3649" i="14"/>
  <c r="I3866" i="14"/>
  <c r="J3866" i="14" s="1"/>
  <c r="H3867" i="14"/>
  <c r="J3647" i="14"/>
  <c r="J3648" i="14"/>
  <c r="J2989" i="14"/>
  <c r="I2990" i="14"/>
  <c r="H2991" i="14"/>
  <c r="I3210" i="14"/>
  <c r="H3211" i="14"/>
  <c r="I2771" i="14"/>
  <c r="H2772" i="14"/>
  <c r="J2770" i="14"/>
  <c r="J2551" i="14"/>
  <c r="I2552" i="14"/>
  <c r="H2553" i="14"/>
  <c r="I2333" i="14"/>
  <c r="H2334" i="14"/>
  <c r="H2117" i="14"/>
  <c r="I2116" i="14"/>
  <c r="J2115" i="14"/>
  <c r="H1898" i="14"/>
  <c r="I1897" i="14"/>
  <c r="I1678" i="14"/>
  <c r="H1679" i="14"/>
  <c r="J1896" i="14"/>
  <c r="J1459" i="14"/>
  <c r="J1897" i="14"/>
  <c r="H1461" i="14"/>
  <c r="I1460" i="14"/>
  <c r="H803" i="14"/>
  <c r="I802" i="14"/>
  <c r="I1239" i="14"/>
  <c r="H1240" i="14"/>
  <c r="J801" i="14"/>
  <c r="H1021" i="14"/>
  <c r="I1020" i="14"/>
  <c r="J1238" i="14"/>
  <c r="J1019" i="14"/>
  <c r="H584" i="14"/>
  <c r="I583" i="14"/>
  <c r="J583" i="14"/>
  <c r="J582" i="14"/>
  <c r="I363" i="14"/>
  <c r="H364" i="14"/>
  <c r="J362" i="14"/>
  <c r="H147" i="14"/>
  <c r="I146" i="14"/>
  <c r="J145" i="14"/>
  <c r="J146" i="14"/>
  <c r="G2323" i="14"/>
  <c r="G2299" i="14"/>
  <c r="G2275" i="14"/>
  <c r="G2227" i="14"/>
  <c r="G2251" i="14"/>
  <c r="J4964" i="14" l="1"/>
  <c r="J4743" i="14"/>
  <c r="H4745" i="14"/>
  <c r="I4744" i="14"/>
  <c r="H5183" i="14"/>
  <c r="I5182" i="14"/>
  <c r="H4966" i="14"/>
  <c r="I4965" i="14"/>
  <c r="H4088" i="14"/>
  <c r="I4087" i="14"/>
  <c r="J4524" i="14"/>
  <c r="H4526" i="14"/>
  <c r="I4525" i="14"/>
  <c r="I4306" i="14"/>
  <c r="J4306" i="14" s="1"/>
  <c r="H4307" i="14"/>
  <c r="J4305" i="14"/>
  <c r="I3649" i="14"/>
  <c r="H3650" i="14"/>
  <c r="J3429" i="14"/>
  <c r="J3649" i="14"/>
  <c r="I3430" i="14"/>
  <c r="H3431" i="14"/>
  <c r="I3867" i="14"/>
  <c r="H3868" i="14"/>
  <c r="J3210" i="14"/>
  <c r="H2773" i="14"/>
  <c r="I2772" i="14"/>
  <c r="I2991" i="14"/>
  <c r="H2992" i="14"/>
  <c r="J2771" i="14"/>
  <c r="J2990" i="14"/>
  <c r="H3212" i="14"/>
  <c r="I3211" i="14"/>
  <c r="H2118" i="14"/>
  <c r="I2117" i="14"/>
  <c r="J2552" i="14"/>
  <c r="H2335" i="14"/>
  <c r="I2334" i="14"/>
  <c r="J2334" i="14"/>
  <c r="J2116" i="14"/>
  <c r="I2553" i="14"/>
  <c r="H2554" i="14"/>
  <c r="J2333" i="14"/>
  <c r="J1460" i="14"/>
  <c r="H1462" i="14"/>
  <c r="I1461" i="14"/>
  <c r="I1679" i="14"/>
  <c r="H1680" i="14"/>
  <c r="J1679" i="14"/>
  <c r="J1678" i="14"/>
  <c r="H1899" i="14"/>
  <c r="I1898" i="14"/>
  <c r="J1239" i="14"/>
  <c r="J1020" i="14"/>
  <c r="I1021" i="14"/>
  <c r="H1022" i="14"/>
  <c r="J802" i="14"/>
  <c r="J803" i="14"/>
  <c r="I803" i="14"/>
  <c r="H804" i="14"/>
  <c r="H1241" i="14"/>
  <c r="I1240" i="14"/>
  <c r="H585" i="14"/>
  <c r="I584" i="14"/>
  <c r="H365" i="14"/>
  <c r="I364" i="14"/>
  <c r="J363" i="14"/>
  <c r="I147" i="14"/>
  <c r="H148" i="14"/>
  <c r="G2276" i="14"/>
  <c r="G2300" i="14"/>
  <c r="G2324" i="14"/>
  <c r="G2228" i="14"/>
  <c r="G2252" i="14"/>
  <c r="G2348" i="14"/>
  <c r="H4967" i="14" l="1"/>
  <c r="I4966" i="14"/>
  <c r="J4744" i="14"/>
  <c r="J4965" i="14"/>
  <c r="J5182" i="14"/>
  <c r="I4745" i="14"/>
  <c r="H4746" i="14"/>
  <c r="H5184" i="14"/>
  <c r="I5183" i="14"/>
  <c r="I4307" i="14"/>
  <c r="H4308" i="14"/>
  <c r="J4087" i="14"/>
  <c r="H4527" i="14"/>
  <c r="I4526" i="14"/>
  <c r="J4307" i="14"/>
  <c r="H4089" i="14"/>
  <c r="I4088" i="14"/>
  <c r="J4525" i="14"/>
  <c r="J3430" i="14"/>
  <c r="H3869" i="14"/>
  <c r="I3868" i="14"/>
  <c r="J3867" i="14"/>
  <c r="H3651" i="14"/>
  <c r="I3650" i="14"/>
  <c r="I3431" i="14"/>
  <c r="J3431" i="14" s="1"/>
  <c r="H3432" i="14"/>
  <c r="H2774" i="14"/>
  <c r="I2773" i="14"/>
  <c r="J3211" i="14"/>
  <c r="H2993" i="14"/>
  <c r="I2992" i="14"/>
  <c r="J2991" i="14"/>
  <c r="H3213" i="14"/>
  <c r="I3212" i="14"/>
  <c r="J2772" i="14"/>
  <c r="H2555" i="14"/>
  <c r="I2554" i="14"/>
  <c r="H2336" i="14"/>
  <c r="I2335" i="14"/>
  <c r="J2554" i="14"/>
  <c r="J2553" i="14"/>
  <c r="J2117" i="14"/>
  <c r="I2118" i="14"/>
  <c r="H2119" i="14"/>
  <c r="H1681" i="14"/>
  <c r="I1680" i="14"/>
  <c r="J1461" i="14"/>
  <c r="J1898" i="14"/>
  <c r="J1899" i="14"/>
  <c r="I1899" i="14"/>
  <c r="H1900" i="14"/>
  <c r="I1462" i="14"/>
  <c r="H1463" i="14"/>
  <c r="J1021" i="14"/>
  <c r="J1240" i="14"/>
  <c r="H1242" i="14"/>
  <c r="I1241" i="14"/>
  <c r="I804" i="14"/>
  <c r="H805" i="14"/>
  <c r="I1022" i="14"/>
  <c r="H1023" i="14"/>
  <c r="J584" i="14"/>
  <c r="I585" i="14"/>
  <c r="J585" i="14" s="1"/>
  <c r="H586" i="14"/>
  <c r="J364" i="14"/>
  <c r="H366" i="14"/>
  <c r="I365" i="14"/>
  <c r="H149" i="14"/>
  <c r="I148" i="14"/>
  <c r="J147" i="14"/>
  <c r="G2325" i="14"/>
  <c r="G2277" i="14"/>
  <c r="G2301" i="14"/>
  <c r="G2229" i="14"/>
  <c r="G2253" i="14"/>
  <c r="G2349" i="14"/>
  <c r="J4966" i="14" l="1"/>
  <c r="I5184" i="14"/>
  <c r="H5185" i="14"/>
  <c r="I4967" i="14"/>
  <c r="H4968" i="14"/>
  <c r="I4746" i="14"/>
  <c r="H4747" i="14"/>
  <c r="J4745" i="14"/>
  <c r="J5183" i="14"/>
  <c r="H4309" i="14"/>
  <c r="I4308" i="14"/>
  <c r="J4088" i="14"/>
  <c r="I4527" i="14"/>
  <c r="H4528" i="14"/>
  <c r="I4089" i="14"/>
  <c r="H4090" i="14"/>
  <c r="J4526" i="14"/>
  <c r="H3870" i="14"/>
  <c r="I3869" i="14"/>
  <c r="H3652" i="14"/>
  <c r="I3651" i="14"/>
  <c r="H3433" i="14"/>
  <c r="I3432" i="14"/>
  <c r="J3868" i="14"/>
  <c r="J3650" i="14"/>
  <c r="J3651" i="14"/>
  <c r="J3432" i="14"/>
  <c r="H2994" i="14"/>
  <c r="I2993" i="14"/>
  <c r="J2773" i="14"/>
  <c r="I2774" i="14"/>
  <c r="H2775" i="14"/>
  <c r="I3213" i="14"/>
  <c r="H3214" i="14"/>
  <c r="J2992" i="14"/>
  <c r="J2993" i="14"/>
  <c r="J3212" i="14"/>
  <c r="H2556" i="14"/>
  <c r="I2555" i="14"/>
  <c r="I2119" i="14"/>
  <c r="H2120" i="14"/>
  <c r="J2119" i="14"/>
  <c r="J2335" i="14"/>
  <c r="J2118" i="14"/>
  <c r="I2336" i="14"/>
  <c r="J2336" i="14" s="1"/>
  <c r="H2337" i="14"/>
  <c r="J1680" i="14"/>
  <c r="H1682" i="14"/>
  <c r="I1681" i="14"/>
  <c r="I1463" i="14"/>
  <c r="H1464" i="14"/>
  <c r="I1900" i="14"/>
  <c r="H1901" i="14"/>
  <c r="J1462" i="14"/>
  <c r="H1024" i="14"/>
  <c r="I1023" i="14"/>
  <c r="I1242" i="14"/>
  <c r="H1243" i="14"/>
  <c r="J1241" i="14"/>
  <c r="H806" i="14"/>
  <c r="I805" i="14"/>
  <c r="J1242" i="14"/>
  <c r="J1022" i="14"/>
  <c r="J804" i="14"/>
  <c r="I586" i="14"/>
  <c r="H587" i="14"/>
  <c r="J586" i="14"/>
  <c r="I366" i="14"/>
  <c r="H367" i="14"/>
  <c r="J365" i="14"/>
  <c r="J366" i="14"/>
  <c r="J148" i="14"/>
  <c r="H150" i="14"/>
  <c r="I149" i="14"/>
  <c r="G2278" i="14"/>
  <c r="G2302" i="14"/>
  <c r="G2230" i="14"/>
  <c r="G2254" i="14"/>
  <c r="G2326" i="14"/>
  <c r="G2350" i="14"/>
  <c r="J5184" i="14" l="1"/>
  <c r="I4968" i="14"/>
  <c r="H4969" i="14"/>
  <c r="J4746" i="14"/>
  <c r="I5185" i="14"/>
  <c r="H5186" i="14"/>
  <c r="H4748" i="14"/>
  <c r="I4747" i="14"/>
  <c r="J4967" i="14"/>
  <c r="J4968" i="14"/>
  <c r="I4090" i="14"/>
  <c r="H4091" i="14"/>
  <c r="J4308" i="14"/>
  <c r="J4089" i="14"/>
  <c r="H4310" i="14"/>
  <c r="I4309" i="14"/>
  <c r="J4527" i="14"/>
  <c r="I4528" i="14"/>
  <c r="H4529" i="14"/>
  <c r="J3869" i="14"/>
  <c r="H3434" i="14"/>
  <c r="I3433" i="14"/>
  <c r="I3870" i="14"/>
  <c r="H3871" i="14"/>
  <c r="I3652" i="14"/>
  <c r="H3653" i="14"/>
  <c r="J2774" i="14"/>
  <c r="I3214" i="14"/>
  <c r="H3215" i="14"/>
  <c r="I2994" i="14"/>
  <c r="H2995" i="14"/>
  <c r="J3213" i="14"/>
  <c r="I2775" i="14"/>
  <c r="H2776" i="14"/>
  <c r="I2337" i="14"/>
  <c r="H2338" i="14"/>
  <c r="J2555" i="14"/>
  <c r="J2337" i="14"/>
  <c r="I2556" i="14"/>
  <c r="H2557" i="14"/>
  <c r="H2121" i="14"/>
  <c r="I2120" i="14"/>
  <c r="J1900" i="14"/>
  <c r="I1682" i="14"/>
  <c r="H1683" i="14"/>
  <c r="J1681" i="14"/>
  <c r="H1465" i="14"/>
  <c r="I1464" i="14"/>
  <c r="J1463" i="14"/>
  <c r="H1902" i="14"/>
  <c r="I1901" i="14"/>
  <c r="I1243" i="14"/>
  <c r="H1244" i="14"/>
  <c r="H1025" i="14"/>
  <c r="I1024" i="14"/>
  <c r="J805" i="14"/>
  <c r="J1023" i="14"/>
  <c r="H807" i="14"/>
  <c r="I806" i="14"/>
  <c r="H588" i="14"/>
  <c r="I587" i="14"/>
  <c r="J587" i="14"/>
  <c r="I367" i="14"/>
  <c r="H368" i="14"/>
  <c r="J367" i="14"/>
  <c r="J149" i="14"/>
  <c r="H151" i="14"/>
  <c r="I150" i="14"/>
  <c r="G2327" i="14"/>
  <c r="G2303" i="14"/>
  <c r="G2351" i="14"/>
  <c r="G2279" i="14"/>
  <c r="G2231" i="14"/>
  <c r="G2255" i="14"/>
  <c r="H5187" i="14" l="1"/>
  <c r="I5186" i="14"/>
  <c r="J4747" i="14"/>
  <c r="J5185" i="14"/>
  <c r="H4970" i="14"/>
  <c r="I4969" i="14"/>
  <c r="H4749" i="14"/>
  <c r="I4748" i="14"/>
  <c r="H4092" i="14"/>
  <c r="I4091" i="14"/>
  <c r="J4090" i="14"/>
  <c r="H4530" i="14"/>
  <c r="I4529" i="14"/>
  <c r="J4528" i="14"/>
  <c r="J4309" i="14"/>
  <c r="I4310" i="14"/>
  <c r="H4311" i="14"/>
  <c r="I3653" i="14"/>
  <c r="H3654" i="14"/>
  <c r="J3652" i="14"/>
  <c r="J3653" i="14"/>
  <c r="J3433" i="14"/>
  <c r="J3434" i="14"/>
  <c r="I3871" i="14"/>
  <c r="H3872" i="14"/>
  <c r="I3434" i="14"/>
  <c r="H3435" i="14"/>
  <c r="J3870" i="14"/>
  <c r="H3216" i="14"/>
  <c r="I3215" i="14"/>
  <c r="I2995" i="14"/>
  <c r="H2996" i="14"/>
  <c r="J3214" i="14"/>
  <c r="H2777" i="14"/>
  <c r="I2776" i="14"/>
  <c r="J2995" i="14"/>
  <c r="J2994" i="14"/>
  <c r="J2775" i="14"/>
  <c r="H2339" i="14"/>
  <c r="I2338" i="14"/>
  <c r="J2121" i="14"/>
  <c r="J2120" i="14"/>
  <c r="J2556" i="14"/>
  <c r="H2122" i="14"/>
  <c r="I2121" i="14"/>
  <c r="I2557" i="14"/>
  <c r="H2558" i="14"/>
  <c r="I1683" i="14"/>
  <c r="H1684" i="14"/>
  <c r="J1464" i="14"/>
  <c r="J1682" i="14"/>
  <c r="J1683" i="14"/>
  <c r="H1466" i="14"/>
  <c r="I1465" i="14"/>
  <c r="H1903" i="14"/>
  <c r="I1902" i="14"/>
  <c r="J1901" i="14"/>
  <c r="H1245" i="14"/>
  <c r="I1244" i="14"/>
  <c r="J1243" i="14"/>
  <c r="J1244" i="14"/>
  <c r="J806" i="14"/>
  <c r="J1024" i="14"/>
  <c r="I807" i="14"/>
  <c r="H808" i="14"/>
  <c r="I1025" i="14"/>
  <c r="H1026" i="14"/>
  <c r="H589" i="14"/>
  <c r="I588" i="14"/>
  <c r="H369" i="14"/>
  <c r="I368" i="14"/>
  <c r="J368" i="14"/>
  <c r="I151" i="14"/>
  <c r="H152" i="14"/>
  <c r="J150" i="14"/>
  <c r="G2280" i="14"/>
  <c r="G2232" i="14"/>
  <c r="G2256" i="14"/>
  <c r="G2304" i="14"/>
  <c r="G2328" i="14"/>
  <c r="J4748" i="14" l="1"/>
  <c r="I4749" i="14"/>
  <c r="H4750" i="14"/>
  <c r="H4971" i="14"/>
  <c r="I4970" i="14"/>
  <c r="J5186" i="14"/>
  <c r="J4969" i="14"/>
  <c r="H5188" i="14"/>
  <c r="I5187" i="14"/>
  <c r="H4531" i="14"/>
  <c r="I4530" i="14"/>
  <c r="I4311" i="14"/>
  <c r="H4312" i="14"/>
  <c r="J4091" i="14"/>
  <c r="H4093" i="14"/>
  <c r="I4092" i="14"/>
  <c r="J4529" i="14"/>
  <c r="J4310" i="14"/>
  <c r="H3655" i="14"/>
  <c r="I3654" i="14"/>
  <c r="I3435" i="14"/>
  <c r="H3436" i="14"/>
  <c r="H3873" i="14"/>
  <c r="I3872" i="14"/>
  <c r="J3654" i="14"/>
  <c r="J3871" i="14"/>
  <c r="H2778" i="14"/>
  <c r="I2777" i="14"/>
  <c r="H2997" i="14"/>
  <c r="I2996" i="14"/>
  <c r="J3215" i="14"/>
  <c r="H3217" i="14"/>
  <c r="I3216" i="14"/>
  <c r="J2776" i="14"/>
  <c r="J2777" i="14"/>
  <c r="J2338" i="14"/>
  <c r="H2559" i="14"/>
  <c r="I2558" i="14"/>
  <c r="H2340" i="14"/>
  <c r="I2339" i="14"/>
  <c r="I2122" i="14"/>
  <c r="J2122" i="14" s="1"/>
  <c r="H2123" i="14"/>
  <c r="J2557" i="14"/>
  <c r="H1685" i="14"/>
  <c r="I1684" i="14"/>
  <c r="J1902" i="14"/>
  <c r="J1465" i="14"/>
  <c r="J1684" i="14"/>
  <c r="I1903" i="14"/>
  <c r="H1904" i="14"/>
  <c r="I1466" i="14"/>
  <c r="J1466" i="14" s="1"/>
  <c r="H1467" i="14"/>
  <c r="H1246" i="14"/>
  <c r="I1245" i="14"/>
  <c r="I808" i="14"/>
  <c r="H809" i="14"/>
  <c r="I1026" i="14"/>
  <c r="H1027" i="14"/>
  <c r="J807" i="14"/>
  <c r="J1025" i="14"/>
  <c r="I589" i="14"/>
  <c r="H590" i="14"/>
  <c r="J589" i="14"/>
  <c r="J588" i="14"/>
  <c r="H370" i="14"/>
  <c r="I369" i="14"/>
  <c r="I152" i="14"/>
  <c r="H153" i="14"/>
  <c r="J151" i="14"/>
  <c r="G2233" i="14"/>
  <c r="G2257" i="14"/>
  <c r="G2329" i="14"/>
  <c r="G2305" i="14"/>
  <c r="G2281" i="14"/>
  <c r="G2352" i="14"/>
  <c r="G2353" i="14" s="1"/>
  <c r="I4971" i="14" l="1"/>
  <c r="H4972" i="14"/>
  <c r="J5187" i="14"/>
  <c r="J4970" i="14"/>
  <c r="J4749" i="14"/>
  <c r="I5188" i="14"/>
  <c r="H5189" i="14"/>
  <c r="I4750" i="14"/>
  <c r="H4751" i="14"/>
  <c r="J4530" i="14"/>
  <c r="I4093" i="14"/>
  <c r="H4094" i="14"/>
  <c r="I4531" i="14"/>
  <c r="H4532" i="14"/>
  <c r="H4313" i="14"/>
  <c r="I4312" i="14"/>
  <c r="J4092" i="14"/>
  <c r="J4093" i="14"/>
  <c r="J4311" i="14"/>
  <c r="J4312" i="14"/>
  <c r="H3437" i="14"/>
  <c r="I3436" i="14"/>
  <c r="J3435" i="14"/>
  <c r="J3872" i="14"/>
  <c r="H3874" i="14"/>
  <c r="I3873" i="14"/>
  <c r="H3656" i="14"/>
  <c r="I3655" i="14"/>
  <c r="H2998" i="14"/>
  <c r="I2997" i="14"/>
  <c r="J3216" i="14"/>
  <c r="I2778" i="14"/>
  <c r="J2778" i="14" s="1"/>
  <c r="H2779" i="14"/>
  <c r="I3217" i="14"/>
  <c r="H3218" i="14"/>
  <c r="J2996" i="14"/>
  <c r="J2997" i="14"/>
  <c r="I2123" i="14"/>
  <c r="H2124" i="14"/>
  <c r="I2340" i="14"/>
  <c r="H2341" i="14"/>
  <c r="H2560" i="14"/>
  <c r="I2559" i="14"/>
  <c r="J2123" i="14"/>
  <c r="J2339" i="14"/>
  <c r="J2558" i="14"/>
  <c r="J2340" i="14"/>
  <c r="I1467" i="14"/>
  <c r="H1468" i="14"/>
  <c r="I1904" i="14"/>
  <c r="H1905" i="14"/>
  <c r="H1686" i="14"/>
  <c r="I1685" i="14"/>
  <c r="J1903" i="14"/>
  <c r="J1467" i="14"/>
  <c r="J808" i="14"/>
  <c r="H810" i="14"/>
  <c r="I809" i="14"/>
  <c r="H1028" i="14"/>
  <c r="I1027" i="14"/>
  <c r="I1246" i="14"/>
  <c r="H1247" i="14"/>
  <c r="J1026" i="14"/>
  <c r="J1245" i="14"/>
  <c r="I590" i="14"/>
  <c r="H591" i="14"/>
  <c r="I370" i="14"/>
  <c r="H371" i="14"/>
  <c r="J369" i="14"/>
  <c r="J370" i="14"/>
  <c r="H154" i="14"/>
  <c r="I153" i="14"/>
  <c r="J152" i="14"/>
  <c r="G2330" i="14"/>
  <c r="G2354" i="14"/>
  <c r="G2282" i="14"/>
  <c r="G2306" i="14"/>
  <c r="G2234" i="14"/>
  <c r="G2258" i="14"/>
  <c r="J4750" i="14" l="1"/>
  <c r="J4751" i="14"/>
  <c r="J5189" i="14"/>
  <c r="I4972" i="14"/>
  <c r="H4973" i="14"/>
  <c r="J5188" i="14"/>
  <c r="J4971" i="14"/>
  <c r="H4752" i="14"/>
  <c r="I4751" i="14"/>
  <c r="I5189" i="14"/>
  <c r="H5190" i="14"/>
  <c r="J4972" i="14"/>
  <c r="J4531" i="14"/>
  <c r="H4314" i="14"/>
  <c r="I4313" i="14"/>
  <c r="I4094" i="14"/>
  <c r="H4095" i="14"/>
  <c r="J4313" i="14"/>
  <c r="I4532" i="14"/>
  <c r="H4533" i="14"/>
  <c r="I3874" i="14"/>
  <c r="H3875" i="14"/>
  <c r="I3656" i="14"/>
  <c r="H3657" i="14"/>
  <c r="J3436" i="14"/>
  <c r="J3873" i="14"/>
  <c r="J3655" i="14"/>
  <c r="H3438" i="14"/>
  <c r="I3437" i="14"/>
  <c r="J3217" i="14"/>
  <c r="I2998" i="14"/>
  <c r="H2999" i="14"/>
  <c r="I2779" i="14"/>
  <c r="H2780" i="14"/>
  <c r="I3218" i="14"/>
  <c r="H3219" i="14"/>
  <c r="J2559" i="14"/>
  <c r="H2125" i="14"/>
  <c r="I2124" i="14"/>
  <c r="I2560" i="14"/>
  <c r="H2561" i="14"/>
  <c r="H2342" i="14"/>
  <c r="I2341" i="14"/>
  <c r="J1904" i="14"/>
  <c r="J1685" i="14"/>
  <c r="J1686" i="14"/>
  <c r="H1469" i="14"/>
  <c r="I1468" i="14"/>
  <c r="I1686" i="14"/>
  <c r="H1687" i="14"/>
  <c r="H1906" i="14"/>
  <c r="I1905" i="14"/>
  <c r="I1247" i="14"/>
  <c r="H1248" i="14"/>
  <c r="H1029" i="14"/>
  <c r="I1028" i="14"/>
  <c r="J1027" i="14"/>
  <c r="J1028" i="14"/>
  <c r="J1246" i="14"/>
  <c r="J809" i="14"/>
  <c r="H811" i="14"/>
  <c r="I810" i="14"/>
  <c r="H592" i="14"/>
  <c r="I591" i="14"/>
  <c r="J590" i="14"/>
  <c r="J591" i="14"/>
  <c r="I371" i="14"/>
  <c r="H372" i="14"/>
  <c r="J371" i="14"/>
  <c r="J153" i="14"/>
  <c r="H155" i="14"/>
  <c r="I154" i="14"/>
  <c r="G2283" i="14"/>
  <c r="G2331" i="14"/>
  <c r="G2235" i="14"/>
  <c r="G2259" i="14"/>
  <c r="G2307" i="14"/>
  <c r="H4974" i="14" l="1"/>
  <c r="I4973" i="14"/>
  <c r="H4753" i="14"/>
  <c r="I4752" i="14"/>
  <c r="H5191" i="14"/>
  <c r="I5190" i="14"/>
  <c r="J4973" i="14"/>
  <c r="J4533" i="14"/>
  <c r="H4096" i="14"/>
  <c r="I4095" i="14"/>
  <c r="I4314" i="14"/>
  <c r="H4315" i="14"/>
  <c r="J4094" i="14"/>
  <c r="H4534" i="14"/>
  <c r="I4533" i="14"/>
  <c r="J4532" i="14"/>
  <c r="I3875" i="14"/>
  <c r="H3876" i="14"/>
  <c r="J3437" i="14"/>
  <c r="I3438" i="14"/>
  <c r="H3439" i="14"/>
  <c r="I3657" i="14"/>
  <c r="H3658" i="14"/>
  <c r="J3874" i="14"/>
  <c r="J3656" i="14"/>
  <c r="H2781" i="14"/>
  <c r="I2780" i="14"/>
  <c r="H3220" i="14"/>
  <c r="I3219" i="14"/>
  <c r="I2999" i="14"/>
  <c r="H3000" i="14"/>
  <c r="J3218" i="14"/>
  <c r="J2999" i="14"/>
  <c r="J2998" i="14"/>
  <c r="J2779" i="14"/>
  <c r="J2341" i="14"/>
  <c r="H2343" i="14"/>
  <c r="I2342" i="14"/>
  <c r="J2342" i="14" s="1"/>
  <c r="J2560" i="14"/>
  <c r="J2124" i="14"/>
  <c r="I2561" i="14"/>
  <c r="H2562" i="14"/>
  <c r="H2126" i="14"/>
  <c r="I2125" i="14"/>
  <c r="H1470" i="14"/>
  <c r="I1469" i="14"/>
  <c r="I1687" i="14"/>
  <c r="H1688" i="14"/>
  <c r="J1905" i="14"/>
  <c r="H1907" i="14"/>
  <c r="I1906" i="14"/>
  <c r="J1468" i="14"/>
  <c r="I1029" i="14"/>
  <c r="H1030" i="14"/>
  <c r="H1249" i="14"/>
  <c r="I1248" i="14"/>
  <c r="J1247" i="14"/>
  <c r="I811" i="14"/>
  <c r="H812" i="14"/>
  <c r="J810" i="14"/>
  <c r="H593" i="14"/>
  <c r="I592" i="14"/>
  <c r="H373" i="14"/>
  <c r="I372" i="14"/>
  <c r="J155" i="14"/>
  <c r="I155" i="14"/>
  <c r="H156" i="14"/>
  <c r="J154" i="14"/>
  <c r="G2236" i="14"/>
  <c r="G2260" i="14"/>
  <c r="G2332" i="14"/>
  <c r="G2284" i="14"/>
  <c r="G2308" i="14"/>
  <c r="G2355" i="14"/>
  <c r="J4752" i="14" l="1"/>
  <c r="I4753" i="14"/>
  <c r="H4754" i="14"/>
  <c r="J5190" i="14"/>
  <c r="H4975" i="14"/>
  <c r="I4974" i="14"/>
  <c r="H5192" i="14"/>
  <c r="I5191" i="14"/>
  <c r="I4315" i="14"/>
  <c r="H4316" i="14"/>
  <c r="H4097" i="14"/>
  <c r="I4096" i="14"/>
  <c r="J4095" i="14"/>
  <c r="J4314" i="14"/>
  <c r="J4096" i="14"/>
  <c r="H4535" i="14"/>
  <c r="I4534" i="14"/>
  <c r="J3438" i="14"/>
  <c r="H3659" i="14"/>
  <c r="I3658" i="14"/>
  <c r="H3877" i="14"/>
  <c r="I3876" i="14"/>
  <c r="J3657" i="14"/>
  <c r="J3875" i="14"/>
  <c r="I3439" i="14"/>
  <c r="H3440" i="14"/>
  <c r="H3221" i="14"/>
  <c r="I3220" i="14"/>
  <c r="H2782" i="14"/>
  <c r="I2781" i="14"/>
  <c r="H3001" i="14"/>
  <c r="I3000" i="14"/>
  <c r="J3219" i="14"/>
  <c r="J2780" i="14"/>
  <c r="H2563" i="14"/>
  <c r="I2562" i="14"/>
  <c r="J2561" i="14"/>
  <c r="J2125" i="14"/>
  <c r="H2344" i="14"/>
  <c r="I2343" i="14"/>
  <c r="I2126" i="14"/>
  <c r="H2127" i="14"/>
  <c r="I1907" i="14"/>
  <c r="H1908" i="14"/>
  <c r="J1687" i="14"/>
  <c r="J1469" i="14"/>
  <c r="I1470" i="14"/>
  <c r="H1471" i="14"/>
  <c r="J1906" i="14"/>
  <c r="J1907" i="14"/>
  <c r="H1689" i="14"/>
  <c r="I1688" i="14"/>
  <c r="H1250" i="14"/>
  <c r="I1249" i="14"/>
  <c r="J1249" i="14" s="1"/>
  <c r="I812" i="14"/>
  <c r="H813" i="14"/>
  <c r="I1030" i="14"/>
  <c r="H1031" i="14"/>
  <c r="J811" i="14"/>
  <c r="J1029" i="14"/>
  <c r="J1248" i="14"/>
  <c r="J592" i="14"/>
  <c r="I593" i="14"/>
  <c r="H594" i="14"/>
  <c r="J372" i="14"/>
  <c r="H374" i="14"/>
  <c r="I373" i="14"/>
  <c r="I156" i="14"/>
  <c r="H157" i="14"/>
  <c r="J156" i="14"/>
  <c r="G2309" i="14"/>
  <c r="G2285" i="14"/>
  <c r="G2333" i="14"/>
  <c r="G2356" i="14"/>
  <c r="G2357" i="14" s="1"/>
  <c r="G2237" i="14"/>
  <c r="G2261" i="14"/>
  <c r="I4975" i="14" l="1"/>
  <c r="H4976" i="14"/>
  <c r="I4754" i="14"/>
  <c r="H4755" i="14"/>
  <c r="J5191" i="14"/>
  <c r="J4753" i="14"/>
  <c r="J4974" i="14"/>
  <c r="I5192" i="14"/>
  <c r="J5192" i="14" s="1"/>
  <c r="H5193" i="14"/>
  <c r="I4097" i="14"/>
  <c r="H4098" i="14"/>
  <c r="I4535" i="14"/>
  <c r="H4536" i="14"/>
  <c r="H4317" i="14"/>
  <c r="I4316" i="14"/>
  <c r="J4315" i="14"/>
  <c r="J4534" i="14"/>
  <c r="J4097" i="14"/>
  <c r="H3878" i="14"/>
  <c r="I3877" i="14"/>
  <c r="J3439" i="14"/>
  <c r="J3658" i="14"/>
  <c r="H3441" i="14"/>
  <c r="I3440" i="14"/>
  <c r="J3876" i="14"/>
  <c r="J3877" i="14"/>
  <c r="H3660" i="14"/>
  <c r="I3659" i="14"/>
  <c r="H2783" i="14"/>
  <c r="I2782" i="14"/>
  <c r="J3000" i="14"/>
  <c r="J3220" i="14"/>
  <c r="H3002" i="14"/>
  <c r="I3001" i="14"/>
  <c r="I3221" i="14"/>
  <c r="H3222" i="14"/>
  <c r="J2781" i="14"/>
  <c r="I2344" i="14"/>
  <c r="H2345" i="14"/>
  <c r="H2564" i="14"/>
  <c r="I2563" i="14"/>
  <c r="I2127" i="14"/>
  <c r="H2128" i="14"/>
  <c r="J2126" i="14"/>
  <c r="J2343" i="14"/>
  <c r="J2344" i="14"/>
  <c r="J2562" i="14"/>
  <c r="J1470" i="14"/>
  <c r="I1908" i="14"/>
  <c r="H1909" i="14"/>
  <c r="J1688" i="14"/>
  <c r="H1690" i="14"/>
  <c r="I1689" i="14"/>
  <c r="I1471" i="14"/>
  <c r="H1472" i="14"/>
  <c r="H1032" i="14"/>
  <c r="I1031" i="14"/>
  <c r="J812" i="14"/>
  <c r="I1250" i="14"/>
  <c r="H1251" i="14"/>
  <c r="J1030" i="14"/>
  <c r="H814" i="14"/>
  <c r="I813" i="14"/>
  <c r="I594" i="14"/>
  <c r="H595" i="14"/>
  <c r="J593" i="14"/>
  <c r="J594" i="14"/>
  <c r="J373" i="14"/>
  <c r="I374" i="14"/>
  <c r="H375" i="14"/>
  <c r="H158" i="14"/>
  <c r="I157" i="14"/>
  <c r="G2334" i="14"/>
  <c r="G2286" i="14"/>
  <c r="G2238" i="14"/>
  <c r="G2262" i="14"/>
  <c r="G2310" i="14"/>
  <c r="H4756" i="14" l="1"/>
  <c r="I4755" i="14"/>
  <c r="I5193" i="14"/>
  <c r="H5194" i="14"/>
  <c r="J4754" i="14"/>
  <c r="J4975" i="14"/>
  <c r="I4976" i="14"/>
  <c r="H4977" i="14"/>
  <c r="J4535" i="14"/>
  <c r="J4316" i="14"/>
  <c r="I4098" i="14"/>
  <c r="H4099" i="14"/>
  <c r="H4318" i="14"/>
  <c r="I4317" i="14"/>
  <c r="I4536" i="14"/>
  <c r="H4537" i="14"/>
  <c r="J3659" i="14"/>
  <c r="J3440" i="14"/>
  <c r="J3878" i="14"/>
  <c r="I3660" i="14"/>
  <c r="H3661" i="14"/>
  <c r="H3442" i="14"/>
  <c r="I3441" i="14"/>
  <c r="I3878" i="14"/>
  <c r="H3879" i="14"/>
  <c r="J3221" i="14"/>
  <c r="J2782" i="14"/>
  <c r="I3222" i="14"/>
  <c r="H3223" i="14"/>
  <c r="I3002" i="14"/>
  <c r="H3003" i="14"/>
  <c r="J3001" i="14"/>
  <c r="I2783" i="14"/>
  <c r="J2783" i="14" s="1"/>
  <c r="H2784" i="14"/>
  <c r="H2129" i="14"/>
  <c r="I2128" i="14"/>
  <c r="I2345" i="14"/>
  <c r="H2346" i="14"/>
  <c r="J2127" i="14"/>
  <c r="J2563" i="14"/>
  <c r="I2564" i="14"/>
  <c r="H2565" i="14"/>
  <c r="I1690" i="14"/>
  <c r="H1691" i="14"/>
  <c r="J1690" i="14"/>
  <c r="H1473" i="14"/>
  <c r="I1472" i="14"/>
  <c r="H1910" i="14"/>
  <c r="I1909" i="14"/>
  <c r="J1471" i="14"/>
  <c r="J1689" i="14"/>
  <c r="J1909" i="14"/>
  <c r="J1908" i="14"/>
  <c r="J1472" i="14"/>
  <c r="I1251" i="14"/>
  <c r="H1252" i="14"/>
  <c r="J813" i="14"/>
  <c r="J1250" i="14"/>
  <c r="J1031" i="14"/>
  <c r="H815" i="14"/>
  <c r="I814" i="14"/>
  <c r="I1032" i="14"/>
  <c r="H1033" i="14"/>
  <c r="H596" i="14"/>
  <c r="I595" i="14"/>
  <c r="J374" i="14"/>
  <c r="I375" i="14"/>
  <c r="H376" i="14"/>
  <c r="J157" i="14"/>
  <c r="H159" i="14"/>
  <c r="I158" i="14"/>
  <c r="G2287" i="14"/>
  <c r="G2311" i="14"/>
  <c r="G2239" i="14"/>
  <c r="G2263" i="14"/>
  <c r="G2335" i="14"/>
  <c r="G2358" i="14"/>
  <c r="G2359" i="14" s="1"/>
  <c r="J4976" i="14" l="1"/>
  <c r="J4755" i="14"/>
  <c r="H4978" i="14"/>
  <c r="I4977" i="14"/>
  <c r="H5195" i="14"/>
  <c r="I5194" i="14"/>
  <c r="H4757" i="14"/>
  <c r="I4756" i="14"/>
  <c r="J5193" i="14"/>
  <c r="J4317" i="14"/>
  <c r="J4098" i="14"/>
  <c r="J4536" i="14"/>
  <c r="H4100" i="14"/>
  <c r="I4099" i="14"/>
  <c r="H4538" i="14"/>
  <c r="I4537" i="14"/>
  <c r="I4318" i="14"/>
  <c r="H4319" i="14"/>
  <c r="J3660" i="14"/>
  <c r="J3441" i="14"/>
  <c r="I3879" i="14"/>
  <c r="H3880" i="14"/>
  <c r="I3442" i="14"/>
  <c r="H3443" i="14"/>
  <c r="I3661" i="14"/>
  <c r="H3662" i="14"/>
  <c r="I3003" i="14"/>
  <c r="H3004" i="14"/>
  <c r="H2785" i="14"/>
  <c r="I2784" i="14"/>
  <c r="J3002" i="14"/>
  <c r="J3003" i="14"/>
  <c r="H3224" i="14"/>
  <c r="I3223" i="14"/>
  <c r="J3222" i="14"/>
  <c r="J2564" i="14"/>
  <c r="J2345" i="14"/>
  <c r="J2128" i="14"/>
  <c r="I2565" i="14"/>
  <c r="H2566" i="14"/>
  <c r="H2130" i="14"/>
  <c r="I2129" i="14"/>
  <c r="H2347" i="14"/>
  <c r="I2346" i="14"/>
  <c r="I1691" i="14"/>
  <c r="H1692" i="14"/>
  <c r="H1911" i="14"/>
  <c r="I1910" i="14"/>
  <c r="H1474" i="14"/>
  <c r="I1473" i="14"/>
  <c r="J1032" i="14"/>
  <c r="H1253" i="14"/>
  <c r="I1252" i="14"/>
  <c r="H1034" i="14"/>
  <c r="I1033" i="14"/>
  <c r="I815" i="14"/>
  <c r="H816" i="14"/>
  <c r="J814" i="14"/>
  <c r="J815" i="14"/>
  <c r="J1251" i="14"/>
  <c r="J595" i="14"/>
  <c r="H597" i="14"/>
  <c r="I596" i="14"/>
  <c r="H377" i="14"/>
  <c r="I376" i="14"/>
  <c r="J375" i="14"/>
  <c r="I159" i="14"/>
  <c r="H160" i="14"/>
  <c r="J158" i="14"/>
  <c r="G2288" i="14"/>
  <c r="G2312" i="14"/>
  <c r="G2240" i="14"/>
  <c r="G2264" i="14"/>
  <c r="G2336" i="14"/>
  <c r="H5196" i="14" l="1"/>
  <c r="I5195" i="14"/>
  <c r="J5194" i="14"/>
  <c r="J4756" i="14"/>
  <c r="J4977" i="14"/>
  <c r="I4757" i="14"/>
  <c r="H4758" i="14"/>
  <c r="H4979" i="14"/>
  <c r="I4978" i="14"/>
  <c r="H4539" i="14"/>
  <c r="I4538" i="14"/>
  <c r="J4537" i="14"/>
  <c r="H4101" i="14"/>
  <c r="I4100" i="14"/>
  <c r="J4100" i="14" s="1"/>
  <c r="I4319" i="14"/>
  <c r="J4319" i="14" s="1"/>
  <c r="H4320" i="14"/>
  <c r="J4318" i="14"/>
  <c r="J4099" i="14"/>
  <c r="I3443" i="14"/>
  <c r="H3444" i="14"/>
  <c r="J3662" i="14"/>
  <c r="J3661" i="14"/>
  <c r="J3442" i="14"/>
  <c r="H3881" i="14"/>
  <c r="I3880" i="14"/>
  <c r="H3663" i="14"/>
  <c r="I3662" i="14"/>
  <c r="J3879" i="14"/>
  <c r="J3223" i="14"/>
  <c r="J2784" i="14"/>
  <c r="H2786" i="14"/>
  <c r="I2785" i="14"/>
  <c r="H3005" i="14"/>
  <c r="I3004" i="14"/>
  <c r="H3225" i="14"/>
  <c r="I3224" i="14"/>
  <c r="H2348" i="14"/>
  <c r="I2347" i="14"/>
  <c r="J2129" i="14"/>
  <c r="I2130" i="14"/>
  <c r="H2131" i="14"/>
  <c r="J2346" i="14"/>
  <c r="H2567" i="14"/>
  <c r="I2566" i="14"/>
  <c r="J2565" i="14"/>
  <c r="J1691" i="14"/>
  <c r="J1473" i="14"/>
  <c r="I1474" i="14"/>
  <c r="H1475" i="14"/>
  <c r="J1910" i="14"/>
  <c r="I1911" i="14"/>
  <c r="J1911" i="14" s="1"/>
  <c r="H1912" i="14"/>
  <c r="H1693" i="14"/>
  <c r="I1692" i="14"/>
  <c r="I816" i="14"/>
  <c r="H817" i="14"/>
  <c r="H1254" i="14"/>
  <c r="I1253" i="14"/>
  <c r="J1252" i="14"/>
  <c r="H1035" i="14"/>
  <c r="I1034" i="14"/>
  <c r="J1033" i="14"/>
  <c r="I597" i="14"/>
  <c r="H598" i="14"/>
  <c r="J596" i="14"/>
  <c r="J376" i="14"/>
  <c r="H378" i="14"/>
  <c r="I377" i="14"/>
  <c r="I160" i="14"/>
  <c r="H161" i="14"/>
  <c r="J159" i="14"/>
  <c r="G2337" i="14"/>
  <c r="G2289" i="14"/>
  <c r="G2241" i="14"/>
  <c r="G2265" i="14"/>
  <c r="G2313" i="14"/>
  <c r="G2360" i="14"/>
  <c r="G2361" i="14" s="1"/>
  <c r="I4758" i="14" l="1"/>
  <c r="H4759" i="14"/>
  <c r="I5196" i="14"/>
  <c r="H5197" i="14"/>
  <c r="I4979" i="14"/>
  <c r="H4980" i="14"/>
  <c r="J4757" i="14"/>
  <c r="J4978" i="14"/>
  <c r="J5195" i="14"/>
  <c r="J4538" i="14"/>
  <c r="I4101" i="14"/>
  <c r="H4102" i="14"/>
  <c r="I4539" i="14"/>
  <c r="H4540" i="14"/>
  <c r="H4321" i="14"/>
  <c r="I4320" i="14"/>
  <c r="J3880" i="14"/>
  <c r="H3882" i="14"/>
  <c r="I3881" i="14"/>
  <c r="H3445" i="14"/>
  <c r="I3444" i="14"/>
  <c r="H3664" i="14"/>
  <c r="I3663" i="14"/>
  <c r="J3443" i="14"/>
  <c r="H3006" i="14"/>
  <c r="I3005" i="14"/>
  <c r="I3225" i="14"/>
  <c r="H3226" i="14"/>
  <c r="J2786" i="14"/>
  <c r="J2785" i="14"/>
  <c r="J3224" i="14"/>
  <c r="H2787" i="14"/>
  <c r="I2786" i="14"/>
  <c r="J3004" i="14"/>
  <c r="J3005" i="14"/>
  <c r="J2130" i="14"/>
  <c r="J2347" i="14"/>
  <c r="J2566" i="14"/>
  <c r="H2349" i="14"/>
  <c r="I2348" i="14"/>
  <c r="H2568" i="14"/>
  <c r="I2567" i="14"/>
  <c r="I2131" i="14"/>
  <c r="H2132" i="14"/>
  <c r="J1692" i="14"/>
  <c r="I1475" i="14"/>
  <c r="H1476" i="14"/>
  <c r="H1694" i="14"/>
  <c r="I1693" i="14"/>
  <c r="J1474" i="14"/>
  <c r="I1912" i="14"/>
  <c r="H1913" i="14"/>
  <c r="I1254" i="14"/>
  <c r="H1255" i="14"/>
  <c r="H818" i="14"/>
  <c r="I817" i="14"/>
  <c r="J816" i="14"/>
  <c r="J1253" i="14"/>
  <c r="I1035" i="14"/>
  <c r="H1036" i="14"/>
  <c r="J1034" i="14"/>
  <c r="I598" i="14"/>
  <c r="H599" i="14"/>
  <c r="J597" i="14"/>
  <c r="J377" i="14"/>
  <c r="I378" i="14"/>
  <c r="J378" i="14" s="1"/>
  <c r="H379" i="14"/>
  <c r="H162" i="14"/>
  <c r="I161" i="14"/>
  <c r="J160" i="14"/>
  <c r="G2314" i="14"/>
  <c r="G2290" i="14"/>
  <c r="G2242" i="14"/>
  <c r="G2266" i="14"/>
  <c r="G2338" i="14"/>
  <c r="J5196" i="14" l="1"/>
  <c r="J4758" i="14"/>
  <c r="I4980" i="14"/>
  <c r="H4981" i="14"/>
  <c r="J4979" i="14"/>
  <c r="I5197" i="14"/>
  <c r="H5198" i="14"/>
  <c r="H4760" i="14"/>
  <c r="I4759" i="14"/>
  <c r="J4539" i="14"/>
  <c r="I4102" i="14"/>
  <c r="H4103" i="14"/>
  <c r="J4320" i="14"/>
  <c r="J4101" i="14"/>
  <c r="H4322" i="14"/>
  <c r="I4321" i="14"/>
  <c r="I4540" i="14"/>
  <c r="H4541" i="14"/>
  <c r="H3446" i="14"/>
  <c r="I3445" i="14"/>
  <c r="J3444" i="14"/>
  <c r="J3445" i="14"/>
  <c r="J3663" i="14"/>
  <c r="I3664" i="14"/>
  <c r="H3665" i="14"/>
  <c r="I3882" i="14"/>
  <c r="J3882" i="14" s="1"/>
  <c r="H3883" i="14"/>
  <c r="J3881" i="14"/>
  <c r="I3226" i="14"/>
  <c r="H3227" i="14"/>
  <c r="I3006" i="14"/>
  <c r="H3007" i="14"/>
  <c r="I2787" i="14"/>
  <c r="H2788" i="14"/>
  <c r="J3225" i="14"/>
  <c r="I2568" i="14"/>
  <c r="H2569" i="14"/>
  <c r="H2133" i="14"/>
  <c r="I2132" i="14"/>
  <c r="J2348" i="14"/>
  <c r="J2349" i="14"/>
  <c r="J2131" i="14"/>
  <c r="I2349" i="14"/>
  <c r="H2350" i="14"/>
  <c r="J2567" i="14"/>
  <c r="H1477" i="14"/>
  <c r="I1476" i="14"/>
  <c r="J1475" i="14"/>
  <c r="H1914" i="14"/>
  <c r="I1913" i="14"/>
  <c r="J1912" i="14"/>
  <c r="J1913" i="14"/>
  <c r="J1693" i="14"/>
  <c r="I1694" i="14"/>
  <c r="H1695" i="14"/>
  <c r="J1254" i="14"/>
  <c r="J1035" i="14"/>
  <c r="H819" i="14"/>
  <c r="I818" i="14"/>
  <c r="H1037" i="14"/>
  <c r="I1036" i="14"/>
  <c r="J817" i="14"/>
  <c r="I1255" i="14"/>
  <c r="H1256" i="14"/>
  <c r="H600" i="14"/>
  <c r="I599" i="14"/>
  <c r="J598" i="14"/>
  <c r="I379" i="14"/>
  <c r="H380" i="14"/>
  <c r="J161" i="14"/>
  <c r="H163" i="14"/>
  <c r="I162" i="14"/>
  <c r="G2315" i="14"/>
  <c r="G2243" i="14"/>
  <c r="G2267" i="14"/>
  <c r="G2291" i="14"/>
  <c r="G2339" i="14"/>
  <c r="G2362" i="14"/>
  <c r="H5199" i="14" l="1"/>
  <c r="I5198" i="14"/>
  <c r="J5197" i="14"/>
  <c r="J4980" i="14"/>
  <c r="J4981" i="14"/>
  <c r="J4760" i="14"/>
  <c r="H4761" i="14"/>
  <c r="I4760" i="14"/>
  <c r="H4982" i="14"/>
  <c r="I4981" i="14"/>
  <c r="J4759" i="14"/>
  <c r="H4104" i="14"/>
  <c r="I4103" i="14"/>
  <c r="J4540" i="14"/>
  <c r="J4102" i="14"/>
  <c r="J4103" i="14"/>
  <c r="H4542" i="14"/>
  <c r="I4541" i="14"/>
  <c r="J4321" i="14"/>
  <c r="I4322" i="14"/>
  <c r="H4323" i="14"/>
  <c r="J3883" i="14"/>
  <c r="J3664" i="14"/>
  <c r="I3665" i="14"/>
  <c r="H3666" i="14"/>
  <c r="I3883" i="14"/>
  <c r="H3884" i="14"/>
  <c r="I3446" i="14"/>
  <c r="H3447" i="14"/>
  <c r="J2787" i="14"/>
  <c r="I3007" i="14"/>
  <c r="H3008" i="14"/>
  <c r="J3006" i="14"/>
  <c r="I2788" i="14"/>
  <c r="H2789" i="14"/>
  <c r="H3228" i="14"/>
  <c r="I3227" i="14"/>
  <c r="J3227" i="14"/>
  <c r="J3226" i="14"/>
  <c r="J2568" i="14"/>
  <c r="J2132" i="14"/>
  <c r="I2350" i="14"/>
  <c r="H2351" i="14"/>
  <c r="H2134" i="14"/>
  <c r="I2133" i="14"/>
  <c r="I2569" i="14"/>
  <c r="H2570" i="14"/>
  <c r="J1476" i="14"/>
  <c r="J1694" i="14"/>
  <c r="H1915" i="14"/>
  <c r="I1914" i="14"/>
  <c r="H1478" i="14"/>
  <c r="I1477" i="14"/>
  <c r="I1695" i="14"/>
  <c r="H1696" i="14"/>
  <c r="H1257" i="14"/>
  <c r="I1256" i="14"/>
  <c r="H1038" i="14"/>
  <c r="I1037" i="14"/>
  <c r="J1255" i="14"/>
  <c r="J818" i="14"/>
  <c r="J1037" i="14"/>
  <c r="J1036" i="14"/>
  <c r="I819" i="14"/>
  <c r="H820" i="14"/>
  <c r="J599" i="14"/>
  <c r="H601" i="14"/>
  <c r="I600" i="14"/>
  <c r="H381" i="14"/>
  <c r="I380" i="14"/>
  <c r="J379" i="14"/>
  <c r="J162" i="14"/>
  <c r="I163" i="14"/>
  <c r="H164" i="14"/>
  <c r="G2292" i="14"/>
  <c r="G2244" i="14"/>
  <c r="G2268" i="14"/>
  <c r="G2363" i="14"/>
  <c r="G2316" i="14"/>
  <c r="G2340" i="14"/>
  <c r="H4983" i="14" l="1"/>
  <c r="I4982" i="14"/>
  <c r="H5200" i="14"/>
  <c r="I5199" i="14"/>
  <c r="J5198" i="14"/>
  <c r="I4761" i="14"/>
  <c r="H4762" i="14"/>
  <c r="H4543" i="14"/>
  <c r="I4542" i="14"/>
  <c r="J4322" i="14"/>
  <c r="I4323" i="14"/>
  <c r="H4324" i="14"/>
  <c r="J4541" i="14"/>
  <c r="H4105" i="14"/>
  <c r="I4104" i="14"/>
  <c r="J3446" i="14"/>
  <c r="J3665" i="14"/>
  <c r="H3885" i="14"/>
  <c r="I3884" i="14"/>
  <c r="I3447" i="14"/>
  <c r="J3447" i="14" s="1"/>
  <c r="H3448" i="14"/>
  <c r="H3667" i="14"/>
  <c r="I3666" i="14"/>
  <c r="J3666" i="14" s="1"/>
  <c r="J3007" i="14"/>
  <c r="H3229" i="14"/>
  <c r="I3228" i="14"/>
  <c r="J2788" i="14"/>
  <c r="H2790" i="14"/>
  <c r="I2789" i="14"/>
  <c r="H3009" i="14"/>
  <c r="I3008" i="14"/>
  <c r="I2134" i="14"/>
  <c r="H2135" i="14"/>
  <c r="H2571" i="14"/>
  <c r="I2570" i="14"/>
  <c r="J2350" i="14"/>
  <c r="J2569" i="14"/>
  <c r="H2352" i="14"/>
  <c r="I2351" i="14"/>
  <c r="J2351" i="14" s="1"/>
  <c r="J2133" i="14"/>
  <c r="J1695" i="14"/>
  <c r="J1914" i="14"/>
  <c r="H1697" i="14"/>
  <c r="I1696" i="14"/>
  <c r="I1478" i="14"/>
  <c r="H1479" i="14"/>
  <c r="I1915" i="14"/>
  <c r="H1916" i="14"/>
  <c r="J1477" i="14"/>
  <c r="I1038" i="14"/>
  <c r="H1039" i="14"/>
  <c r="J1256" i="14"/>
  <c r="I820" i="14"/>
  <c r="H821" i="14"/>
  <c r="H1258" i="14"/>
  <c r="I1257" i="14"/>
  <c r="J820" i="14"/>
  <c r="J819" i="14"/>
  <c r="I601" i="14"/>
  <c r="H602" i="14"/>
  <c r="J600" i="14"/>
  <c r="J601" i="14"/>
  <c r="J380" i="14"/>
  <c r="H382" i="14"/>
  <c r="I381" i="14"/>
  <c r="I164" i="14"/>
  <c r="H165" i="14"/>
  <c r="J163" i="14"/>
  <c r="J164" i="14"/>
  <c r="G2245" i="14"/>
  <c r="G2269" i="14"/>
  <c r="G2341" i="14"/>
  <c r="G2317" i="14"/>
  <c r="G2364" i="14"/>
  <c r="G2365" i="14" s="1"/>
  <c r="G2293" i="14"/>
  <c r="I4983" i="14" l="1"/>
  <c r="H4984" i="14"/>
  <c r="J4982" i="14"/>
  <c r="J5199" i="14"/>
  <c r="J5200" i="14"/>
  <c r="I4762" i="14"/>
  <c r="H4763" i="14"/>
  <c r="J4761" i="14"/>
  <c r="I5200" i="14"/>
  <c r="H5201" i="14"/>
  <c r="H4325" i="14"/>
  <c r="I4324" i="14"/>
  <c r="J4324" i="14" s="1"/>
  <c r="J4542" i="14"/>
  <c r="J4543" i="14"/>
  <c r="J4323" i="14"/>
  <c r="I4543" i="14"/>
  <c r="H4544" i="14"/>
  <c r="I4105" i="14"/>
  <c r="H4106" i="14"/>
  <c r="J4105" i="14"/>
  <c r="J4104" i="14"/>
  <c r="H3668" i="14"/>
  <c r="I3667" i="14"/>
  <c r="H3449" i="14"/>
  <c r="I3448" i="14"/>
  <c r="J3884" i="14"/>
  <c r="J3448" i="14"/>
  <c r="H3886" i="14"/>
  <c r="I3885" i="14"/>
  <c r="J3228" i="14"/>
  <c r="J3008" i="14"/>
  <c r="H3010" i="14"/>
  <c r="I3009" i="14"/>
  <c r="J3009" i="14" s="1"/>
  <c r="J2789" i="14"/>
  <c r="I3229" i="14"/>
  <c r="H3230" i="14"/>
  <c r="H2791" i="14"/>
  <c r="I2790" i="14"/>
  <c r="J2790" i="14" s="1"/>
  <c r="H2353" i="14"/>
  <c r="I2352" i="14"/>
  <c r="I2135" i="14"/>
  <c r="H2136" i="14"/>
  <c r="J2570" i="14"/>
  <c r="J2134" i="14"/>
  <c r="H2572" i="14"/>
  <c r="I2571" i="14"/>
  <c r="H1698" i="14"/>
  <c r="I1697" i="14"/>
  <c r="I1916" i="14"/>
  <c r="H1917" i="14"/>
  <c r="J1696" i="14"/>
  <c r="I1479" i="14"/>
  <c r="H1480" i="14"/>
  <c r="J1915" i="14"/>
  <c r="J1478" i="14"/>
  <c r="I1039" i="14"/>
  <c r="H1040" i="14"/>
  <c r="J1257" i="14"/>
  <c r="J1258" i="14"/>
  <c r="J1039" i="14"/>
  <c r="J1038" i="14"/>
  <c r="H822" i="14"/>
  <c r="I821" i="14"/>
  <c r="I1258" i="14"/>
  <c r="H1259" i="14"/>
  <c r="J821" i="14"/>
  <c r="I602" i="14"/>
  <c r="H603" i="14"/>
  <c r="J381" i="14"/>
  <c r="I382" i="14"/>
  <c r="H383" i="14"/>
  <c r="H166" i="14"/>
  <c r="I165" i="14"/>
  <c r="G2318" i="14"/>
  <c r="G2342" i="14"/>
  <c r="G2294" i="14"/>
  <c r="G2246" i="14"/>
  <c r="G2270" i="14"/>
  <c r="I5201" i="14" l="1"/>
  <c r="H5202" i="14"/>
  <c r="J5201" i="14"/>
  <c r="J4983" i="14"/>
  <c r="J4762" i="14"/>
  <c r="I4984" i="14"/>
  <c r="H4985" i="14"/>
  <c r="H4764" i="14"/>
  <c r="I4763" i="14"/>
  <c r="H4326" i="14"/>
  <c r="I4325" i="14"/>
  <c r="I4106" i="14"/>
  <c r="H4107" i="14"/>
  <c r="I4544" i="14"/>
  <c r="H4545" i="14"/>
  <c r="J3667" i="14"/>
  <c r="I3668" i="14"/>
  <c r="H3669" i="14"/>
  <c r="J3885" i="14"/>
  <c r="I3886" i="14"/>
  <c r="H3887" i="14"/>
  <c r="H3450" i="14"/>
  <c r="I3449" i="14"/>
  <c r="I3010" i="14"/>
  <c r="H3011" i="14"/>
  <c r="I2791" i="14"/>
  <c r="H2792" i="14"/>
  <c r="J2791" i="14"/>
  <c r="J3229" i="14"/>
  <c r="I3230" i="14"/>
  <c r="H3231" i="14"/>
  <c r="H2137" i="14"/>
  <c r="I2136" i="14"/>
  <c r="J2135" i="14"/>
  <c r="J2136" i="14"/>
  <c r="J2571" i="14"/>
  <c r="J2352" i="14"/>
  <c r="I2572" i="14"/>
  <c r="H2573" i="14"/>
  <c r="I2353" i="14"/>
  <c r="H2354" i="14"/>
  <c r="H1481" i="14"/>
  <c r="I1480" i="14"/>
  <c r="J1697" i="14"/>
  <c r="J1479" i="14"/>
  <c r="H1918" i="14"/>
  <c r="I1917" i="14"/>
  <c r="I1698" i="14"/>
  <c r="H1699" i="14"/>
  <c r="J1916" i="14"/>
  <c r="I1259" i="14"/>
  <c r="H1260" i="14"/>
  <c r="H1041" i="14"/>
  <c r="I1040" i="14"/>
  <c r="J1259" i="14"/>
  <c r="H823" i="14"/>
  <c r="I822" i="14"/>
  <c r="H604" i="14"/>
  <c r="I603" i="14"/>
  <c r="J602" i="14"/>
  <c r="I383" i="14"/>
  <c r="H384" i="14"/>
  <c r="J382" i="14"/>
  <c r="J165" i="14"/>
  <c r="H167" i="14"/>
  <c r="I166" i="14"/>
  <c r="G2343" i="14"/>
  <c r="G2319" i="14"/>
  <c r="G2295" i="14"/>
  <c r="G2247" i="14"/>
  <c r="G2271" i="14"/>
  <c r="G2366" i="14"/>
  <c r="G2367" i="14" s="1"/>
  <c r="J4763" i="14" l="1"/>
  <c r="H4986" i="14"/>
  <c r="I4985" i="14"/>
  <c r="H5203" i="14"/>
  <c r="I5202" i="14"/>
  <c r="H4765" i="14"/>
  <c r="I4764" i="14"/>
  <c r="J4984" i="14"/>
  <c r="J4985" i="14"/>
  <c r="I4326" i="14"/>
  <c r="H4327" i="14"/>
  <c r="J4106" i="14"/>
  <c r="H4108" i="14"/>
  <c r="I4107" i="14"/>
  <c r="J4107" i="14" s="1"/>
  <c r="J4544" i="14"/>
  <c r="H4546" i="14"/>
  <c r="I4545" i="14"/>
  <c r="J4325" i="14"/>
  <c r="I3669" i="14"/>
  <c r="H3670" i="14"/>
  <c r="I3450" i="14"/>
  <c r="H3451" i="14"/>
  <c r="J3668" i="14"/>
  <c r="J3669" i="14"/>
  <c r="I3887" i="14"/>
  <c r="H3888" i="14"/>
  <c r="J3449" i="14"/>
  <c r="J3450" i="14"/>
  <c r="J3886" i="14"/>
  <c r="I2792" i="14"/>
  <c r="H2793" i="14"/>
  <c r="J2792" i="14"/>
  <c r="I3011" i="14"/>
  <c r="H3012" i="14"/>
  <c r="H3232" i="14"/>
  <c r="I3231" i="14"/>
  <c r="J3010" i="14"/>
  <c r="J3230" i="14"/>
  <c r="I2354" i="14"/>
  <c r="H2355" i="14"/>
  <c r="J2353" i="14"/>
  <c r="J2572" i="14"/>
  <c r="I2573" i="14"/>
  <c r="J2573" i="14" s="1"/>
  <c r="H2574" i="14"/>
  <c r="H2138" i="14"/>
  <c r="I2137" i="14"/>
  <c r="J1698" i="14"/>
  <c r="H1919" i="14"/>
  <c r="I1918" i="14"/>
  <c r="J1480" i="14"/>
  <c r="J1917" i="14"/>
  <c r="I1699" i="14"/>
  <c r="H1700" i="14"/>
  <c r="H1482" i="14"/>
  <c r="I1481" i="14"/>
  <c r="J1040" i="14"/>
  <c r="I823" i="14"/>
  <c r="H824" i="14"/>
  <c r="H1042" i="14"/>
  <c r="I1041" i="14"/>
  <c r="J822" i="14"/>
  <c r="H1261" i="14"/>
  <c r="I1260" i="14"/>
  <c r="J603" i="14"/>
  <c r="H605" i="14"/>
  <c r="I604" i="14"/>
  <c r="H385" i="14"/>
  <c r="I384" i="14"/>
  <c r="J383" i="14"/>
  <c r="I167" i="14"/>
  <c r="H168" i="14"/>
  <c r="J166" i="14"/>
  <c r="J167" i="14"/>
  <c r="G2320" i="14"/>
  <c r="G2272" i="14"/>
  <c r="G2296" i="14"/>
  <c r="G2344" i="14"/>
  <c r="G2368" i="14" s="1"/>
  <c r="I4765" i="14" l="1"/>
  <c r="H4766" i="14"/>
  <c r="H4987" i="14"/>
  <c r="I4986" i="14"/>
  <c r="J4764" i="14"/>
  <c r="J4765" i="14"/>
  <c r="J5202" i="14"/>
  <c r="J5203" i="14"/>
  <c r="J4986" i="14"/>
  <c r="H5204" i="14"/>
  <c r="I5203" i="14"/>
  <c r="H4109" i="14"/>
  <c r="I4108" i="14"/>
  <c r="J4326" i="14"/>
  <c r="I4327" i="14"/>
  <c r="H4328" i="14"/>
  <c r="H4547" i="14"/>
  <c r="I4546" i="14"/>
  <c r="J4545" i="14"/>
  <c r="H3889" i="14"/>
  <c r="I3888" i="14"/>
  <c r="I3451" i="14"/>
  <c r="H3452" i="14"/>
  <c r="J3888" i="14"/>
  <c r="J3887" i="14"/>
  <c r="J3451" i="14"/>
  <c r="H3671" i="14"/>
  <c r="I3670" i="14"/>
  <c r="H3233" i="14"/>
  <c r="I3232" i="14"/>
  <c r="H2794" i="14"/>
  <c r="I2793" i="14"/>
  <c r="H3013" i="14"/>
  <c r="I3012" i="14"/>
  <c r="J3011" i="14"/>
  <c r="J3231" i="14"/>
  <c r="H2575" i="14"/>
  <c r="I2574" i="14"/>
  <c r="H2356" i="14"/>
  <c r="I2355" i="14"/>
  <c r="J2574" i="14"/>
  <c r="J2354" i="14"/>
  <c r="J2137" i="14"/>
  <c r="I2138" i="14"/>
  <c r="H2139" i="14"/>
  <c r="H1701" i="14"/>
  <c r="I1700" i="14"/>
  <c r="J1699" i="14"/>
  <c r="I1919" i="14"/>
  <c r="H1920" i="14"/>
  <c r="I1482" i="14"/>
  <c r="H1483" i="14"/>
  <c r="J1918" i="14"/>
  <c r="J1481" i="14"/>
  <c r="J1919" i="14"/>
  <c r="J1260" i="14"/>
  <c r="J823" i="14"/>
  <c r="H1262" i="14"/>
  <c r="I1261" i="14"/>
  <c r="I824" i="14"/>
  <c r="H825" i="14"/>
  <c r="I1042" i="14"/>
  <c r="H1043" i="14"/>
  <c r="J1041" i="14"/>
  <c r="I605" i="14"/>
  <c r="H606" i="14"/>
  <c r="J604" i="14"/>
  <c r="J384" i="14"/>
  <c r="H386" i="14"/>
  <c r="I385" i="14"/>
  <c r="I168" i="14"/>
  <c r="H169" i="14"/>
  <c r="J168" i="14"/>
  <c r="G2321" i="14"/>
  <c r="G2345" i="14"/>
  <c r="G2297" i="14"/>
  <c r="I4987" i="14" l="1"/>
  <c r="H4988" i="14"/>
  <c r="I4766" i="14"/>
  <c r="H4767" i="14"/>
  <c r="I5204" i="14"/>
  <c r="H5205" i="14"/>
  <c r="J4546" i="14"/>
  <c r="I4109" i="14"/>
  <c r="H4110" i="14"/>
  <c r="I4547" i="14"/>
  <c r="H4548" i="14"/>
  <c r="J4108" i="14"/>
  <c r="H4329" i="14"/>
  <c r="I4328" i="14"/>
  <c r="J4327" i="14"/>
  <c r="H3453" i="14"/>
  <c r="I3452" i="14"/>
  <c r="H3672" i="14"/>
  <c r="I3671" i="14"/>
  <c r="J3671" i="14"/>
  <c r="J3670" i="14"/>
  <c r="H3890" i="14"/>
  <c r="I3889" i="14"/>
  <c r="J3012" i="14"/>
  <c r="H2795" i="14"/>
  <c r="I2794" i="14"/>
  <c r="H3014" i="14"/>
  <c r="I3013" i="14"/>
  <c r="J3232" i="14"/>
  <c r="I3233" i="14"/>
  <c r="H3234" i="14"/>
  <c r="J2793" i="14"/>
  <c r="J2794" i="14"/>
  <c r="I2139" i="14"/>
  <c r="H2140" i="14"/>
  <c r="J2355" i="14"/>
  <c r="H2576" i="14"/>
  <c r="I2575" i="14"/>
  <c r="J2139" i="14"/>
  <c r="H2357" i="14"/>
  <c r="I2356" i="14"/>
  <c r="J2138" i="14"/>
  <c r="I1483" i="14"/>
  <c r="H1484" i="14"/>
  <c r="J1700" i="14"/>
  <c r="I1920" i="14"/>
  <c r="H1921" i="14"/>
  <c r="H1702" i="14"/>
  <c r="I1701" i="14"/>
  <c r="J1482" i="14"/>
  <c r="J1261" i="14"/>
  <c r="J1043" i="14"/>
  <c r="H826" i="14"/>
  <c r="I825" i="14"/>
  <c r="I1262" i="14"/>
  <c r="H1263" i="14"/>
  <c r="I1043" i="14"/>
  <c r="H1044" i="14"/>
  <c r="J1042" i="14"/>
  <c r="J824" i="14"/>
  <c r="I606" i="14"/>
  <c r="H607" i="14"/>
  <c r="J605" i="14"/>
  <c r="I386" i="14"/>
  <c r="H387" i="14"/>
  <c r="J385" i="14"/>
  <c r="J386" i="14"/>
  <c r="H170" i="14"/>
  <c r="I169" i="14"/>
  <c r="G2322" i="14"/>
  <c r="G2346" i="14"/>
  <c r="G2369" i="14"/>
  <c r="G2370" i="14" s="1"/>
  <c r="J4766" i="14" l="1"/>
  <c r="I4988" i="14"/>
  <c r="H4989" i="14"/>
  <c r="J5205" i="14"/>
  <c r="J4987" i="14"/>
  <c r="J5204" i="14"/>
  <c r="I5205" i="14"/>
  <c r="H5206" i="14"/>
  <c r="H4768" i="14"/>
  <c r="I4767" i="14"/>
  <c r="J4109" i="14"/>
  <c r="I4110" i="14"/>
  <c r="H4111" i="14"/>
  <c r="J4328" i="14"/>
  <c r="H4330" i="14"/>
  <c r="I4329" i="14"/>
  <c r="I4548" i="14"/>
  <c r="H4549" i="14"/>
  <c r="J4547" i="14"/>
  <c r="J4548" i="14"/>
  <c r="I3890" i="14"/>
  <c r="H3891" i="14"/>
  <c r="I3672" i="14"/>
  <c r="H3673" i="14"/>
  <c r="J3452" i="14"/>
  <c r="J3889" i="14"/>
  <c r="H3454" i="14"/>
  <c r="I3453" i="14"/>
  <c r="J3013" i="14"/>
  <c r="I3014" i="14"/>
  <c r="H3015" i="14"/>
  <c r="I3234" i="14"/>
  <c r="H3235" i="14"/>
  <c r="J3234" i="14"/>
  <c r="J3233" i="14"/>
  <c r="I2795" i="14"/>
  <c r="H2796" i="14"/>
  <c r="J2575" i="14"/>
  <c r="H2141" i="14"/>
  <c r="I2140" i="14"/>
  <c r="I2357" i="14"/>
  <c r="H2358" i="14"/>
  <c r="I2576" i="14"/>
  <c r="H2577" i="14"/>
  <c r="J2356" i="14"/>
  <c r="J2576" i="14"/>
  <c r="H1485" i="14"/>
  <c r="I1484" i="14"/>
  <c r="J1920" i="14"/>
  <c r="J1701" i="14"/>
  <c r="J1483" i="14"/>
  <c r="I1702" i="14"/>
  <c r="H1703" i="14"/>
  <c r="H1922" i="14"/>
  <c r="I1921" i="14"/>
  <c r="H1045" i="14"/>
  <c r="I1044" i="14"/>
  <c r="J825" i="14"/>
  <c r="I1263" i="14"/>
  <c r="H1264" i="14"/>
  <c r="H827" i="14"/>
  <c r="I826" i="14"/>
  <c r="J1262" i="14"/>
  <c r="H608" i="14"/>
  <c r="I607" i="14"/>
  <c r="J606" i="14"/>
  <c r="I387" i="14"/>
  <c r="H388" i="14"/>
  <c r="J169" i="14"/>
  <c r="H171" i="14"/>
  <c r="I170" i="14"/>
  <c r="G2347" i="14"/>
  <c r="G2371" i="14"/>
  <c r="G2372" i="14" s="1"/>
  <c r="G2373" i="14" s="1"/>
  <c r="G2374" i="14" s="1"/>
  <c r="G2375" i="14" s="1"/>
  <c r="G2376" i="14" s="1"/>
  <c r="G2377" i="14" s="1"/>
  <c r="G2378" i="14" s="1"/>
  <c r="G2379" i="14" s="1"/>
  <c r="G2380" i="14" s="1"/>
  <c r="G2381" i="14" s="1"/>
  <c r="G2382" i="14" s="1"/>
  <c r="G2383" i="14" s="1"/>
  <c r="G2384" i="14" s="1"/>
  <c r="G2385" i="14" s="1"/>
  <c r="G2386" i="14" s="1"/>
  <c r="G2387" i="14" s="1"/>
  <c r="G2388" i="14" s="1"/>
  <c r="H4769" i="14" l="1"/>
  <c r="I4768" i="14"/>
  <c r="J4988" i="14"/>
  <c r="H5207" i="14"/>
  <c r="I5206" i="14"/>
  <c r="J5206" i="14" s="1"/>
  <c r="J4767" i="14"/>
  <c r="H4990" i="14"/>
  <c r="I4989" i="14"/>
  <c r="I4330" i="14"/>
  <c r="H4331" i="14"/>
  <c r="J4329" i="14"/>
  <c r="H4550" i="14"/>
  <c r="I4549" i="14"/>
  <c r="H4112" i="14"/>
  <c r="I4111" i="14"/>
  <c r="J4549" i="14"/>
  <c r="J4110" i="14"/>
  <c r="J3672" i="14"/>
  <c r="I3454" i="14"/>
  <c r="H3455" i="14"/>
  <c r="J3453" i="14"/>
  <c r="J3454" i="14"/>
  <c r="I3891" i="14"/>
  <c r="H3892" i="14"/>
  <c r="J3891" i="14"/>
  <c r="J3890" i="14"/>
  <c r="I3673" i="14"/>
  <c r="H3674" i="14"/>
  <c r="J2795" i="14"/>
  <c r="H3236" i="14"/>
  <c r="I3235" i="14"/>
  <c r="J3014" i="14"/>
  <c r="I2796" i="14"/>
  <c r="H2797" i="14"/>
  <c r="I3015" i="14"/>
  <c r="H3016" i="14"/>
  <c r="I2358" i="14"/>
  <c r="H2359" i="14"/>
  <c r="J2140" i="14"/>
  <c r="J2357" i="14"/>
  <c r="H2142" i="14"/>
  <c r="I2141" i="14"/>
  <c r="I2577" i="14"/>
  <c r="H2578" i="14"/>
  <c r="H1923" i="14"/>
  <c r="I1922" i="14"/>
  <c r="J1921" i="14"/>
  <c r="J1484" i="14"/>
  <c r="J1702" i="14"/>
  <c r="I1703" i="14"/>
  <c r="H1704" i="14"/>
  <c r="H1486" i="14"/>
  <c r="I1485" i="14"/>
  <c r="H1265" i="14"/>
  <c r="I1264" i="14"/>
  <c r="J1264" i="14"/>
  <c r="H1046" i="14"/>
  <c r="I1045" i="14"/>
  <c r="J1263" i="14"/>
  <c r="J826" i="14"/>
  <c r="I827" i="14"/>
  <c r="H828" i="14"/>
  <c r="J1044" i="14"/>
  <c r="J607" i="14"/>
  <c r="H609" i="14"/>
  <c r="I608" i="14"/>
  <c r="H389" i="14"/>
  <c r="I388" i="14"/>
  <c r="J387" i="14"/>
  <c r="J170" i="14"/>
  <c r="I171" i="14"/>
  <c r="H172" i="14"/>
  <c r="G2389" i="14"/>
  <c r="G2390" i="14" s="1"/>
  <c r="G2391" i="14" s="1"/>
  <c r="G2392" i="14" s="1"/>
  <c r="G2393" i="14" s="1"/>
  <c r="G2394" i="14" s="1"/>
  <c r="G2395" i="14" s="1"/>
  <c r="G2396" i="14" s="1"/>
  <c r="G2397" i="14" s="1"/>
  <c r="G2398" i="14" s="1"/>
  <c r="G2399" i="14" s="1"/>
  <c r="G2400" i="14" s="1"/>
  <c r="G2401" i="14" s="1"/>
  <c r="G2402" i="14" s="1"/>
  <c r="G2403" i="14" s="1"/>
  <c r="G2404" i="14" s="1"/>
  <c r="G2405" i="14" s="1"/>
  <c r="G2406" i="14" s="1"/>
  <c r="G2407" i="14" s="1"/>
  <c r="G2408" i="14" s="1"/>
  <c r="G2409" i="14" s="1"/>
  <c r="G2410" i="14" s="1"/>
  <c r="G2412" i="14"/>
  <c r="G2413" i="14" s="1"/>
  <c r="G2414" i="14" s="1"/>
  <c r="G2415" i="14" s="1"/>
  <c r="G2416" i="14" s="1"/>
  <c r="G2417" i="14" s="1"/>
  <c r="G2418" i="14" s="1"/>
  <c r="G2419" i="14" s="1"/>
  <c r="G2420" i="14" s="1"/>
  <c r="G2421" i="14" s="1"/>
  <c r="G2422" i="14" s="1"/>
  <c r="G2423" i="14" s="1"/>
  <c r="G2424" i="14" s="1"/>
  <c r="G2425" i="14" s="1"/>
  <c r="G2426" i="14" s="1"/>
  <c r="G2427" i="14" s="1"/>
  <c r="G2428" i="14" s="1"/>
  <c r="G2429" i="14" s="1"/>
  <c r="G2430" i="14" s="1"/>
  <c r="G2431" i="14" s="1"/>
  <c r="G2432" i="14" s="1"/>
  <c r="G2433" i="14" s="1"/>
  <c r="G2434" i="14" s="1"/>
  <c r="G2435" i="14" s="1"/>
  <c r="G2436" i="14" s="1"/>
  <c r="G2437" i="14" s="1"/>
  <c r="G2438" i="14" s="1"/>
  <c r="G2439" i="14" s="1"/>
  <c r="G2440" i="14" s="1"/>
  <c r="G2441" i="14" s="1"/>
  <c r="G2442" i="14" s="1"/>
  <c r="J4989" i="14" l="1"/>
  <c r="H5208" i="14"/>
  <c r="I5207" i="14"/>
  <c r="J4768" i="14"/>
  <c r="H4991" i="14"/>
  <c r="I4990" i="14"/>
  <c r="I4769" i="14"/>
  <c r="H4770" i="14"/>
  <c r="H4113" i="14"/>
  <c r="I4112" i="14"/>
  <c r="J4330" i="14"/>
  <c r="J4111" i="14"/>
  <c r="I4331" i="14"/>
  <c r="H4332" i="14"/>
  <c r="H4551" i="14"/>
  <c r="I4550" i="14"/>
  <c r="J4550" i="14" s="1"/>
  <c r="H3675" i="14"/>
  <c r="I3674" i="14"/>
  <c r="J3674" i="14" s="1"/>
  <c r="J3673" i="14"/>
  <c r="H3893" i="14"/>
  <c r="I3892" i="14"/>
  <c r="I3455" i="14"/>
  <c r="H3456" i="14"/>
  <c r="J3015" i="14"/>
  <c r="H2798" i="14"/>
  <c r="I2797" i="14"/>
  <c r="H3017" i="14"/>
  <c r="I3016" i="14"/>
  <c r="J3235" i="14"/>
  <c r="J2796" i="14"/>
  <c r="H3237" i="14"/>
  <c r="I3236" i="14"/>
  <c r="J2141" i="14"/>
  <c r="H2579" i="14"/>
  <c r="I2578" i="14"/>
  <c r="I2142" i="14"/>
  <c r="H2143" i="14"/>
  <c r="H2360" i="14"/>
  <c r="I2359" i="14"/>
  <c r="J2577" i="14"/>
  <c r="J2358" i="14"/>
  <c r="I1486" i="14"/>
  <c r="H1487" i="14"/>
  <c r="H1705" i="14"/>
  <c r="I1704" i="14"/>
  <c r="J1485" i="14"/>
  <c r="I1923" i="14"/>
  <c r="H1924" i="14"/>
  <c r="J1922" i="14"/>
  <c r="J1923" i="14"/>
  <c r="J1703" i="14"/>
  <c r="J1486" i="14"/>
  <c r="I1046" i="14"/>
  <c r="H1047" i="14"/>
  <c r="J1046" i="14"/>
  <c r="J1045" i="14"/>
  <c r="I828" i="14"/>
  <c r="H829" i="14"/>
  <c r="H1266" i="14"/>
  <c r="I1265" i="14"/>
  <c r="J827" i="14"/>
  <c r="I609" i="14"/>
  <c r="H610" i="14"/>
  <c r="J608" i="14"/>
  <c r="J388" i="14"/>
  <c r="H390" i="14"/>
  <c r="I389" i="14"/>
  <c r="J172" i="14"/>
  <c r="I172" i="14"/>
  <c r="H173" i="14"/>
  <c r="J171" i="14"/>
  <c r="G2443" i="14"/>
  <c r="G2467" i="14"/>
  <c r="J4990" i="14" l="1"/>
  <c r="I4770" i="14"/>
  <c r="H4771" i="14"/>
  <c r="I4991" i="14"/>
  <c r="H4992" i="14"/>
  <c r="I5208" i="14"/>
  <c r="H5209" i="14"/>
  <c r="J4769" i="14"/>
  <c r="J4770" i="14"/>
  <c r="J5207" i="14"/>
  <c r="H4333" i="14"/>
  <c r="I4332" i="14"/>
  <c r="J4331" i="14"/>
  <c r="J4112" i="14"/>
  <c r="I4113" i="14"/>
  <c r="H4114" i="14"/>
  <c r="I4551" i="14"/>
  <c r="H4552" i="14"/>
  <c r="H3894" i="14"/>
  <c r="I3893" i="14"/>
  <c r="H3457" i="14"/>
  <c r="I3456" i="14"/>
  <c r="J3455" i="14"/>
  <c r="J3456" i="14"/>
  <c r="H3676" i="14"/>
  <c r="I3675" i="14"/>
  <c r="J3892" i="14"/>
  <c r="H3018" i="14"/>
  <c r="I3017" i="14"/>
  <c r="I3237" i="14"/>
  <c r="H3238" i="14"/>
  <c r="J3236" i="14"/>
  <c r="H2799" i="14"/>
  <c r="I2798" i="14"/>
  <c r="J2797" i="14"/>
  <c r="J3016" i="14"/>
  <c r="H2361" i="14"/>
  <c r="I2360" i="14"/>
  <c r="H2580" i="14"/>
  <c r="I2579" i="14"/>
  <c r="J2142" i="14"/>
  <c r="H2144" i="14"/>
  <c r="I2143" i="14"/>
  <c r="J2359" i="14"/>
  <c r="J2578" i="14"/>
  <c r="J2579" i="14"/>
  <c r="I1487" i="14"/>
  <c r="H1488" i="14"/>
  <c r="I1924" i="14"/>
  <c r="H1925" i="14"/>
  <c r="J1704" i="14"/>
  <c r="H1706" i="14"/>
  <c r="I1705" i="14"/>
  <c r="J1705" i="14" s="1"/>
  <c r="J1265" i="14"/>
  <c r="I1266" i="14"/>
  <c r="H1267" i="14"/>
  <c r="J828" i="14"/>
  <c r="H830" i="14"/>
  <c r="I829" i="14"/>
  <c r="I1047" i="14"/>
  <c r="H1048" i="14"/>
  <c r="I610" i="14"/>
  <c r="H611" i="14"/>
  <c r="J609" i="14"/>
  <c r="I390" i="14"/>
  <c r="H391" i="14"/>
  <c r="J390" i="14"/>
  <c r="J389" i="14"/>
  <c r="H174" i="14"/>
  <c r="I173" i="14"/>
  <c r="J173" i="14"/>
  <c r="G2492" i="14"/>
  <c r="G2444" i="14"/>
  <c r="G2468" i="14"/>
  <c r="H4772" i="14" l="1"/>
  <c r="I4771" i="14"/>
  <c r="J5208" i="14"/>
  <c r="J4771" i="14"/>
  <c r="I4992" i="14"/>
  <c r="H4993" i="14"/>
  <c r="I5209" i="14"/>
  <c r="H5210" i="14"/>
  <c r="J4991" i="14"/>
  <c r="I4552" i="14"/>
  <c r="H4553" i="14"/>
  <c r="J4551" i="14"/>
  <c r="J4332" i="14"/>
  <c r="J4113" i="14"/>
  <c r="I4114" i="14"/>
  <c r="H4115" i="14"/>
  <c r="H4334" i="14"/>
  <c r="I4333" i="14"/>
  <c r="I3676" i="14"/>
  <c r="H3677" i="14"/>
  <c r="I3894" i="14"/>
  <c r="H3895" i="14"/>
  <c r="J3893" i="14"/>
  <c r="J3675" i="14"/>
  <c r="J3894" i="14"/>
  <c r="H3458" i="14"/>
  <c r="I3457" i="14"/>
  <c r="J3237" i="14"/>
  <c r="J2798" i="14"/>
  <c r="I3018" i="14"/>
  <c r="H3019" i="14"/>
  <c r="I2799" i="14"/>
  <c r="J2799" i="14" s="1"/>
  <c r="H2800" i="14"/>
  <c r="I3238" i="14"/>
  <c r="H3239" i="14"/>
  <c r="J3017" i="14"/>
  <c r="J2143" i="14"/>
  <c r="I2580" i="14"/>
  <c r="H2581" i="14"/>
  <c r="H2145" i="14"/>
  <c r="I2144" i="14"/>
  <c r="J2360" i="14"/>
  <c r="I2361" i="14"/>
  <c r="H2362" i="14"/>
  <c r="J1924" i="14"/>
  <c r="J1925" i="14"/>
  <c r="I1706" i="14"/>
  <c r="H1707" i="14"/>
  <c r="H1489" i="14"/>
  <c r="I1488" i="14"/>
  <c r="J1706" i="14"/>
  <c r="J1488" i="14"/>
  <c r="J1487" i="14"/>
  <c r="H1926" i="14"/>
  <c r="I1925" i="14"/>
  <c r="J1047" i="14"/>
  <c r="J1266" i="14"/>
  <c r="J829" i="14"/>
  <c r="H1049" i="14"/>
  <c r="I1048" i="14"/>
  <c r="H831" i="14"/>
  <c r="I830" i="14"/>
  <c r="I1267" i="14"/>
  <c r="H1268" i="14"/>
  <c r="H612" i="14"/>
  <c r="I611" i="14"/>
  <c r="J610" i="14"/>
  <c r="I391" i="14"/>
  <c r="H392" i="14"/>
  <c r="H175" i="14"/>
  <c r="I174" i="14"/>
  <c r="G2493" i="14"/>
  <c r="G2445" i="14"/>
  <c r="G2469" i="14"/>
  <c r="G2517" i="14"/>
  <c r="J4992" i="14" l="1"/>
  <c r="J5209" i="14"/>
  <c r="H5211" i="14"/>
  <c r="I5210" i="14"/>
  <c r="H4994" i="14"/>
  <c r="I4993" i="14"/>
  <c r="H4773" i="14"/>
  <c r="I4772" i="14"/>
  <c r="H4116" i="14"/>
  <c r="I4115" i="14"/>
  <c r="H4554" i="14"/>
  <c r="I4553" i="14"/>
  <c r="J4333" i="14"/>
  <c r="J4552" i="14"/>
  <c r="I4334" i="14"/>
  <c r="H4335" i="14"/>
  <c r="J4114" i="14"/>
  <c r="I3895" i="14"/>
  <c r="H3896" i="14"/>
  <c r="J3676" i="14"/>
  <c r="J3895" i="14"/>
  <c r="J3457" i="14"/>
  <c r="I3458" i="14"/>
  <c r="H3459" i="14"/>
  <c r="I3677" i="14"/>
  <c r="H3678" i="14"/>
  <c r="I2800" i="14"/>
  <c r="H2801" i="14"/>
  <c r="H3240" i="14"/>
  <c r="I3239" i="14"/>
  <c r="I3019" i="14"/>
  <c r="H3020" i="14"/>
  <c r="J3239" i="14"/>
  <c r="J3238" i="14"/>
  <c r="J3018" i="14"/>
  <c r="J3019" i="14"/>
  <c r="J2361" i="14"/>
  <c r="J2580" i="14"/>
  <c r="J2144" i="14"/>
  <c r="H2146" i="14"/>
  <c r="I2145" i="14"/>
  <c r="I2362" i="14"/>
  <c r="H2363" i="14"/>
  <c r="I2581" i="14"/>
  <c r="H2582" i="14"/>
  <c r="I1707" i="14"/>
  <c r="H1708" i="14"/>
  <c r="H1490" i="14"/>
  <c r="I1489" i="14"/>
  <c r="H1927" i="14"/>
  <c r="I1926" i="14"/>
  <c r="J1267" i="14"/>
  <c r="H1050" i="14"/>
  <c r="I1049" i="14"/>
  <c r="H1269" i="14"/>
  <c r="I1268" i="14"/>
  <c r="J1048" i="14"/>
  <c r="J830" i="14"/>
  <c r="I831" i="14"/>
  <c r="H832" i="14"/>
  <c r="J611" i="14"/>
  <c r="H613" i="14"/>
  <c r="I612" i="14"/>
  <c r="H393" i="14"/>
  <c r="I392" i="14"/>
  <c r="J391" i="14"/>
  <c r="J174" i="14"/>
  <c r="J175" i="14"/>
  <c r="I175" i="14"/>
  <c r="H176" i="14"/>
  <c r="G2446" i="14"/>
  <c r="G2470" i="14"/>
  <c r="G2542" i="14"/>
  <c r="G2494" i="14"/>
  <c r="G2518" i="14"/>
  <c r="H4995" i="14" l="1"/>
  <c r="I4994" i="14"/>
  <c r="H5212" i="14"/>
  <c r="I5211" i="14"/>
  <c r="J4772" i="14"/>
  <c r="I4773" i="14"/>
  <c r="H4774" i="14"/>
  <c r="J4993" i="14"/>
  <c r="J5210" i="14"/>
  <c r="J5211" i="14"/>
  <c r="J4115" i="14"/>
  <c r="I4335" i="14"/>
  <c r="H4336" i="14"/>
  <c r="J4334" i="14"/>
  <c r="J4553" i="14"/>
  <c r="H4117" i="14"/>
  <c r="I4116" i="14"/>
  <c r="H4555" i="14"/>
  <c r="I4554" i="14"/>
  <c r="J3458" i="14"/>
  <c r="H3679" i="14"/>
  <c r="I3678" i="14"/>
  <c r="J3678" i="14" s="1"/>
  <c r="J3677" i="14"/>
  <c r="H3897" i="14"/>
  <c r="I3896" i="14"/>
  <c r="I3459" i="14"/>
  <c r="J3459" i="14" s="1"/>
  <c r="H3460" i="14"/>
  <c r="H2802" i="14"/>
  <c r="I2801" i="14"/>
  <c r="H3241" i="14"/>
  <c r="I3240" i="14"/>
  <c r="J2801" i="14"/>
  <c r="H3021" i="14"/>
  <c r="I3020" i="14"/>
  <c r="J2800" i="14"/>
  <c r="J3020" i="14"/>
  <c r="H2364" i="14"/>
  <c r="I2363" i="14"/>
  <c r="J2362" i="14"/>
  <c r="H2583" i="14"/>
  <c r="I2582" i="14"/>
  <c r="J2581" i="14"/>
  <c r="J2145" i="14"/>
  <c r="J2146" i="14"/>
  <c r="I2146" i="14"/>
  <c r="H2147" i="14"/>
  <c r="J2363" i="14"/>
  <c r="H1709" i="14"/>
  <c r="I1708" i="14"/>
  <c r="J1926" i="14"/>
  <c r="J1489" i="14"/>
  <c r="J1707" i="14"/>
  <c r="I1927" i="14"/>
  <c r="H1928" i="14"/>
  <c r="I1490" i="14"/>
  <c r="H1491" i="14"/>
  <c r="I832" i="14"/>
  <c r="H833" i="14"/>
  <c r="J831" i="14"/>
  <c r="I1050" i="14"/>
  <c r="H1051" i="14"/>
  <c r="H1270" i="14"/>
  <c r="I1269" i="14"/>
  <c r="J1268" i="14"/>
  <c r="J1049" i="14"/>
  <c r="J612" i="14"/>
  <c r="I613" i="14"/>
  <c r="H614" i="14"/>
  <c r="J392" i="14"/>
  <c r="H394" i="14"/>
  <c r="I393" i="14"/>
  <c r="J393" i="14" s="1"/>
  <c r="I176" i="14"/>
  <c r="H177" i="14"/>
  <c r="G2567" i="14"/>
  <c r="G2495" i="14"/>
  <c r="G2543" i="14"/>
  <c r="G2519" i="14"/>
  <c r="G2447" i="14"/>
  <c r="G2471" i="14"/>
  <c r="J4773" i="14" l="1"/>
  <c r="I4995" i="14"/>
  <c r="H4996" i="14"/>
  <c r="J4994" i="14"/>
  <c r="J4995" i="14"/>
  <c r="I4774" i="14"/>
  <c r="H4775" i="14"/>
  <c r="J4774" i="14"/>
  <c r="I5212" i="14"/>
  <c r="H5213" i="14"/>
  <c r="I4117" i="14"/>
  <c r="H4118" i="14"/>
  <c r="J4554" i="14"/>
  <c r="H4337" i="14"/>
  <c r="I4336" i="14"/>
  <c r="I4555" i="14"/>
  <c r="H4556" i="14"/>
  <c r="J4335" i="14"/>
  <c r="J4116" i="14"/>
  <c r="J4117" i="14"/>
  <c r="H3898" i="14"/>
  <c r="I3897" i="14"/>
  <c r="H3461" i="14"/>
  <c r="I3460" i="14"/>
  <c r="J3896" i="14"/>
  <c r="H3680" i="14"/>
  <c r="I3679" i="14"/>
  <c r="H2803" i="14"/>
  <c r="I2802" i="14"/>
  <c r="J3240" i="14"/>
  <c r="H3022" i="14"/>
  <c r="I3021" i="14"/>
  <c r="I3241" i="14"/>
  <c r="H3242" i="14"/>
  <c r="J2582" i="14"/>
  <c r="H2365" i="14"/>
  <c r="I2364" i="14"/>
  <c r="I2147" i="14"/>
  <c r="H2148" i="14"/>
  <c r="H2584" i="14"/>
  <c r="I2583" i="14"/>
  <c r="J1490" i="14"/>
  <c r="I1928" i="14"/>
  <c r="H1929" i="14"/>
  <c r="J1927" i="14"/>
  <c r="J1708" i="14"/>
  <c r="I1491" i="14"/>
  <c r="J1491" i="14" s="1"/>
  <c r="H1492" i="14"/>
  <c r="H1710" i="14"/>
  <c r="I1709" i="14"/>
  <c r="J1269" i="14"/>
  <c r="J1050" i="14"/>
  <c r="H834" i="14"/>
  <c r="I833" i="14"/>
  <c r="I1270" i="14"/>
  <c r="H1271" i="14"/>
  <c r="J832" i="14"/>
  <c r="I1051" i="14"/>
  <c r="H1052" i="14"/>
  <c r="J1270" i="14"/>
  <c r="I614" i="14"/>
  <c r="H615" i="14"/>
  <c r="J613" i="14"/>
  <c r="I394" i="14"/>
  <c r="H395" i="14"/>
  <c r="J394" i="14"/>
  <c r="H178" i="14"/>
  <c r="I177" i="14"/>
  <c r="J176" i="14"/>
  <c r="J177" i="14"/>
  <c r="G2520" i="14"/>
  <c r="G2544" i="14"/>
  <c r="G2496" i="14"/>
  <c r="G2568" i="14"/>
  <c r="G2448" i="14"/>
  <c r="G2472" i="14"/>
  <c r="H4776" i="14" l="1"/>
  <c r="I4775" i="14"/>
  <c r="J5212" i="14"/>
  <c r="I4996" i="14"/>
  <c r="H4997" i="14"/>
  <c r="I5213" i="14"/>
  <c r="H5214" i="14"/>
  <c r="J4336" i="14"/>
  <c r="I4118" i="14"/>
  <c r="H4119" i="14"/>
  <c r="H4338" i="14"/>
  <c r="I4337" i="14"/>
  <c r="J4556" i="14"/>
  <c r="J4555" i="14"/>
  <c r="I4556" i="14"/>
  <c r="H4557" i="14"/>
  <c r="H3462" i="14"/>
  <c r="I3461" i="14"/>
  <c r="I3898" i="14"/>
  <c r="H3899" i="14"/>
  <c r="J3679" i="14"/>
  <c r="I3680" i="14"/>
  <c r="H3681" i="14"/>
  <c r="J3460" i="14"/>
  <c r="J3897" i="14"/>
  <c r="J3021" i="14"/>
  <c r="I3022" i="14"/>
  <c r="H3023" i="14"/>
  <c r="I3242" i="14"/>
  <c r="H3243" i="14"/>
  <c r="J2802" i="14"/>
  <c r="J3241" i="14"/>
  <c r="I2803" i="14"/>
  <c r="H2804" i="14"/>
  <c r="H2149" i="14"/>
  <c r="I2148" i="14"/>
  <c r="J2147" i="14"/>
  <c r="J2583" i="14"/>
  <c r="J2364" i="14"/>
  <c r="I2584" i="14"/>
  <c r="H2585" i="14"/>
  <c r="I2365" i="14"/>
  <c r="J2365" i="14" s="1"/>
  <c r="H2366" i="14"/>
  <c r="J1928" i="14"/>
  <c r="J1709" i="14"/>
  <c r="H1493" i="14"/>
  <c r="I1492" i="14"/>
  <c r="I1710" i="14"/>
  <c r="H1711" i="14"/>
  <c r="H1930" i="14"/>
  <c r="I1929" i="14"/>
  <c r="J833" i="14"/>
  <c r="H1053" i="14"/>
  <c r="I1052" i="14"/>
  <c r="H835" i="14"/>
  <c r="I834" i="14"/>
  <c r="J1051" i="14"/>
  <c r="I1271" i="14"/>
  <c r="H1272" i="14"/>
  <c r="H616" i="14"/>
  <c r="I615" i="14"/>
  <c r="J615" i="14"/>
  <c r="J614" i="14"/>
  <c r="I395" i="14"/>
  <c r="H396" i="14"/>
  <c r="J395" i="14"/>
  <c r="H179" i="14"/>
  <c r="I178" i="14"/>
  <c r="G2521" i="14"/>
  <c r="G2497" i="14"/>
  <c r="G2545" i="14"/>
  <c r="G2449" i="14"/>
  <c r="G2473" i="14"/>
  <c r="G2569" i="14"/>
  <c r="H5215" i="14" l="1"/>
  <c r="I5214" i="14"/>
  <c r="J4996" i="14"/>
  <c r="H4777" i="14"/>
  <c r="I4776" i="14"/>
  <c r="J4776" i="14"/>
  <c r="J4775" i="14"/>
  <c r="J5213" i="14"/>
  <c r="H4998" i="14"/>
  <c r="I4997" i="14"/>
  <c r="J5214" i="14"/>
  <c r="J4337" i="14"/>
  <c r="I4338" i="14"/>
  <c r="H4339" i="14"/>
  <c r="H4120" i="14"/>
  <c r="I4119" i="14"/>
  <c r="H4558" i="14"/>
  <c r="I4557" i="14"/>
  <c r="J4118" i="14"/>
  <c r="I3462" i="14"/>
  <c r="H3463" i="14"/>
  <c r="I3681" i="14"/>
  <c r="H3682" i="14"/>
  <c r="I3899" i="14"/>
  <c r="H3900" i="14"/>
  <c r="J3680" i="14"/>
  <c r="J3898" i="14"/>
  <c r="J3461" i="14"/>
  <c r="J3462" i="14"/>
  <c r="H3244" i="14"/>
  <c r="I3243" i="14"/>
  <c r="J3022" i="14"/>
  <c r="I2804" i="14"/>
  <c r="H2805" i="14"/>
  <c r="J3242" i="14"/>
  <c r="J2803" i="14"/>
  <c r="I3023" i="14"/>
  <c r="H3024" i="14"/>
  <c r="J2584" i="14"/>
  <c r="I2585" i="14"/>
  <c r="H2586" i="14"/>
  <c r="J2148" i="14"/>
  <c r="H2150" i="14"/>
  <c r="I2149" i="14"/>
  <c r="I2366" i="14"/>
  <c r="H2367" i="14"/>
  <c r="J2585" i="14"/>
  <c r="H1931" i="14"/>
  <c r="I1930" i="14"/>
  <c r="I1711" i="14"/>
  <c r="H1712" i="14"/>
  <c r="J1710" i="14"/>
  <c r="J1929" i="14"/>
  <c r="J1492" i="14"/>
  <c r="H1494" i="14"/>
  <c r="I1493" i="14"/>
  <c r="H836" i="14"/>
  <c r="I835" i="14"/>
  <c r="H1273" i="14"/>
  <c r="I1272" i="14"/>
  <c r="J1052" i="14"/>
  <c r="J1272" i="14"/>
  <c r="J1271" i="14"/>
  <c r="H1054" i="14"/>
  <c r="I1053" i="14"/>
  <c r="J1053" i="14" s="1"/>
  <c r="J834" i="14"/>
  <c r="H617" i="14"/>
  <c r="I616" i="14"/>
  <c r="H397" i="14"/>
  <c r="I396" i="14"/>
  <c r="J396" i="14"/>
  <c r="J178" i="14"/>
  <c r="I179" i="14"/>
  <c r="H180" i="14"/>
  <c r="G2498" i="14"/>
  <c r="G2522" i="14"/>
  <c r="G2450" i="14"/>
  <c r="G2474" i="14"/>
  <c r="G2546" i="14"/>
  <c r="G2570" i="14"/>
  <c r="J4997" i="14" l="1"/>
  <c r="I4777" i="14"/>
  <c r="H4778" i="14"/>
  <c r="H4999" i="14"/>
  <c r="I4998" i="14"/>
  <c r="H5216" i="14"/>
  <c r="I5215" i="14"/>
  <c r="J4557" i="14"/>
  <c r="J4119" i="14"/>
  <c r="J4338" i="14"/>
  <c r="H4559" i="14"/>
  <c r="I4558" i="14"/>
  <c r="H4121" i="14"/>
  <c r="I4120" i="14"/>
  <c r="I4339" i="14"/>
  <c r="H4340" i="14"/>
  <c r="H3901" i="14"/>
  <c r="I3900" i="14"/>
  <c r="I3463" i="14"/>
  <c r="H3464" i="14"/>
  <c r="J3899" i="14"/>
  <c r="H3683" i="14"/>
  <c r="I3682" i="14"/>
  <c r="J3681" i="14"/>
  <c r="H2806" i="14"/>
  <c r="I2805" i="14"/>
  <c r="J2804" i="14"/>
  <c r="J3243" i="14"/>
  <c r="H3025" i="14"/>
  <c r="I3024" i="14"/>
  <c r="J3023" i="14"/>
  <c r="H3245" i="14"/>
  <c r="I3244" i="14"/>
  <c r="H2368" i="14"/>
  <c r="I2367" i="14"/>
  <c r="J2366" i="14"/>
  <c r="J2149" i="14"/>
  <c r="H2587" i="14"/>
  <c r="I2586" i="14"/>
  <c r="I2150" i="14"/>
  <c r="H2151" i="14"/>
  <c r="I1494" i="14"/>
  <c r="H1495" i="14"/>
  <c r="I1931" i="14"/>
  <c r="H1932" i="14"/>
  <c r="H1713" i="14"/>
  <c r="I1712" i="14"/>
  <c r="J1711" i="14"/>
  <c r="J1493" i="14"/>
  <c r="J1930" i="14"/>
  <c r="H1274" i="14"/>
  <c r="I1273" i="14"/>
  <c r="J835" i="14"/>
  <c r="I1054" i="14"/>
  <c r="H1055" i="14"/>
  <c r="I836" i="14"/>
  <c r="H837" i="14"/>
  <c r="J616" i="14"/>
  <c r="I617" i="14"/>
  <c r="H618" i="14"/>
  <c r="H398" i="14"/>
  <c r="I397" i="14"/>
  <c r="I180" i="14"/>
  <c r="H181" i="14"/>
  <c r="J179" i="14"/>
  <c r="J180" i="14"/>
  <c r="G2547" i="14"/>
  <c r="G2571" i="14"/>
  <c r="G2499" i="14"/>
  <c r="G2523" i="14"/>
  <c r="G2451" i="14"/>
  <c r="G2475" i="14"/>
  <c r="I5216" i="14" l="1"/>
  <c r="H5217" i="14"/>
  <c r="J4998" i="14"/>
  <c r="J4777" i="14"/>
  <c r="I4999" i="14"/>
  <c r="H5000" i="14"/>
  <c r="J5215" i="14"/>
  <c r="I4778" i="14"/>
  <c r="H4779" i="14"/>
  <c r="I4121" i="14"/>
  <c r="H4122" i="14"/>
  <c r="H4341" i="14"/>
  <c r="I4340" i="14"/>
  <c r="J4558" i="14"/>
  <c r="J4339" i="14"/>
  <c r="I4559" i="14"/>
  <c r="H4560" i="14"/>
  <c r="J4121" i="14"/>
  <c r="J4120" i="14"/>
  <c r="J3682" i="14"/>
  <c r="H3465" i="14"/>
  <c r="I3464" i="14"/>
  <c r="H3684" i="14"/>
  <c r="I3683" i="14"/>
  <c r="J3463" i="14"/>
  <c r="J3900" i="14"/>
  <c r="H3902" i="14"/>
  <c r="I3901" i="14"/>
  <c r="J3245" i="14"/>
  <c r="I3245" i="14"/>
  <c r="H3246" i="14"/>
  <c r="H3026" i="14"/>
  <c r="I3025" i="14"/>
  <c r="J2805" i="14"/>
  <c r="H2807" i="14"/>
  <c r="I2806" i="14"/>
  <c r="J3244" i="14"/>
  <c r="J3024" i="14"/>
  <c r="I2151" i="14"/>
  <c r="H2152" i="14"/>
  <c r="H2369" i="14"/>
  <c r="I2368" i="14"/>
  <c r="J2586" i="14"/>
  <c r="J2150" i="14"/>
  <c r="H2588" i="14"/>
  <c r="I2587" i="14"/>
  <c r="J2367" i="14"/>
  <c r="J1931" i="14"/>
  <c r="J1712" i="14"/>
  <c r="I1495" i="14"/>
  <c r="H1496" i="14"/>
  <c r="H1714" i="14"/>
  <c r="I1713" i="14"/>
  <c r="J1494" i="14"/>
  <c r="J1495" i="14"/>
  <c r="I1932" i="14"/>
  <c r="H1933" i="14"/>
  <c r="I1055" i="14"/>
  <c r="H1056" i="14"/>
  <c r="H838" i="14"/>
  <c r="I837" i="14"/>
  <c r="J1054" i="14"/>
  <c r="J1273" i="14"/>
  <c r="J836" i="14"/>
  <c r="I1274" i="14"/>
  <c r="H1275" i="14"/>
  <c r="J1055" i="14"/>
  <c r="I618" i="14"/>
  <c r="H619" i="14"/>
  <c r="J617" i="14"/>
  <c r="I398" i="14"/>
  <c r="H399" i="14"/>
  <c r="J397" i="14"/>
  <c r="H182" i="14"/>
  <c r="I181" i="14"/>
  <c r="G2548" i="14"/>
  <c r="G2572" i="14"/>
  <c r="G2524" i="14"/>
  <c r="G2500" i="14"/>
  <c r="G2452" i="14"/>
  <c r="G2476" i="14"/>
  <c r="J4999" i="14" l="1"/>
  <c r="J5216" i="14"/>
  <c r="J4778" i="14"/>
  <c r="I5217" i="14"/>
  <c r="H5218" i="14"/>
  <c r="H4780" i="14"/>
  <c r="I4779" i="14"/>
  <c r="I5000" i="14"/>
  <c r="H5001" i="14"/>
  <c r="I4122" i="14"/>
  <c r="H4123" i="14"/>
  <c r="I4560" i="14"/>
  <c r="H4561" i="14"/>
  <c r="J4340" i="14"/>
  <c r="J4559" i="14"/>
  <c r="J4560" i="14"/>
  <c r="H4342" i="14"/>
  <c r="I4341" i="14"/>
  <c r="J3901" i="14"/>
  <c r="J3464" i="14"/>
  <c r="H3466" i="14"/>
  <c r="I3465" i="14"/>
  <c r="I3902" i="14"/>
  <c r="H3903" i="14"/>
  <c r="J3683" i="14"/>
  <c r="I3684" i="14"/>
  <c r="J3684" i="14" s="1"/>
  <c r="H3685" i="14"/>
  <c r="I3246" i="14"/>
  <c r="H3247" i="14"/>
  <c r="I2807" i="14"/>
  <c r="H2808" i="14"/>
  <c r="J2806" i="14"/>
  <c r="J3025" i="14"/>
  <c r="I3026" i="14"/>
  <c r="H3027" i="14"/>
  <c r="J2587" i="14"/>
  <c r="H2153" i="14"/>
  <c r="I2152" i="14"/>
  <c r="I2588" i="14"/>
  <c r="H2589" i="14"/>
  <c r="J2368" i="14"/>
  <c r="J2588" i="14"/>
  <c r="I2369" i="14"/>
  <c r="H2370" i="14"/>
  <c r="J2151" i="14"/>
  <c r="J1932" i="14"/>
  <c r="H1497" i="14"/>
  <c r="I1496" i="14"/>
  <c r="J1496" i="14"/>
  <c r="I1714" i="14"/>
  <c r="H1715" i="14"/>
  <c r="H1934" i="14"/>
  <c r="I1933" i="14"/>
  <c r="J1713" i="14"/>
  <c r="H839" i="14"/>
  <c r="I838" i="14"/>
  <c r="H1057" i="14"/>
  <c r="I1056" i="14"/>
  <c r="I1275" i="14"/>
  <c r="H1276" i="14"/>
  <c r="J1274" i="14"/>
  <c r="J837" i="14"/>
  <c r="H620" i="14"/>
  <c r="I619" i="14"/>
  <c r="J618" i="14"/>
  <c r="I399" i="14"/>
  <c r="H400" i="14"/>
  <c r="J398" i="14"/>
  <c r="J399" i="14"/>
  <c r="J181" i="14"/>
  <c r="H183" i="14"/>
  <c r="I182" i="14"/>
  <c r="G2525" i="14"/>
  <c r="G2573" i="14"/>
  <c r="G2501" i="14"/>
  <c r="G2453" i="14"/>
  <c r="G2477" i="14"/>
  <c r="G2549" i="14"/>
  <c r="H4781" i="14" l="1"/>
  <c r="I4780" i="14"/>
  <c r="J5000" i="14"/>
  <c r="J5217" i="14"/>
  <c r="J5218" i="14"/>
  <c r="H5002" i="14"/>
  <c r="I5001" i="14"/>
  <c r="H5219" i="14"/>
  <c r="I5218" i="14"/>
  <c r="J5001" i="14"/>
  <c r="J4779" i="14"/>
  <c r="H4124" i="14"/>
  <c r="I4123" i="14"/>
  <c r="J4341" i="14"/>
  <c r="H4562" i="14"/>
  <c r="I4561" i="14"/>
  <c r="J4122" i="14"/>
  <c r="J4123" i="14"/>
  <c r="I4342" i="14"/>
  <c r="H4343" i="14"/>
  <c r="I3685" i="14"/>
  <c r="H3686" i="14"/>
  <c r="I3903" i="14"/>
  <c r="H3904" i="14"/>
  <c r="J3902" i="14"/>
  <c r="J3465" i="14"/>
  <c r="I3466" i="14"/>
  <c r="H3467" i="14"/>
  <c r="J3246" i="14"/>
  <c r="I2808" i="14"/>
  <c r="J2808" i="14" s="1"/>
  <c r="H2809" i="14"/>
  <c r="I3027" i="14"/>
  <c r="H3028" i="14"/>
  <c r="J2807" i="14"/>
  <c r="J3026" i="14"/>
  <c r="H3248" i="14"/>
  <c r="I3247" i="14"/>
  <c r="H2154" i="14"/>
  <c r="I2153" i="14"/>
  <c r="I2370" i="14"/>
  <c r="H2371" i="14"/>
  <c r="I2589" i="14"/>
  <c r="H2590" i="14"/>
  <c r="J2369" i="14"/>
  <c r="J2153" i="14"/>
  <c r="J2152" i="14"/>
  <c r="H1935" i="14"/>
  <c r="I1934" i="14"/>
  <c r="J1933" i="14"/>
  <c r="I1715" i="14"/>
  <c r="H1716" i="14"/>
  <c r="J1714" i="14"/>
  <c r="H1498" i="14"/>
  <c r="I1497" i="14"/>
  <c r="J838" i="14"/>
  <c r="J1056" i="14"/>
  <c r="I839" i="14"/>
  <c r="H840" i="14"/>
  <c r="H1058" i="14"/>
  <c r="I1057" i="14"/>
  <c r="H1277" i="14"/>
  <c r="I1276" i="14"/>
  <c r="J1276" i="14" s="1"/>
  <c r="J1275" i="14"/>
  <c r="J619" i="14"/>
  <c r="H621" i="14"/>
  <c r="I620" i="14"/>
  <c r="H401" i="14"/>
  <c r="I400" i="14"/>
  <c r="J400" i="14"/>
  <c r="J182" i="14"/>
  <c r="I183" i="14"/>
  <c r="H184" i="14"/>
  <c r="G2454" i="14"/>
  <c r="G2478" i="14"/>
  <c r="G2502" i="14"/>
  <c r="G2550" i="14"/>
  <c r="G2526" i="14"/>
  <c r="J4780" i="14" l="1"/>
  <c r="H5003" i="14"/>
  <c r="I5002" i="14"/>
  <c r="I4781" i="14"/>
  <c r="H4782" i="14"/>
  <c r="H5220" i="14"/>
  <c r="I5219" i="14"/>
  <c r="J4342" i="14"/>
  <c r="J4561" i="14"/>
  <c r="I4343" i="14"/>
  <c r="H4344" i="14"/>
  <c r="H4563" i="14"/>
  <c r="I4562" i="14"/>
  <c r="H4125" i="14"/>
  <c r="I4124" i="14"/>
  <c r="J3466" i="14"/>
  <c r="J3903" i="14"/>
  <c r="I3467" i="14"/>
  <c r="H3468" i="14"/>
  <c r="H3687" i="14"/>
  <c r="I3686" i="14"/>
  <c r="J3685" i="14"/>
  <c r="H3905" i="14"/>
  <c r="I3904" i="14"/>
  <c r="J3247" i="14"/>
  <c r="H2810" i="14"/>
  <c r="I2809" i="14"/>
  <c r="H3249" i="14"/>
  <c r="I3248" i="14"/>
  <c r="H3029" i="14"/>
  <c r="I3028" i="14"/>
  <c r="J3248" i="14"/>
  <c r="J3027" i="14"/>
  <c r="H2591" i="14"/>
  <c r="I2590" i="14"/>
  <c r="J2589" i="14"/>
  <c r="I2154" i="14"/>
  <c r="H2155" i="14"/>
  <c r="H2372" i="14"/>
  <c r="I2371" i="14"/>
  <c r="J2370" i="14"/>
  <c r="J1934" i="14"/>
  <c r="I1498" i="14"/>
  <c r="H1499" i="14"/>
  <c r="I1935" i="14"/>
  <c r="H1936" i="14"/>
  <c r="J1715" i="14"/>
  <c r="J1497" i="14"/>
  <c r="H1717" i="14"/>
  <c r="I1716" i="14"/>
  <c r="J839" i="14"/>
  <c r="I840" i="14"/>
  <c r="H841" i="14"/>
  <c r="J1057" i="14"/>
  <c r="H1278" i="14"/>
  <c r="I1277" i="14"/>
  <c r="I1058" i="14"/>
  <c r="H1059" i="14"/>
  <c r="J840" i="14"/>
  <c r="I621" i="14"/>
  <c r="H622" i="14"/>
  <c r="J620" i="14"/>
  <c r="H402" i="14"/>
  <c r="I401" i="14"/>
  <c r="J401" i="14" s="1"/>
  <c r="I184" i="14"/>
  <c r="H185" i="14"/>
  <c r="J183" i="14"/>
  <c r="G2527" i="14"/>
  <c r="G2551" i="14"/>
  <c r="G2503" i="14"/>
  <c r="G2574" i="14"/>
  <c r="G2575" i="14" s="1"/>
  <c r="G2455" i="14"/>
  <c r="G2479" i="14"/>
  <c r="J4781" i="14" l="1"/>
  <c r="J5220" i="14"/>
  <c r="J5219" i="14"/>
  <c r="J5002" i="14"/>
  <c r="I5220" i="14"/>
  <c r="H5221" i="14"/>
  <c r="I4782" i="14"/>
  <c r="H4783" i="14"/>
  <c r="I5003" i="14"/>
  <c r="H5004" i="14"/>
  <c r="I4125" i="14"/>
  <c r="H4126" i="14"/>
  <c r="J4343" i="14"/>
  <c r="J4562" i="14"/>
  <c r="I4563" i="14"/>
  <c r="H4564" i="14"/>
  <c r="J4124" i="14"/>
  <c r="J4125" i="14"/>
  <c r="H4345" i="14"/>
  <c r="I4344" i="14"/>
  <c r="H3906" i="14"/>
  <c r="I3905" i="14"/>
  <c r="J3467" i="14"/>
  <c r="J3905" i="14"/>
  <c r="H3688" i="14"/>
  <c r="I3687" i="14"/>
  <c r="J3686" i="14"/>
  <c r="H3469" i="14"/>
  <c r="I3468" i="14"/>
  <c r="J3468" i="14" s="1"/>
  <c r="J3904" i="14"/>
  <c r="J2809" i="14"/>
  <c r="H3030" i="14"/>
  <c r="I3029" i="14"/>
  <c r="I3249" i="14"/>
  <c r="H3250" i="14"/>
  <c r="J3028" i="14"/>
  <c r="H2811" i="14"/>
  <c r="I2810" i="14"/>
  <c r="H2373" i="14"/>
  <c r="I2372" i="14"/>
  <c r="I2155" i="14"/>
  <c r="H2156" i="14"/>
  <c r="J2590" i="14"/>
  <c r="J2154" i="14"/>
  <c r="H2592" i="14"/>
  <c r="I2591" i="14"/>
  <c r="J2371" i="14"/>
  <c r="I1936" i="14"/>
  <c r="H1937" i="14"/>
  <c r="J1935" i="14"/>
  <c r="J1498" i="14"/>
  <c r="I1499" i="14"/>
  <c r="H1500" i="14"/>
  <c r="J1716" i="14"/>
  <c r="H1718" i="14"/>
  <c r="I1717" i="14"/>
  <c r="J1058" i="14"/>
  <c r="J1277" i="14"/>
  <c r="J1059" i="14"/>
  <c r="I1278" i="14"/>
  <c r="H1279" i="14"/>
  <c r="I1059" i="14"/>
  <c r="H1060" i="14"/>
  <c r="H842" i="14"/>
  <c r="I841" i="14"/>
  <c r="J621" i="14"/>
  <c r="I622" i="14"/>
  <c r="H623" i="14"/>
  <c r="I402" i="14"/>
  <c r="H403" i="14"/>
  <c r="J402" i="14"/>
  <c r="H186" i="14"/>
  <c r="I185" i="14"/>
  <c r="J184" i="14"/>
  <c r="G2504" i="14"/>
  <c r="G2552" i="14"/>
  <c r="G2528" i="14"/>
  <c r="G2456" i="14"/>
  <c r="G2480" i="14"/>
  <c r="I5221" i="14" l="1"/>
  <c r="H5222" i="14"/>
  <c r="H5005" i="14"/>
  <c r="I5004" i="14"/>
  <c r="H4784" i="14"/>
  <c r="I4783" i="14"/>
  <c r="J5003" i="14"/>
  <c r="J4782" i="14"/>
  <c r="H4346" i="14"/>
  <c r="I4345" i="14"/>
  <c r="I4126" i="14"/>
  <c r="H4127" i="14"/>
  <c r="I4564" i="14"/>
  <c r="H4565" i="14"/>
  <c r="J4344" i="14"/>
  <c r="J4563" i="14"/>
  <c r="J4564" i="14"/>
  <c r="H3470" i="14"/>
  <c r="I3469" i="14"/>
  <c r="J3469" i="14"/>
  <c r="J3687" i="14"/>
  <c r="I3906" i="14"/>
  <c r="H3907" i="14"/>
  <c r="I3688" i="14"/>
  <c r="H3689" i="14"/>
  <c r="J3029" i="14"/>
  <c r="J3249" i="14"/>
  <c r="J3250" i="14"/>
  <c r="I3030" i="14"/>
  <c r="H3031" i="14"/>
  <c r="I2811" i="14"/>
  <c r="H2812" i="14"/>
  <c r="J2810" i="14"/>
  <c r="I3250" i="14"/>
  <c r="H3251" i="14"/>
  <c r="J2591" i="14"/>
  <c r="J2155" i="14"/>
  <c r="I2592" i="14"/>
  <c r="H2593" i="14"/>
  <c r="J2372" i="14"/>
  <c r="I2373" i="14"/>
  <c r="H2374" i="14"/>
  <c r="H2157" i="14"/>
  <c r="I2156" i="14"/>
  <c r="J1717" i="14"/>
  <c r="J1718" i="14"/>
  <c r="J1499" i="14"/>
  <c r="I1718" i="14"/>
  <c r="H1719" i="14"/>
  <c r="J1500" i="14"/>
  <c r="H1938" i="14"/>
  <c r="I1937" i="14"/>
  <c r="H1501" i="14"/>
  <c r="I1500" i="14"/>
  <c r="J1936" i="14"/>
  <c r="H1061" i="14"/>
  <c r="I1060" i="14"/>
  <c r="J841" i="14"/>
  <c r="J1060" i="14"/>
  <c r="I1279" i="14"/>
  <c r="H1280" i="14"/>
  <c r="H843" i="14"/>
  <c r="I842" i="14"/>
  <c r="J1278" i="14"/>
  <c r="J1279" i="14"/>
  <c r="J622" i="14"/>
  <c r="H624" i="14"/>
  <c r="I623" i="14"/>
  <c r="I403" i="14"/>
  <c r="H404" i="14"/>
  <c r="J185" i="14"/>
  <c r="H187" i="14"/>
  <c r="I186" i="14"/>
  <c r="G2457" i="14"/>
  <c r="G2481" i="14"/>
  <c r="G2553" i="14"/>
  <c r="G2529" i="14"/>
  <c r="G2505" i="14"/>
  <c r="G2576" i="14"/>
  <c r="H4785" i="14" l="1"/>
  <c r="I4784" i="14"/>
  <c r="H5006" i="14"/>
  <c r="I5005" i="14"/>
  <c r="H5223" i="14"/>
  <c r="I5222" i="14"/>
  <c r="J4783" i="14"/>
  <c r="J5221" i="14"/>
  <c r="J5222" i="14"/>
  <c r="J5004" i="14"/>
  <c r="J4345" i="14"/>
  <c r="H4566" i="14"/>
  <c r="I4565" i="14"/>
  <c r="I4346" i="14"/>
  <c r="H4347" i="14"/>
  <c r="H4128" i="14"/>
  <c r="I4127" i="14"/>
  <c r="J4126" i="14"/>
  <c r="J4127" i="14"/>
  <c r="I3689" i="14"/>
  <c r="H3690" i="14"/>
  <c r="J3688" i="14"/>
  <c r="I3907" i="14"/>
  <c r="H3908" i="14"/>
  <c r="I3470" i="14"/>
  <c r="H3471" i="14"/>
  <c r="J3906" i="14"/>
  <c r="J3689" i="14"/>
  <c r="I2812" i="14"/>
  <c r="H2813" i="14"/>
  <c r="J2811" i="14"/>
  <c r="H3252" i="14"/>
  <c r="I3251" i="14"/>
  <c r="I3031" i="14"/>
  <c r="H3032" i="14"/>
  <c r="J3030" i="14"/>
  <c r="J3031" i="14"/>
  <c r="J3251" i="14"/>
  <c r="J2592" i="14"/>
  <c r="I2374" i="14"/>
  <c r="H2375" i="14"/>
  <c r="J2156" i="14"/>
  <c r="J2374" i="14"/>
  <c r="J2373" i="14"/>
  <c r="H2158" i="14"/>
  <c r="I2157" i="14"/>
  <c r="I2593" i="14"/>
  <c r="J2593" i="14" s="1"/>
  <c r="H2594" i="14"/>
  <c r="J1937" i="14"/>
  <c r="I1719" i="14"/>
  <c r="H1720" i="14"/>
  <c r="H1502" i="14"/>
  <c r="I1501" i="14"/>
  <c r="H1939" i="14"/>
  <c r="I1938" i="14"/>
  <c r="J1501" i="14"/>
  <c r="H1281" i="14"/>
  <c r="I1280" i="14"/>
  <c r="H1062" i="14"/>
  <c r="I1061" i="14"/>
  <c r="J842" i="14"/>
  <c r="J843" i="14"/>
  <c r="I843" i="14"/>
  <c r="H844" i="14"/>
  <c r="J623" i="14"/>
  <c r="H625" i="14"/>
  <c r="I624" i="14"/>
  <c r="H405" i="14"/>
  <c r="I404" i="14"/>
  <c r="J403" i="14"/>
  <c r="J404" i="14"/>
  <c r="J186" i="14"/>
  <c r="I187" i="14"/>
  <c r="H188" i="14"/>
  <c r="G2506" i="14"/>
  <c r="G2530" i="14"/>
  <c r="G2577" i="14"/>
  <c r="G2554" i="14"/>
  <c r="G2458" i="14"/>
  <c r="G2482" i="14"/>
  <c r="H5007" i="14" l="1"/>
  <c r="I5006" i="14"/>
  <c r="J4785" i="14"/>
  <c r="J4784" i="14"/>
  <c r="H5224" i="14"/>
  <c r="I5223" i="14"/>
  <c r="I4785" i="14"/>
  <c r="H4786" i="14"/>
  <c r="J5005" i="14"/>
  <c r="H4567" i="14"/>
  <c r="I4566" i="14"/>
  <c r="I4347" i="14"/>
  <c r="H4348" i="14"/>
  <c r="H4129" i="14"/>
  <c r="I4128" i="14"/>
  <c r="J4346" i="14"/>
  <c r="J4565" i="14"/>
  <c r="H3691" i="14"/>
  <c r="I3690" i="14"/>
  <c r="H3909" i="14"/>
  <c r="I3908" i="14"/>
  <c r="J3690" i="14"/>
  <c r="I3471" i="14"/>
  <c r="H3472" i="14"/>
  <c r="J3907" i="14"/>
  <c r="J3471" i="14"/>
  <c r="J3470" i="14"/>
  <c r="H3253" i="14"/>
  <c r="I3252" i="14"/>
  <c r="H2814" i="14"/>
  <c r="I2813" i="14"/>
  <c r="H3033" i="14"/>
  <c r="I3032" i="14"/>
  <c r="J2812" i="14"/>
  <c r="J3252" i="14"/>
  <c r="H2595" i="14"/>
  <c r="I2594" i="14"/>
  <c r="J2594" i="14"/>
  <c r="H2376" i="14"/>
  <c r="I2375" i="14"/>
  <c r="I2158" i="14"/>
  <c r="H2159" i="14"/>
  <c r="J2157" i="14"/>
  <c r="H1721" i="14"/>
  <c r="I1720" i="14"/>
  <c r="I1939" i="14"/>
  <c r="H1940" i="14"/>
  <c r="J1719" i="14"/>
  <c r="J1938" i="14"/>
  <c r="J1939" i="14"/>
  <c r="I1502" i="14"/>
  <c r="H1503" i="14"/>
  <c r="J1280" i="14"/>
  <c r="H1282" i="14"/>
  <c r="I1281" i="14"/>
  <c r="I844" i="14"/>
  <c r="H845" i="14"/>
  <c r="J1062" i="14"/>
  <c r="J1061" i="14"/>
  <c r="I1062" i="14"/>
  <c r="H1063" i="14"/>
  <c r="I625" i="14"/>
  <c r="H626" i="14"/>
  <c r="J624" i="14"/>
  <c r="H406" i="14"/>
  <c r="I405" i="14"/>
  <c r="I188" i="14"/>
  <c r="H189" i="14"/>
  <c r="J187" i="14"/>
  <c r="J188" i="14"/>
  <c r="G2531" i="14"/>
  <c r="G2578" i="14"/>
  <c r="G2579" i="14" s="1"/>
  <c r="G2507" i="14"/>
  <c r="G2459" i="14"/>
  <c r="G2483" i="14"/>
  <c r="G2555" i="14"/>
  <c r="I5224" i="14" l="1"/>
  <c r="H5225" i="14"/>
  <c r="J5224" i="14"/>
  <c r="I4786" i="14"/>
  <c r="H4787" i="14"/>
  <c r="J5006" i="14"/>
  <c r="J5007" i="14"/>
  <c r="J5223" i="14"/>
  <c r="I5007" i="14"/>
  <c r="H5008" i="14"/>
  <c r="J4128" i="14"/>
  <c r="I4129" i="14"/>
  <c r="H4130" i="14"/>
  <c r="H4349" i="14"/>
  <c r="I4348" i="14"/>
  <c r="J4566" i="14"/>
  <c r="J4347" i="14"/>
  <c r="I4567" i="14"/>
  <c r="H4568" i="14"/>
  <c r="H3910" i="14"/>
  <c r="I3909" i="14"/>
  <c r="H3692" i="14"/>
  <c r="I3691" i="14"/>
  <c r="H3473" i="14"/>
  <c r="I3472" i="14"/>
  <c r="J3909" i="14"/>
  <c r="J3908" i="14"/>
  <c r="H2815" i="14"/>
  <c r="I2814" i="14"/>
  <c r="J3032" i="14"/>
  <c r="J3253" i="14"/>
  <c r="H3034" i="14"/>
  <c r="I3033" i="14"/>
  <c r="I3253" i="14"/>
  <c r="H3254" i="14"/>
  <c r="J2813" i="14"/>
  <c r="J2158" i="14"/>
  <c r="H2596" i="14"/>
  <c r="I2595" i="14"/>
  <c r="J2375" i="14"/>
  <c r="J2159" i="14"/>
  <c r="I2159" i="14"/>
  <c r="H2160" i="14"/>
  <c r="H2377" i="14"/>
  <c r="I2376" i="14"/>
  <c r="J1720" i="14"/>
  <c r="I1940" i="14"/>
  <c r="H1941" i="14"/>
  <c r="H1722" i="14"/>
  <c r="I1721" i="14"/>
  <c r="J1502" i="14"/>
  <c r="I1503" i="14"/>
  <c r="H1504" i="14"/>
  <c r="J1281" i="14"/>
  <c r="I1282" i="14"/>
  <c r="H1283" i="14"/>
  <c r="I1063" i="14"/>
  <c r="H1064" i="14"/>
  <c r="H846" i="14"/>
  <c r="I845" i="14"/>
  <c r="J844" i="14"/>
  <c r="I626" i="14"/>
  <c r="H627" i="14"/>
  <c r="J625" i="14"/>
  <c r="J405" i="14"/>
  <c r="J406" i="14"/>
  <c r="I406" i="14"/>
  <c r="H407" i="14"/>
  <c r="H190" i="14"/>
  <c r="I189" i="14"/>
  <c r="G2556" i="14"/>
  <c r="G2508" i="14"/>
  <c r="G2460" i="14"/>
  <c r="G2484" i="14"/>
  <c r="G2532" i="14"/>
  <c r="I5225" i="14" l="1"/>
  <c r="H5226" i="14"/>
  <c r="H4788" i="14"/>
  <c r="I4787" i="14"/>
  <c r="J4786" i="14"/>
  <c r="I5008" i="14"/>
  <c r="H5009" i="14"/>
  <c r="J4348" i="14"/>
  <c r="J4129" i="14"/>
  <c r="I4568" i="14"/>
  <c r="H4569" i="14"/>
  <c r="J4567" i="14"/>
  <c r="J4568" i="14"/>
  <c r="H4350" i="14"/>
  <c r="I4349" i="14"/>
  <c r="I4130" i="14"/>
  <c r="H4131" i="14"/>
  <c r="J3472" i="14"/>
  <c r="J3692" i="14"/>
  <c r="H3474" i="14"/>
  <c r="I3473" i="14"/>
  <c r="J3691" i="14"/>
  <c r="I3910" i="14"/>
  <c r="H3911" i="14"/>
  <c r="I3692" i="14"/>
  <c r="H3693" i="14"/>
  <c r="I3034" i="14"/>
  <c r="H3035" i="14"/>
  <c r="I3254" i="14"/>
  <c r="H3255" i="14"/>
  <c r="J3254" i="14"/>
  <c r="J2814" i="14"/>
  <c r="J3033" i="14"/>
  <c r="J3034" i="14"/>
  <c r="I2815" i="14"/>
  <c r="H2816" i="14"/>
  <c r="J2376" i="14"/>
  <c r="J2595" i="14"/>
  <c r="I2377" i="14"/>
  <c r="H2378" i="14"/>
  <c r="I2596" i="14"/>
  <c r="H2597" i="14"/>
  <c r="H2161" i="14"/>
  <c r="I2160" i="14"/>
  <c r="I1722" i="14"/>
  <c r="H1723" i="14"/>
  <c r="J1503" i="14"/>
  <c r="J1722" i="14"/>
  <c r="H1505" i="14"/>
  <c r="I1504" i="14"/>
  <c r="H1942" i="14"/>
  <c r="I1941" i="14"/>
  <c r="J1721" i="14"/>
  <c r="J1940" i="14"/>
  <c r="J1063" i="14"/>
  <c r="H847" i="14"/>
  <c r="I846" i="14"/>
  <c r="I1283" i="14"/>
  <c r="H1284" i="14"/>
  <c r="J845" i="14"/>
  <c r="H1065" i="14"/>
  <c r="I1064" i="14"/>
  <c r="J1282" i="14"/>
  <c r="H628" i="14"/>
  <c r="I627" i="14"/>
  <c r="J626" i="14"/>
  <c r="I407" i="14"/>
  <c r="H408" i="14"/>
  <c r="J407" i="14"/>
  <c r="J189" i="14"/>
  <c r="H191" i="14"/>
  <c r="I190" i="14"/>
  <c r="G2509" i="14"/>
  <c r="G2557" i="14"/>
  <c r="G2461" i="14"/>
  <c r="G2485" i="14"/>
  <c r="G2533" i="14"/>
  <c r="G2580" i="14"/>
  <c r="G2581" i="14" s="1"/>
  <c r="H4789" i="14" l="1"/>
  <c r="I4788" i="14"/>
  <c r="J4788" i="14"/>
  <c r="J4787" i="14"/>
  <c r="H5010" i="14"/>
  <c r="I5009" i="14"/>
  <c r="H5227" i="14"/>
  <c r="I5226" i="14"/>
  <c r="J5008" i="14"/>
  <c r="J5226" i="14"/>
  <c r="J5225" i="14"/>
  <c r="H4570" i="14"/>
  <c r="I4569" i="14"/>
  <c r="J4349" i="14"/>
  <c r="J4130" i="14"/>
  <c r="I4350" i="14"/>
  <c r="H4351" i="14"/>
  <c r="H4132" i="14"/>
  <c r="I4131" i="14"/>
  <c r="I3693" i="14"/>
  <c r="H3694" i="14"/>
  <c r="I3474" i="14"/>
  <c r="H3475" i="14"/>
  <c r="J3473" i="14"/>
  <c r="I3911" i="14"/>
  <c r="H3912" i="14"/>
  <c r="J3911" i="14"/>
  <c r="J3910" i="14"/>
  <c r="J3474" i="14"/>
  <c r="J2815" i="14"/>
  <c r="I3035" i="14"/>
  <c r="H3036" i="14"/>
  <c r="H3256" i="14"/>
  <c r="I3255" i="14"/>
  <c r="I2816" i="14"/>
  <c r="H2817" i="14"/>
  <c r="J2377" i="14"/>
  <c r="J2160" i="14"/>
  <c r="H2162" i="14"/>
  <c r="I2161" i="14"/>
  <c r="J2596" i="14"/>
  <c r="I2597" i="14"/>
  <c r="H2598" i="14"/>
  <c r="I2378" i="14"/>
  <c r="J2378" i="14" s="1"/>
  <c r="H2379" i="14"/>
  <c r="J1504" i="14"/>
  <c r="I1723" i="14"/>
  <c r="H1724" i="14"/>
  <c r="J1941" i="14"/>
  <c r="H1506" i="14"/>
  <c r="I1505" i="14"/>
  <c r="H1943" i="14"/>
  <c r="I1942" i="14"/>
  <c r="J1064" i="14"/>
  <c r="H1285" i="14"/>
  <c r="I1284" i="14"/>
  <c r="H1066" i="14"/>
  <c r="I1065" i="14"/>
  <c r="J1283" i="14"/>
  <c r="J1284" i="14"/>
  <c r="J846" i="14"/>
  <c r="I847" i="14"/>
  <c r="H848" i="14"/>
  <c r="J627" i="14"/>
  <c r="H629" i="14"/>
  <c r="I628" i="14"/>
  <c r="H409" i="14"/>
  <c r="I408" i="14"/>
  <c r="J190" i="14"/>
  <c r="I191" i="14"/>
  <c r="H192" i="14"/>
  <c r="G2534" i="14"/>
  <c r="G2510" i="14"/>
  <c r="G2462" i="14"/>
  <c r="G2486" i="14"/>
  <c r="G2558" i="14"/>
  <c r="J5009" i="14" l="1"/>
  <c r="J4789" i="14"/>
  <c r="H5011" i="14"/>
  <c r="I5010" i="14"/>
  <c r="I4789" i="14"/>
  <c r="H4790" i="14"/>
  <c r="H5228" i="14"/>
  <c r="I5227" i="14"/>
  <c r="H4571" i="14"/>
  <c r="I4570" i="14"/>
  <c r="H4133" i="14"/>
  <c r="I4132" i="14"/>
  <c r="I4351" i="14"/>
  <c r="H4352" i="14"/>
  <c r="J4131" i="14"/>
  <c r="J4569" i="14"/>
  <c r="J4570" i="14"/>
  <c r="J4350" i="14"/>
  <c r="H3913" i="14"/>
  <c r="I3912" i="14"/>
  <c r="I3475" i="14"/>
  <c r="H3476" i="14"/>
  <c r="H3695" i="14"/>
  <c r="I3694" i="14"/>
  <c r="J3693" i="14"/>
  <c r="H2818" i="14"/>
  <c r="I2817" i="14"/>
  <c r="J3255" i="14"/>
  <c r="J3035" i="14"/>
  <c r="H3257" i="14"/>
  <c r="I3256" i="14"/>
  <c r="H3037" i="14"/>
  <c r="I3036" i="14"/>
  <c r="J2816" i="14"/>
  <c r="J2597" i="14"/>
  <c r="H2380" i="14"/>
  <c r="I2379" i="14"/>
  <c r="J2379" i="14"/>
  <c r="J2161" i="14"/>
  <c r="H2599" i="14"/>
  <c r="I2598" i="14"/>
  <c r="I2162" i="14"/>
  <c r="H2163" i="14"/>
  <c r="J1942" i="14"/>
  <c r="H1725" i="14"/>
  <c r="I1724" i="14"/>
  <c r="I1943" i="14"/>
  <c r="H1944" i="14"/>
  <c r="I1506" i="14"/>
  <c r="H1507" i="14"/>
  <c r="J1943" i="14"/>
  <c r="J1723" i="14"/>
  <c r="J1724" i="14"/>
  <c r="J1505" i="14"/>
  <c r="I848" i="14"/>
  <c r="H849" i="14"/>
  <c r="J847" i="14"/>
  <c r="J1065" i="14"/>
  <c r="I1066" i="14"/>
  <c r="H1067" i="14"/>
  <c r="H1286" i="14"/>
  <c r="I1285" i="14"/>
  <c r="J628" i="14"/>
  <c r="I629" i="14"/>
  <c r="H630" i="14"/>
  <c r="J408" i="14"/>
  <c r="H410" i="14"/>
  <c r="I409" i="14"/>
  <c r="J191" i="14"/>
  <c r="I192" i="14"/>
  <c r="H193" i="14"/>
  <c r="J192" i="14"/>
  <c r="G2463" i="14"/>
  <c r="G2487" i="14"/>
  <c r="G2511" i="14"/>
  <c r="G2559" i="14"/>
  <c r="G2535" i="14"/>
  <c r="G2582" i="14"/>
  <c r="G2583" i="14" s="1"/>
  <c r="J4790" i="14" l="1"/>
  <c r="I5228" i="14"/>
  <c r="H5229" i="14"/>
  <c r="I5011" i="14"/>
  <c r="H5012" i="14"/>
  <c r="I4790" i="14"/>
  <c r="H4791" i="14"/>
  <c r="J5227" i="14"/>
  <c r="J5228" i="14"/>
  <c r="J5010" i="14"/>
  <c r="J4132" i="14"/>
  <c r="I4133" i="14"/>
  <c r="H4134" i="14"/>
  <c r="I4571" i="14"/>
  <c r="H4572" i="14"/>
  <c r="H4353" i="14"/>
  <c r="I4352" i="14"/>
  <c r="J4352" i="14"/>
  <c r="J4351" i="14"/>
  <c r="J3694" i="14"/>
  <c r="J3475" i="14"/>
  <c r="H3696" i="14"/>
  <c r="I3695" i="14"/>
  <c r="J3912" i="14"/>
  <c r="H3914" i="14"/>
  <c r="I3913" i="14"/>
  <c r="H3477" i="14"/>
  <c r="I3476" i="14"/>
  <c r="H3038" i="14"/>
  <c r="I3037" i="14"/>
  <c r="I3257" i="14"/>
  <c r="H3258" i="14"/>
  <c r="H2819" i="14"/>
  <c r="I2818" i="14"/>
  <c r="J3036" i="14"/>
  <c r="J3256" i="14"/>
  <c r="J2817" i="14"/>
  <c r="J2598" i="14"/>
  <c r="H2381" i="14"/>
  <c r="I2380" i="14"/>
  <c r="I2163" i="14"/>
  <c r="H2164" i="14"/>
  <c r="H2600" i="14"/>
  <c r="I2599" i="14"/>
  <c r="J2599" i="14" s="1"/>
  <c r="J2162" i="14"/>
  <c r="I1944" i="14"/>
  <c r="H1945" i="14"/>
  <c r="I1507" i="14"/>
  <c r="H1508" i="14"/>
  <c r="H1726" i="14"/>
  <c r="I1725" i="14"/>
  <c r="J1506" i="14"/>
  <c r="H850" i="14"/>
  <c r="I849" i="14"/>
  <c r="I1286" i="14"/>
  <c r="H1287" i="14"/>
  <c r="I1067" i="14"/>
  <c r="H1068" i="14"/>
  <c r="J848" i="14"/>
  <c r="J1066" i="14"/>
  <c r="J1285" i="14"/>
  <c r="J1067" i="14"/>
  <c r="J629" i="14"/>
  <c r="I630" i="14"/>
  <c r="H631" i="14"/>
  <c r="J409" i="14"/>
  <c r="I410" i="14"/>
  <c r="H411" i="14"/>
  <c r="H194" i="14"/>
  <c r="I193" i="14"/>
  <c r="J193" i="14"/>
  <c r="G2560" i="14"/>
  <c r="G2536" i="14"/>
  <c r="G2464" i="14"/>
  <c r="G2488" i="14"/>
  <c r="G2584" i="14"/>
  <c r="G2512" i="14"/>
  <c r="H4792" i="14" l="1"/>
  <c r="I4791" i="14"/>
  <c r="I5229" i="14"/>
  <c r="H5230" i="14"/>
  <c r="J5011" i="14"/>
  <c r="H5013" i="14"/>
  <c r="I5012" i="14"/>
  <c r="H4354" i="14"/>
  <c r="I4353" i="14"/>
  <c r="J4133" i="14"/>
  <c r="I4572" i="14"/>
  <c r="H4573" i="14"/>
  <c r="J4572" i="14"/>
  <c r="I4134" i="14"/>
  <c r="H4135" i="14"/>
  <c r="J4571" i="14"/>
  <c r="I3914" i="14"/>
  <c r="H3915" i="14"/>
  <c r="I3696" i="14"/>
  <c r="H3697" i="14"/>
  <c r="J3476" i="14"/>
  <c r="J3913" i="14"/>
  <c r="H3478" i="14"/>
  <c r="I3477" i="14"/>
  <c r="J3914" i="14"/>
  <c r="J3695" i="14"/>
  <c r="J3696" i="14"/>
  <c r="J3037" i="14"/>
  <c r="J2818" i="14"/>
  <c r="I3038" i="14"/>
  <c r="H3039" i="14"/>
  <c r="I2819" i="14"/>
  <c r="H2820" i="14"/>
  <c r="I3258" i="14"/>
  <c r="H3259" i="14"/>
  <c r="J2819" i="14"/>
  <c r="J3257" i="14"/>
  <c r="H2165" i="14"/>
  <c r="I2164" i="14"/>
  <c r="J2163" i="14"/>
  <c r="J2380" i="14"/>
  <c r="I2600" i="14"/>
  <c r="H2601" i="14"/>
  <c r="I2381" i="14"/>
  <c r="H2382" i="14"/>
  <c r="H1946" i="14"/>
  <c r="I1945" i="14"/>
  <c r="J1507" i="14"/>
  <c r="J1944" i="14"/>
  <c r="I1726" i="14"/>
  <c r="H1727" i="14"/>
  <c r="J1725" i="14"/>
  <c r="J1726" i="14"/>
  <c r="H1509" i="14"/>
  <c r="I1508" i="14"/>
  <c r="H851" i="14"/>
  <c r="I850" i="14"/>
  <c r="I1287" i="14"/>
  <c r="H1288" i="14"/>
  <c r="J1286" i="14"/>
  <c r="H1069" i="14"/>
  <c r="I1068" i="14"/>
  <c r="J849" i="14"/>
  <c r="H632" i="14"/>
  <c r="I631" i="14"/>
  <c r="J630" i="14"/>
  <c r="I411" i="14"/>
  <c r="H412" i="14"/>
  <c r="J410" i="14"/>
  <c r="H195" i="14"/>
  <c r="I194" i="14"/>
  <c r="G2561" i="14"/>
  <c r="G2585" i="14"/>
  <c r="G2537" i="14"/>
  <c r="G2513" i="14"/>
  <c r="G2465" i="14"/>
  <c r="G2489" i="14"/>
  <c r="H5014" i="14" l="1"/>
  <c r="I5013" i="14"/>
  <c r="H4793" i="14"/>
  <c r="I4792" i="14"/>
  <c r="H5231" i="14"/>
  <c r="I5230" i="14"/>
  <c r="J5230" i="14"/>
  <c r="J5229" i="14"/>
  <c r="J5012" i="14"/>
  <c r="J4791" i="14"/>
  <c r="J4134" i="14"/>
  <c r="J4353" i="14"/>
  <c r="H4136" i="14"/>
  <c r="I4135" i="14"/>
  <c r="H4574" i="14"/>
  <c r="I4573" i="14"/>
  <c r="I4354" i="14"/>
  <c r="H4355" i="14"/>
  <c r="I3915" i="14"/>
  <c r="H3916" i="14"/>
  <c r="I3478" i="14"/>
  <c r="H3479" i="14"/>
  <c r="J3477" i="14"/>
  <c r="I3697" i="14"/>
  <c r="H3698" i="14"/>
  <c r="H3260" i="14"/>
  <c r="I3259" i="14"/>
  <c r="J3258" i="14"/>
  <c r="I3039" i="14"/>
  <c r="H3040" i="14"/>
  <c r="J3038" i="14"/>
  <c r="J3039" i="14"/>
  <c r="I2820" i="14"/>
  <c r="H2821" i="14"/>
  <c r="I2601" i="14"/>
  <c r="H2602" i="14"/>
  <c r="J2600" i="14"/>
  <c r="I2382" i="14"/>
  <c r="H2383" i="14"/>
  <c r="J2164" i="14"/>
  <c r="J2381" i="14"/>
  <c r="H2166" i="14"/>
  <c r="I2165" i="14"/>
  <c r="J1945" i="14"/>
  <c r="I1727" i="14"/>
  <c r="H1728" i="14"/>
  <c r="H1947" i="14"/>
  <c r="I1946" i="14"/>
  <c r="H1510" i="14"/>
  <c r="I1509" i="14"/>
  <c r="J1508" i="14"/>
  <c r="J1727" i="14"/>
  <c r="J1068" i="14"/>
  <c r="I851" i="14"/>
  <c r="H852" i="14"/>
  <c r="H1070" i="14"/>
  <c r="I1069" i="14"/>
  <c r="H1289" i="14"/>
  <c r="I1288" i="14"/>
  <c r="J1287" i="14"/>
  <c r="J850" i="14"/>
  <c r="J851" i="14"/>
  <c r="J631" i="14"/>
  <c r="H633" i="14"/>
  <c r="I632" i="14"/>
  <c r="H413" i="14"/>
  <c r="I412" i="14"/>
  <c r="J411" i="14"/>
  <c r="J194" i="14"/>
  <c r="I195" i="14"/>
  <c r="H196" i="14"/>
  <c r="G2466" i="14"/>
  <c r="G2490" i="14"/>
  <c r="G2538" i="14"/>
  <c r="G2514" i="14"/>
  <c r="G2562" i="14"/>
  <c r="I4793" i="14" l="1"/>
  <c r="H4794" i="14"/>
  <c r="J5013" i="14"/>
  <c r="H5232" i="14"/>
  <c r="I5231" i="14"/>
  <c r="J5231" i="14" s="1"/>
  <c r="H5015" i="14"/>
  <c r="I5014" i="14"/>
  <c r="J4792" i="14"/>
  <c r="J4793" i="14"/>
  <c r="H4137" i="14"/>
  <c r="I4136" i="14"/>
  <c r="J4573" i="14"/>
  <c r="H4575" i="14"/>
  <c r="I4574" i="14"/>
  <c r="J4574" i="14" s="1"/>
  <c r="J4354" i="14"/>
  <c r="I4355" i="14"/>
  <c r="H4356" i="14"/>
  <c r="J4135" i="14"/>
  <c r="J3478" i="14"/>
  <c r="H3917" i="14"/>
  <c r="I3916" i="14"/>
  <c r="H3699" i="14"/>
  <c r="I3698" i="14"/>
  <c r="J3916" i="14"/>
  <c r="J3915" i="14"/>
  <c r="J3697" i="14"/>
  <c r="J3698" i="14"/>
  <c r="I3479" i="14"/>
  <c r="H3480" i="14"/>
  <c r="J2820" i="14"/>
  <c r="H3041" i="14"/>
  <c r="I3040" i="14"/>
  <c r="J3259" i="14"/>
  <c r="H2822" i="14"/>
  <c r="I2821" i="14"/>
  <c r="H3261" i="14"/>
  <c r="I3260" i="14"/>
  <c r="I2166" i="14"/>
  <c r="H2167" i="14"/>
  <c r="H2384" i="14"/>
  <c r="I2383" i="14"/>
  <c r="H2603" i="14"/>
  <c r="I2602" i="14"/>
  <c r="J2165" i="14"/>
  <c r="J2382" i="14"/>
  <c r="J2601" i="14"/>
  <c r="J1509" i="14"/>
  <c r="I1510" i="14"/>
  <c r="H1511" i="14"/>
  <c r="I1947" i="14"/>
  <c r="H1948" i="14"/>
  <c r="H1729" i="14"/>
  <c r="I1728" i="14"/>
  <c r="J1946" i="14"/>
  <c r="I1070" i="14"/>
  <c r="H1071" i="14"/>
  <c r="J1288" i="14"/>
  <c r="I852" i="14"/>
  <c r="H853" i="14"/>
  <c r="J1070" i="14"/>
  <c r="H1290" i="14"/>
  <c r="I1289" i="14"/>
  <c r="J1069" i="14"/>
  <c r="J632" i="14"/>
  <c r="I633" i="14"/>
  <c r="H634" i="14"/>
  <c r="J412" i="14"/>
  <c r="H414" i="14"/>
  <c r="I413" i="14"/>
  <c r="I196" i="14"/>
  <c r="H197" i="14"/>
  <c r="J195" i="14"/>
  <c r="G2563" i="14"/>
  <c r="G2515" i="14"/>
  <c r="G2539" i="14"/>
  <c r="G2586" i="14"/>
  <c r="G2587" i="14" s="1"/>
  <c r="G2491" i="14"/>
  <c r="I5015" i="14" l="1"/>
  <c r="H5016" i="14"/>
  <c r="I5232" i="14"/>
  <c r="J5232" i="14" s="1"/>
  <c r="H5233" i="14"/>
  <c r="I4794" i="14"/>
  <c r="H4795" i="14"/>
  <c r="J5015" i="14"/>
  <c r="J5014" i="14"/>
  <c r="H4357" i="14"/>
  <c r="I4356" i="14"/>
  <c r="J4355" i="14"/>
  <c r="J4136" i="14"/>
  <c r="I4137" i="14"/>
  <c r="H4138" i="14"/>
  <c r="J4575" i="14"/>
  <c r="I4575" i="14"/>
  <c r="H4576" i="14"/>
  <c r="H3481" i="14"/>
  <c r="I3480" i="14"/>
  <c r="J3479" i="14"/>
  <c r="H3700" i="14"/>
  <c r="I3699" i="14"/>
  <c r="H3918" i="14"/>
  <c r="I3917" i="14"/>
  <c r="I3261" i="14"/>
  <c r="H3262" i="14"/>
  <c r="H3042" i="14"/>
  <c r="I3041" i="14"/>
  <c r="J2821" i="14"/>
  <c r="J3260" i="14"/>
  <c r="J3261" i="14"/>
  <c r="H2823" i="14"/>
  <c r="I2822" i="14"/>
  <c r="J3041" i="14"/>
  <c r="J3040" i="14"/>
  <c r="H2385" i="14"/>
  <c r="I2384" i="14"/>
  <c r="J2602" i="14"/>
  <c r="I2167" i="14"/>
  <c r="H2168" i="14"/>
  <c r="H2604" i="14"/>
  <c r="I2603" i="14"/>
  <c r="J2166" i="14"/>
  <c r="J2383" i="14"/>
  <c r="J1947" i="14"/>
  <c r="I1511" i="14"/>
  <c r="H1512" i="14"/>
  <c r="I1948" i="14"/>
  <c r="H1949" i="14"/>
  <c r="J1728" i="14"/>
  <c r="J1510" i="14"/>
  <c r="H1730" i="14"/>
  <c r="I1729" i="14"/>
  <c r="J1289" i="14"/>
  <c r="J1290" i="14"/>
  <c r="J852" i="14"/>
  <c r="I1290" i="14"/>
  <c r="H1291" i="14"/>
  <c r="J1071" i="14"/>
  <c r="H854" i="14"/>
  <c r="I853" i="14"/>
  <c r="J853" i="14" s="1"/>
  <c r="I1071" i="14"/>
  <c r="H1072" i="14"/>
  <c r="I634" i="14"/>
  <c r="H635" i="14"/>
  <c r="J633" i="14"/>
  <c r="I414" i="14"/>
  <c r="H415" i="14"/>
  <c r="J413" i="14"/>
  <c r="J196" i="14"/>
  <c r="H198" i="14"/>
  <c r="I197" i="14"/>
  <c r="G2540" i="14"/>
  <c r="G2564" i="14"/>
  <c r="G2588" i="14" s="1"/>
  <c r="G2516" i="14"/>
  <c r="H4796" i="14" l="1"/>
  <c r="I4795" i="14"/>
  <c r="J4794" i="14"/>
  <c r="J4795" i="14"/>
  <c r="I5016" i="14"/>
  <c r="H5017" i="14"/>
  <c r="I5233" i="14"/>
  <c r="H5234" i="14"/>
  <c r="I4576" i="14"/>
  <c r="H4577" i="14"/>
  <c r="J4576" i="14"/>
  <c r="I4138" i="14"/>
  <c r="H4139" i="14"/>
  <c r="J4137" i="14"/>
  <c r="J4356" i="14"/>
  <c r="H4358" i="14"/>
  <c r="I4357" i="14"/>
  <c r="I3700" i="14"/>
  <c r="H3701" i="14"/>
  <c r="J3480" i="14"/>
  <c r="J3917" i="14"/>
  <c r="H3482" i="14"/>
  <c r="I3481" i="14"/>
  <c r="I3918" i="14"/>
  <c r="H3919" i="14"/>
  <c r="J3699" i="14"/>
  <c r="J3700" i="14"/>
  <c r="I3262" i="14"/>
  <c r="H3263" i="14"/>
  <c r="J2822" i="14"/>
  <c r="I2823" i="14"/>
  <c r="H2824" i="14"/>
  <c r="I3042" i="14"/>
  <c r="H3043" i="14"/>
  <c r="J2603" i="14"/>
  <c r="I2604" i="14"/>
  <c r="H2605" i="14"/>
  <c r="H2169" i="14"/>
  <c r="I2168" i="14"/>
  <c r="J2384" i="14"/>
  <c r="J2167" i="14"/>
  <c r="J2168" i="14"/>
  <c r="I2385" i="14"/>
  <c r="J2385" i="14" s="1"/>
  <c r="H2386" i="14"/>
  <c r="J1511" i="14"/>
  <c r="I1730" i="14"/>
  <c r="H1731" i="14"/>
  <c r="J1729" i="14"/>
  <c r="H1950" i="14"/>
  <c r="I1949" i="14"/>
  <c r="J1948" i="14"/>
  <c r="J1949" i="14"/>
  <c r="J1730" i="14"/>
  <c r="H1513" i="14"/>
  <c r="I1512" i="14"/>
  <c r="H1073" i="14"/>
  <c r="I1072" i="14"/>
  <c r="I1291" i="14"/>
  <c r="H1292" i="14"/>
  <c r="J854" i="14"/>
  <c r="H855" i="14"/>
  <c r="I854" i="14"/>
  <c r="H636" i="14"/>
  <c r="I635" i="14"/>
  <c r="J634" i="14"/>
  <c r="I415" i="14"/>
  <c r="H416" i="14"/>
  <c r="J414" i="14"/>
  <c r="H199" i="14"/>
  <c r="I198" i="14"/>
  <c r="J197" i="14"/>
  <c r="G2541" i="14"/>
  <c r="G2565" i="14"/>
  <c r="H5018" i="14" l="1"/>
  <c r="I5017" i="14"/>
  <c r="J5016" i="14"/>
  <c r="J5017" i="14"/>
  <c r="H5235" i="14"/>
  <c r="I5234" i="14"/>
  <c r="J5233" i="14"/>
  <c r="H4797" i="14"/>
  <c r="I4796" i="14"/>
  <c r="J4357" i="14"/>
  <c r="I4358" i="14"/>
  <c r="H4359" i="14"/>
  <c r="H4140" i="14"/>
  <c r="I4139" i="14"/>
  <c r="H4578" i="14"/>
  <c r="I4577" i="14"/>
  <c r="J4138" i="14"/>
  <c r="J3481" i="14"/>
  <c r="J3918" i="14"/>
  <c r="I3701" i="14"/>
  <c r="H3702" i="14"/>
  <c r="I3482" i="14"/>
  <c r="H3483" i="14"/>
  <c r="J3919" i="14"/>
  <c r="I3919" i="14"/>
  <c r="H3920" i="14"/>
  <c r="J3043" i="14"/>
  <c r="J3042" i="14"/>
  <c r="H3264" i="14"/>
  <c r="I3263" i="14"/>
  <c r="I2824" i="14"/>
  <c r="H2825" i="14"/>
  <c r="J3262" i="14"/>
  <c r="J3263" i="14"/>
  <c r="I3043" i="14"/>
  <c r="H3044" i="14"/>
  <c r="J2823" i="14"/>
  <c r="J2604" i="14"/>
  <c r="I2386" i="14"/>
  <c r="H2387" i="14"/>
  <c r="I2605" i="14"/>
  <c r="H2606" i="14"/>
  <c r="J2386" i="14"/>
  <c r="H2170" i="14"/>
  <c r="I2169" i="14"/>
  <c r="I1731" i="14"/>
  <c r="H1732" i="14"/>
  <c r="H1951" i="14"/>
  <c r="I1950" i="14"/>
  <c r="J1512" i="14"/>
  <c r="H1514" i="14"/>
  <c r="I1513" i="14"/>
  <c r="I855" i="14"/>
  <c r="H856" i="14"/>
  <c r="J1291" i="14"/>
  <c r="J1072" i="14"/>
  <c r="J855" i="14"/>
  <c r="H1293" i="14"/>
  <c r="I1292" i="14"/>
  <c r="H1074" i="14"/>
  <c r="I1073" i="14"/>
  <c r="J635" i="14"/>
  <c r="H637" i="14"/>
  <c r="I636" i="14"/>
  <c r="H417" i="14"/>
  <c r="I416" i="14"/>
  <c r="J415" i="14"/>
  <c r="J198" i="14"/>
  <c r="I199" i="14"/>
  <c r="H200" i="14"/>
  <c r="G2566" i="14"/>
  <c r="G2589" i="14"/>
  <c r="G2590" i="14" s="1"/>
  <c r="G2591" i="14" s="1"/>
  <c r="G2592" i="14" s="1"/>
  <c r="G2593" i="14" s="1"/>
  <c r="G2594" i="14" s="1"/>
  <c r="G2595" i="14" s="1"/>
  <c r="G2596" i="14" s="1"/>
  <c r="G2597" i="14" s="1"/>
  <c r="G2598" i="14" s="1"/>
  <c r="G2599" i="14" s="1"/>
  <c r="G2600" i="14" s="1"/>
  <c r="G2601" i="14" s="1"/>
  <c r="G2602" i="14" s="1"/>
  <c r="G2603" i="14" s="1"/>
  <c r="G2604" i="14" s="1"/>
  <c r="G2605" i="14" s="1"/>
  <c r="G2606" i="14" s="1"/>
  <c r="G2607" i="14" s="1"/>
  <c r="J4796" i="14" l="1"/>
  <c r="I4797" i="14"/>
  <c r="H4798" i="14"/>
  <c r="J5234" i="14"/>
  <c r="H5236" i="14"/>
  <c r="I5235" i="14"/>
  <c r="H5019" i="14"/>
  <c r="I5018" i="14"/>
  <c r="H4141" i="14"/>
  <c r="I4140" i="14"/>
  <c r="J4577" i="14"/>
  <c r="H4579" i="14"/>
  <c r="I4578" i="14"/>
  <c r="I4359" i="14"/>
  <c r="H4360" i="14"/>
  <c r="J4139" i="14"/>
  <c r="J4358" i="14"/>
  <c r="H3703" i="14"/>
  <c r="I3702" i="14"/>
  <c r="H3921" i="14"/>
  <c r="I3920" i="14"/>
  <c r="J3702" i="14"/>
  <c r="J3701" i="14"/>
  <c r="I3483" i="14"/>
  <c r="H3484" i="14"/>
  <c r="J3482" i="14"/>
  <c r="H2826" i="14"/>
  <c r="I2825" i="14"/>
  <c r="H3045" i="14"/>
  <c r="I3044" i="14"/>
  <c r="J2824" i="14"/>
  <c r="H3265" i="14"/>
  <c r="I3264" i="14"/>
  <c r="H2607" i="14"/>
  <c r="I2606" i="14"/>
  <c r="I2170" i="14"/>
  <c r="H2171" i="14"/>
  <c r="J2605" i="14"/>
  <c r="J2606" i="14"/>
  <c r="J2169" i="14"/>
  <c r="H2388" i="14"/>
  <c r="I2387" i="14"/>
  <c r="J1513" i="14"/>
  <c r="I1514" i="14"/>
  <c r="H1515" i="14"/>
  <c r="H1733" i="14"/>
  <c r="I1732" i="14"/>
  <c r="J1731" i="14"/>
  <c r="J1950" i="14"/>
  <c r="I1951" i="14"/>
  <c r="H1952" i="14"/>
  <c r="J1074" i="14"/>
  <c r="J1073" i="14"/>
  <c r="H1294" i="14"/>
  <c r="I1293" i="14"/>
  <c r="J1292" i="14"/>
  <c r="I856" i="14"/>
  <c r="H857" i="14"/>
  <c r="I1074" i="14"/>
  <c r="H1075" i="14"/>
  <c r="I637" i="14"/>
  <c r="H638" i="14"/>
  <c r="J636" i="14"/>
  <c r="J416" i="14"/>
  <c r="H418" i="14"/>
  <c r="I417" i="14"/>
  <c r="I200" i="14"/>
  <c r="H201" i="14"/>
  <c r="J199" i="14"/>
  <c r="J200" i="14"/>
  <c r="G2608" i="14"/>
  <c r="G2609" i="14" s="1"/>
  <c r="G2610" i="14" s="1"/>
  <c r="G2611" i="14" s="1"/>
  <c r="G2612" i="14" s="1"/>
  <c r="G2613" i="14" s="1"/>
  <c r="G2614" i="14" s="1"/>
  <c r="G2615" i="14" s="1"/>
  <c r="G2616" i="14" s="1"/>
  <c r="G2617" i="14" s="1"/>
  <c r="G2618" i="14" s="1"/>
  <c r="G2619" i="14" s="1"/>
  <c r="G2620" i="14" s="1"/>
  <c r="G2621" i="14" s="1"/>
  <c r="G2622" i="14" s="1"/>
  <c r="G2623" i="14" s="1"/>
  <c r="G2624" i="14" s="1"/>
  <c r="G2625" i="14" s="1"/>
  <c r="G2626" i="14" s="1"/>
  <c r="G2627" i="14" s="1"/>
  <c r="G2628" i="14" s="1"/>
  <c r="G2629" i="14" s="1"/>
  <c r="G2631" i="14"/>
  <c r="G2632" i="14" s="1"/>
  <c r="G2633" i="14" s="1"/>
  <c r="G2634" i="14" s="1"/>
  <c r="G2635" i="14" s="1"/>
  <c r="G2636" i="14" s="1"/>
  <c r="G2637" i="14" s="1"/>
  <c r="G2638" i="14" s="1"/>
  <c r="G2639" i="14" s="1"/>
  <c r="G2640" i="14" s="1"/>
  <c r="G2641" i="14" s="1"/>
  <c r="G2642" i="14" s="1"/>
  <c r="G2643" i="14" s="1"/>
  <c r="G2644" i="14" s="1"/>
  <c r="G2645" i="14" s="1"/>
  <c r="G2646" i="14" s="1"/>
  <c r="G2647" i="14" s="1"/>
  <c r="G2648" i="14" s="1"/>
  <c r="G2649" i="14" s="1"/>
  <c r="G2650" i="14" s="1"/>
  <c r="G2651" i="14" s="1"/>
  <c r="G2652" i="14" s="1"/>
  <c r="G2653" i="14" s="1"/>
  <c r="G2654" i="14" s="1"/>
  <c r="G2655" i="14" s="1"/>
  <c r="G2656" i="14" s="1"/>
  <c r="G2657" i="14" s="1"/>
  <c r="G2658" i="14" s="1"/>
  <c r="G2659" i="14" s="1"/>
  <c r="G2660" i="14" s="1"/>
  <c r="G2661" i="14" s="1"/>
  <c r="I5236" i="14" l="1"/>
  <c r="H5237" i="14"/>
  <c r="I4798" i="14"/>
  <c r="H4799" i="14"/>
  <c r="J5018" i="14"/>
  <c r="J5019" i="14"/>
  <c r="I5019" i="14"/>
  <c r="H5020" i="14"/>
  <c r="J4797" i="14"/>
  <c r="J5235" i="14"/>
  <c r="I4579" i="14"/>
  <c r="H4580" i="14"/>
  <c r="H4361" i="14"/>
  <c r="I4360" i="14"/>
  <c r="J4140" i="14"/>
  <c r="J4359" i="14"/>
  <c r="I4141" i="14"/>
  <c r="H4142" i="14"/>
  <c r="J4578" i="14"/>
  <c r="J3920" i="14"/>
  <c r="H3485" i="14"/>
  <c r="I3484" i="14"/>
  <c r="H3922" i="14"/>
  <c r="I3921" i="14"/>
  <c r="H3704" i="14"/>
  <c r="I3703" i="14"/>
  <c r="J3483" i="14"/>
  <c r="I3265" i="14"/>
  <c r="H3266" i="14"/>
  <c r="J2825" i="14"/>
  <c r="H2827" i="14"/>
  <c r="I2826" i="14"/>
  <c r="J3044" i="14"/>
  <c r="J3264" i="14"/>
  <c r="H3046" i="14"/>
  <c r="I3045" i="14"/>
  <c r="J2387" i="14"/>
  <c r="J2170" i="14"/>
  <c r="H2389" i="14"/>
  <c r="I2388" i="14"/>
  <c r="I2171" i="14"/>
  <c r="H2172" i="14"/>
  <c r="H2608" i="14"/>
  <c r="I2607" i="14"/>
  <c r="J1732" i="14"/>
  <c r="H1734" i="14"/>
  <c r="I1733" i="14"/>
  <c r="I1952" i="14"/>
  <c r="H1953" i="14"/>
  <c r="J1733" i="14"/>
  <c r="I1515" i="14"/>
  <c r="H1516" i="14"/>
  <c r="J1951" i="14"/>
  <c r="J1514" i="14"/>
  <c r="J856" i="14"/>
  <c r="I1075" i="14"/>
  <c r="H1076" i="14"/>
  <c r="J1293" i="14"/>
  <c r="H858" i="14"/>
  <c r="I857" i="14"/>
  <c r="I1294" i="14"/>
  <c r="H1295" i="14"/>
  <c r="I638" i="14"/>
  <c r="H639" i="14"/>
  <c r="J637" i="14"/>
  <c r="J638" i="14"/>
  <c r="I418" i="14"/>
  <c r="H419" i="14"/>
  <c r="J417" i="14"/>
  <c r="J418" i="14"/>
  <c r="H202" i="14"/>
  <c r="I201" i="14"/>
  <c r="G2662" i="14"/>
  <c r="G2686" i="14"/>
  <c r="J5236" i="14" l="1"/>
  <c r="H5021" i="14"/>
  <c r="I5020" i="14"/>
  <c r="H4800" i="14"/>
  <c r="I4799" i="14"/>
  <c r="J4798" i="14"/>
  <c r="I5237" i="14"/>
  <c r="H5238" i="14"/>
  <c r="J4141" i="14"/>
  <c r="J4360" i="14"/>
  <c r="I4580" i="14"/>
  <c r="H4581" i="14"/>
  <c r="H4362" i="14"/>
  <c r="I4361" i="14"/>
  <c r="J4579" i="14"/>
  <c r="I4142" i="14"/>
  <c r="H4143" i="14"/>
  <c r="I3922" i="14"/>
  <c r="H3923" i="14"/>
  <c r="J3703" i="14"/>
  <c r="J3484" i="14"/>
  <c r="I3704" i="14"/>
  <c r="H3705" i="14"/>
  <c r="H3486" i="14"/>
  <c r="I3485" i="14"/>
  <c r="J3921" i="14"/>
  <c r="J2826" i="14"/>
  <c r="J3045" i="14"/>
  <c r="I2827" i="14"/>
  <c r="H2828" i="14"/>
  <c r="I3266" i="14"/>
  <c r="H3267" i="14"/>
  <c r="I3046" i="14"/>
  <c r="H3047" i="14"/>
  <c r="J3265" i="14"/>
  <c r="J2171" i="14"/>
  <c r="J2388" i="14"/>
  <c r="J2607" i="14"/>
  <c r="I2608" i="14"/>
  <c r="H2609" i="14"/>
  <c r="I2389" i="14"/>
  <c r="J2389" i="14" s="1"/>
  <c r="H2390" i="14"/>
  <c r="H2173" i="14"/>
  <c r="I2172" i="14"/>
  <c r="J2172" i="14" s="1"/>
  <c r="J1952" i="14"/>
  <c r="J1953" i="14"/>
  <c r="J1734" i="14"/>
  <c r="H1517" i="14"/>
  <c r="I1516" i="14"/>
  <c r="I1734" i="14"/>
  <c r="H1735" i="14"/>
  <c r="J1515" i="14"/>
  <c r="H1954" i="14"/>
  <c r="I1953" i="14"/>
  <c r="J857" i="14"/>
  <c r="H859" i="14"/>
  <c r="I858" i="14"/>
  <c r="H1077" i="14"/>
  <c r="I1076" i="14"/>
  <c r="I1295" i="14"/>
  <c r="H1296" i="14"/>
  <c r="J1075" i="14"/>
  <c r="J1294" i="14"/>
  <c r="J1295" i="14"/>
  <c r="H640" i="14"/>
  <c r="I639" i="14"/>
  <c r="J639" i="14"/>
  <c r="I419" i="14"/>
  <c r="H420" i="14"/>
  <c r="J201" i="14"/>
  <c r="H203" i="14"/>
  <c r="I202" i="14"/>
  <c r="G2711" i="14"/>
  <c r="G2663" i="14"/>
  <c r="G2687" i="14"/>
  <c r="J4799" i="14" l="1"/>
  <c r="H5239" i="14"/>
  <c r="I5238" i="14"/>
  <c r="H4801" i="14"/>
  <c r="I4800" i="14"/>
  <c r="J5237" i="14"/>
  <c r="J5238" i="14"/>
  <c r="J5020" i="14"/>
  <c r="H5022" i="14"/>
  <c r="I5021" i="14"/>
  <c r="H4582" i="14"/>
  <c r="I4581" i="14"/>
  <c r="J4142" i="14"/>
  <c r="H4144" i="14"/>
  <c r="I4143" i="14"/>
  <c r="J4361" i="14"/>
  <c r="J4581" i="14"/>
  <c r="J4580" i="14"/>
  <c r="I4362" i="14"/>
  <c r="H4363" i="14"/>
  <c r="I3486" i="14"/>
  <c r="H3487" i="14"/>
  <c r="J3704" i="14"/>
  <c r="I3705" i="14"/>
  <c r="H3706" i="14"/>
  <c r="I3923" i="14"/>
  <c r="H3924" i="14"/>
  <c r="J3922" i="14"/>
  <c r="J3485" i="14"/>
  <c r="H3268" i="14"/>
  <c r="I3267" i="14"/>
  <c r="J3266" i="14"/>
  <c r="J3267" i="14"/>
  <c r="I3047" i="14"/>
  <c r="H3048" i="14"/>
  <c r="I2828" i="14"/>
  <c r="J2828" i="14" s="1"/>
  <c r="H2829" i="14"/>
  <c r="J3046" i="14"/>
  <c r="J2827" i="14"/>
  <c r="J3047" i="14"/>
  <c r="J2608" i="14"/>
  <c r="I2390" i="14"/>
  <c r="H2391" i="14"/>
  <c r="H2174" i="14"/>
  <c r="I2173" i="14"/>
  <c r="I2609" i="14"/>
  <c r="H2610" i="14"/>
  <c r="J1516" i="14"/>
  <c r="I1735" i="14"/>
  <c r="J1735" i="14" s="1"/>
  <c r="H1736" i="14"/>
  <c r="H1955" i="14"/>
  <c r="I1954" i="14"/>
  <c r="H1518" i="14"/>
  <c r="I1517" i="14"/>
  <c r="H1297" i="14"/>
  <c r="I1296" i="14"/>
  <c r="J1076" i="14"/>
  <c r="J858" i="14"/>
  <c r="I859" i="14"/>
  <c r="H860" i="14"/>
  <c r="H1078" i="14"/>
  <c r="I1077" i="14"/>
  <c r="H641" i="14"/>
  <c r="I640" i="14"/>
  <c r="H421" i="14"/>
  <c r="I420" i="14"/>
  <c r="J419" i="14"/>
  <c r="J420" i="14"/>
  <c r="J202" i="14"/>
  <c r="I203" i="14"/>
  <c r="H204" i="14"/>
  <c r="G2712" i="14"/>
  <c r="G2664" i="14"/>
  <c r="G2688" i="14"/>
  <c r="G2736" i="14"/>
  <c r="H5240" i="14" l="1"/>
  <c r="I5239" i="14"/>
  <c r="J5021" i="14"/>
  <c r="H5023" i="14"/>
  <c r="I5022" i="14"/>
  <c r="J4800" i="14"/>
  <c r="I4801" i="14"/>
  <c r="J4801" i="14" s="1"/>
  <c r="H4802" i="14"/>
  <c r="H4583" i="14"/>
  <c r="I4582" i="14"/>
  <c r="H4145" i="14"/>
  <c r="I4144" i="14"/>
  <c r="I4363" i="14"/>
  <c r="H4364" i="14"/>
  <c r="J4362" i="14"/>
  <c r="J4143" i="14"/>
  <c r="I3487" i="14"/>
  <c r="H3488" i="14"/>
  <c r="H3707" i="14"/>
  <c r="I3706" i="14"/>
  <c r="J3486" i="14"/>
  <c r="H3925" i="14"/>
  <c r="I3924" i="14"/>
  <c r="J3705" i="14"/>
  <c r="J3923" i="14"/>
  <c r="J3924" i="14"/>
  <c r="H2830" i="14"/>
  <c r="I2829" i="14"/>
  <c r="H3269" i="14"/>
  <c r="I3268" i="14"/>
  <c r="H3049" i="14"/>
  <c r="I3048" i="14"/>
  <c r="J3048" i="14"/>
  <c r="J2173" i="14"/>
  <c r="I2174" i="14"/>
  <c r="H2175" i="14"/>
  <c r="J2174" i="14"/>
  <c r="H2611" i="14"/>
  <c r="I2610" i="14"/>
  <c r="H2392" i="14"/>
  <c r="I2391" i="14"/>
  <c r="J2609" i="14"/>
  <c r="J2390" i="14"/>
  <c r="H1737" i="14"/>
  <c r="I1736" i="14"/>
  <c r="J1954" i="14"/>
  <c r="I1955" i="14"/>
  <c r="H1956" i="14"/>
  <c r="J1517" i="14"/>
  <c r="I1518" i="14"/>
  <c r="H1519" i="14"/>
  <c r="J1736" i="14"/>
  <c r="J1077" i="14"/>
  <c r="I860" i="14"/>
  <c r="H861" i="14"/>
  <c r="H1298" i="14"/>
  <c r="I1297" i="14"/>
  <c r="I1078" i="14"/>
  <c r="H1079" i="14"/>
  <c r="J859" i="14"/>
  <c r="J1296" i="14"/>
  <c r="I641" i="14"/>
  <c r="H642" i="14"/>
  <c r="J640" i="14"/>
  <c r="J641" i="14"/>
  <c r="H422" i="14"/>
  <c r="I421" i="14"/>
  <c r="J203" i="14"/>
  <c r="I204" i="14"/>
  <c r="H205" i="14"/>
  <c r="J204" i="14"/>
  <c r="G2713" i="14"/>
  <c r="G2737" i="14"/>
  <c r="G2665" i="14"/>
  <c r="G2689" i="14"/>
  <c r="G2761" i="14"/>
  <c r="I4802" i="14" l="1"/>
  <c r="H4803" i="14"/>
  <c r="J5022" i="14"/>
  <c r="I5023" i="14"/>
  <c r="H5024" i="14"/>
  <c r="J5239" i="14"/>
  <c r="J5240" i="14"/>
  <c r="I5240" i="14"/>
  <c r="H5241" i="14"/>
  <c r="H4365" i="14"/>
  <c r="I4364" i="14"/>
  <c r="J4145" i="14"/>
  <c r="H4146" i="14"/>
  <c r="I4145" i="14"/>
  <c r="J4363" i="14"/>
  <c r="J4582" i="14"/>
  <c r="J4583" i="14"/>
  <c r="J4144" i="14"/>
  <c r="I4583" i="14"/>
  <c r="H4584" i="14"/>
  <c r="H3489" i="14"/>
  <c r="I3488" i="14"/>
  <c r="J3706" i="14"/>
  <c r="H3926" i="14"/>
  <c r="I3925" i="14"/>
  <c r="H3708" i="14"/>
  <c r="I3707" i="14"/>
  <c r="J3487" i="14"/>
  <c r="J3488" i="14"/>
  <c r="H3050" i="14"/>
  <c r="I3049" i="14"/>
  <c r="J2829" i="14"/>
  <c r="J3268" i="14"/>
  <c r="H2831" i="14"/>
  <c r="I2830" i="14"/>
  <c r="I3269" i="14"/>
  <c r="H3270" i="14"/>
  <c r="H2612" i="14"/>
  <c r="I2611" i="14"/>
  <c r="J2391" i="14"/>
  <c r="H2393" i="14"/>
  <c r="I2392" i="14"/>
  <c r="J2610" i="14"/>
  <c r="I2175" i="14"/>
  <c r="H2176" i="14"/>
  <c r="I1519" i="14"/>
  <c r="H1520" i="14"/>
  <c r="J1955" i="14"/>
  <c r="J1518" i="14"/>
  <c r="H1738" i="14"/>
  <c r="I1737" i="14"/>
  <c r="I1956" i="14"/>
  <c r="H1957" i="14"/>
  <c r="I1298" i="14"/>
  <c r="H1299" i="14"/>
  <c r="J1297" i="14"/>
  <c r="I1079" i="14"/>
  <c r="H1080" i="14"/>
  <c r="H862" i="14"/>
  <c r="I861" i="14"/>
  <c r="J1078" i="14"/>
  <c r="J860" i="14"/>
  <c r="J1079" i="14"/>
  <c r="I642" i="14"/>
  <c r="H643" i="14"/>
  <c r="I422" i="14"/>
  <c r="H423" i="14"/>
  <c r="J422" i="14"/>
  <c r="J421" i="14"/>
  <c r="H206" i="14"/>
  <c r="I205" i="14"/>
  <c r="G2786" i="14"/>
  <c r="G2762" i="14"/>
  <c r="G2666" i="14"/>
  <c r="G2690" i="14"/>
  <c r="G2714" i="14"/>
  <c r="G2738" i="14"/>
  <c r="H4804" i="14" l="1"/>
  <c r="I4803" i="14"/>
  <c r="I5241" i="14"/>
  <c r="H5242" i="14"/>
  <c r="I5024" i="14"/>
  <c r="H5025" i="14"/>
  <c r="J4802" i="14"/>
  <c r="J4803" i="14"/>
  <c r="J5241" i="14"/>
  <c r="J5023" i="14"/>
  <c r="J4364" i="14"/>
  <c r="I4584" i="14"/>
  <c r="H4585" i="14"/>
  <c r="H4147" i="14"/>
  <c r="I4146" i="14"/>
  <c r="H4366" i="14"/>
  <c r="I4365" i="14"/>
  <c r="J3925" i="14"/>
  <c r="J3926" i="14"/>
  <c r="I3926" i="14"/>
  <c r="H3927" i="14"/>
  <c r="I3708" i="14"/>
  <c r="H3709" i="14"/>
  <c r="J3707" i="14"/>
  <c r="H3490" i="14"/>
  <c r="I3489" i="14"/>
  <c r="J2830" i="14"/>
  <c r="I2831" i="14"/>
  <c r="H2832" i="14"/>
  <c r="J3269" i="14"/>
  <c r="I3270" i="14"/>
  <c r="H3271" i="14"/>
  <c r="J3049" i="14"/>
  <c r="J2831" i="14"/>
  <c r="I3050" i="14"/>
  <c r="H3051" i="14"/>
  <c r="H2177" i="14"/>
  <c r="I2176" i="14"/>
  <c r="J2392" i="14"/>
  <c r="J2611" i="14"/>
  <c r="I2393" i="14"/>
  <c r="H2394" i="14"/>
  <c r="J2175" i="14"/>
  <c r="I2612" i="14"/>
  <c r="J2612" i="14" s="1"/>
  <c r="H2613" i="14"/>
  <c r="H1958" i="14"/>
  <c r="I1957" i="14"/>
  <c r="H1521" i="14"/>
  <c r="I1520" i="14"/>
  <c r="J1737" i="14"/>
  <c r="J1956" i="14"/>
  <c r="I1738" i="14"/>
  <c r="H1739" i="14"/>
  <c r="J1519" i="14"/>
  <c r="H1081" i="14"/>
  <c r="I1080" i="14"/>
  <c r="I1299" i="14"/>
  <c r="H1300" i="14"/>
  <c r="J1298" i="14"/>
  <c r="J861" i="14"/>
  <c r="H863" i="14"/>
  <c r="I862" i="14"/>
  <c r="H644" i="14"/>
  <c r="I643" i="14"/>
  <c r="J642" i="14"/>
  <c r="J643" i="14"/>
  <c r="I423" i="14"/>
  <c r="H424" i="14"/>
  <c r="J205" i="14"/>
  <c r="H207" i="14"/>
  <c r="I206" i="14"/>
  <c r="J206" i="14" s="1"/>
  <c r="G2787" i="14"/>
  <c r="G2739" i="14"/>
  <c r="G2763" i="14"/>
  <c r="G2715" i="14"/>
  <c r="G2667" i="14"/>
  <c r="G2691" i="14"/>
  <c r="H5243" i="14" l="1"/>
  <c r="I5242" i="14"/>
  <c r="H5026" i="14"/>
  <c r="I5025" i="14"/>
  <c r="J5024" i="14"/>
  <c r="H4805" i="14"/>
  <c r="I4804" i="14"/>
  <c r="J4365" i="14"/>
  <c r="H4586" i="14"/>
  <c r="I4585" i="14"/>
  <c r="J4584" i="14"/>
  <c r="I4147" i="14"/>
  <c r="H4148" i="14"/>
  <c r="J4146" i="14"/>
  <c r="I4366" i="14"/>
  <c r="H4367" i="14"/>
  <c r="J3489" i="14"/>
  <c r="I3709" i="14"/>
  <c r="H3710" i="14"/>
  <c r="I3490" i="14"/>
  <c r="J3490" i="14" s="1"/>
  <c r="H3491" i="14"/>
  <c r="J3708" i="14"/>
  <c r="I3927" i="14"/>
  <c r="H3928" i="14"/>
  <c r="J3927" i="14"/>
  <c r="J3050" i="14"/>
  <c r="I3051" i="14"/>
  <c r="H3052" i="14"/>
  <c r="H3272" i="14"/>
  <c r="I3271" i="14"/>
  <c r="J3271" i="14"/>
  <c r="J3270" i="14"/>
  <c r="I2832" i="14"/>
  <c r="H2833" i="14"/>
  <c r="I2394" i="14"/>
  <c r="H2395" i="14"/>
  <c r="I2613" i="14"/>
  <c r="H2614" i="14"/>
  <c r="J2393" i="14"/>
  <c r="J2394" i="14"/>
  <c r="J2176" i="14"/>
  <c r="H2178" i="14"/>
  <c r="I2177" i="14"/>
  <c r="H1959" i="14"/>
  <c r="I1958" i="14"/>
  <c r="I1739" i="14"/>
  <c r="H1740" i="14"/>
  <c r="J1520" i="14"/>
  <c r="J1521" i="14"/>
  <c r="J1738" i="14"/>
  <c r="H1522" i="14"/>
  <c r="I1521" i="14"/>
  <c r="J1957" i="14"/>
  <c r="J1299" i="14"/>
  <c r="I863" i="14"/>
  <c r="H864" i="14"/>
  <c r="J1080" i="14"/>
  <c r="H1082" i="14"/>
  <c r="I1081" i="14"/>
  <c r="J862" i="14"/>
  <c r="H1301" i="14"/>
  <c r="I1300" i="14"/>
  <c r="H645" i="14"/>
  <c r="I644" i="14"/>
  <c r="H425" i="14"/>
  <c r="I424" i="14"/>
  <c r="J424" i="14"/>
  <c r="J423" i="14"/>
  <c r="I207" i="14"/>
  <c r="H208" i="14"/>
  <c r="G2716" i="14"/>
  <c r="G2788" i="14"/>
  <c r="G2668" i="14"/>
  <c r="G2692" i="14"/>
  <c r="G2740" i="14"/>
  <c r="G2764" i="14"/>
  <c r="I4805" i="14" l="1"/>
  <c r="H4806" i="14"/>
  <c r="J4805" i="14"/>
  <c r="J5025" i="14"/>
  <c r="H5027" i="14"/>
  <c r="I5026" i="14"/>
  <c r="J5242" i="14"/>
  <c r="J4804" i="14"/>
  <c r="H5244" i="14"/>
  <c r="I5243" i="14"/>
  <c r="J4147" i="14"/>
  <c r="J4366" i="14"/>
  <c r="J4585" i="14"/>
  <c r="I4367" i="14"/>
  <c r="H4368" i="14"/>
  <c r="H4149" i="14"/>
  <c r="I4148" i="14"/>
  <c r="H4587" i="14"/>
  <c r="I4586" i="14"/>
  <c r="I3491" i="14"/>
  <c r="H3492" i="14"/>
  <c r="J3709" i="14"/>
  <c r="H3929" i="14"/>
  <c r="I3928" i="14"/>
  <c r="H3711" i="14"/>
  <c r="I3710" i="14"/>
  <c r="H3053" i="14"/>
  <c r="I3052" i="14"/>
  <c r="H2834" i="14"/>
  <c r="I2833" i="14"/>
  <c r="J2832" i="14"/>
  <c r="J2833" i="14"/>
  <c r="H3273" i="14"/>
  <c r="I3272" i="14"/>
  <c r="J3051" i="14"/>
  <c r="H2396" i="14"/>
  <c r="I2395" i="14"/>
  <c r="J2177" i="14"/>
  <c r="I2178" i="14"/>
  <c r="J2178" i="14" s="1"/>
  <c r="H2179" i="14"/>
  <c r="H2615" i="14"/>
  <c r="I2614" i="14"/>
  <c r="J2613" i="14"/>
  <c r="I1522" i="14"/>
  <c r="H1523" i="14"/>
  <c r="J1739" i="14"/>
  <c r="J1958" i="14"/>
  <c r="J1959" i="14"/>
  <c r="I1959" i="14"/>
  <c r="H1960" i="14"/>
  <c r="H1741" i="14"/>
  <c r="I1740" i="14"/>
  <c r="J1300" i="14"/>
  <c r="H1302" i="14"/>
  <c r="I1301" i="14"/>
  <c r="I1082" i="14"/>
  <c r="H1083" i="14"/>
  <c r="J1081" i="14"/>
  <c r="J863" i="14"/>
  <c r="I864" i="14"/>
  <c r="H865" i="14"/>
  <c r="I645" i="14"/>
  <c r="H646" i="14"/>
  <c r="J644" i="14"/>
  <c r="H426" i="14"/>
  <c r="I425" i="14"/>
  <c r="I208" i="14"/>
  <c r="H209" i="14"/>
  <c r="J207" i="14"/>
  <c r="G2789" i="14"/>
  <c r="G2741" i="14"/>
  <c r="G2717" i="14"/>
  <c r="G2669" i="14"/>
  <c r="G2693" i="14"/>
  <c r="G2765" i="14"/>
  <c r="J5026" i="14" l="1"/>
  <c r="H4807" i="14"/>
  <c r="I4806" i="14"/>
  <c r="J5243" i="14"/>
  <c r="I5027" i="14"/>
  <c r="H5028" i="14"/>
  <c r="I5244" i="14"/>
  <c r="H5245" i="14"/>
  <c r="J4148" i="14"/>
  <c r="H4150" i="14"/>
  <c r="I4149" i="14"/>
  <c r="J4367" i="14"/>
  <c r="J4586" i="14"/>
  <c r="I4587" i="14"/>
  <c r="H4588" i="14"/>
  <c r="H4369" i="14"/>
  <c r="I4368" i="14"/>
  <c r="J3710" i="14"/>
  <c r="J3928" i="14"/>
  <c r="H3712" i="14"/>
  <c r="I3711" i="14"/>
  <c r="H3493" i="14"/>
  <c r="I3492" i="14"/>
  <c r="J3491" i="14"/>
  <c r="J3929" i="14"/>
  <c r="H3930" i="14"/>
  <c r="I3929" i="14"/>
  <c r="H2835" i="14"/>
  <c r="I2834" i="14"/>
  <c r="J3052" i="14"/>
  <c r="I3273" i="14"/>
  <c r="H3274" i="14"/>
  <c r="J3272" i="14"/>
  <c r="H3054" i="14"/>
  <c r="I3053" i="14"/>
  <c r="I2179" i="14"/>
  <c r="H2180" i="14"/>
  <c r="J2395" i="14"/>
  <c r="J2179" i="14"/>
  <c r="H2397" i="14"/>
  <c r="I2396" i="14"/>
  <c r="J2614" i="14"/>
  <c r="H2616" i="14"/>
  <c r="I2615" i="14"/>
  <c r="J1740" i="14"/>
  <c r="I1523" i="14"/>
  <c r="H1524" i="14"/>
  <c r="H1742" i="14"/>
  <c r="I1741" i="14"/>
  <c r="I1960" i="14"/>
  <c r="H1961" i="14"/>
  <c r="J1522" i="14"/>
  <c r="H866" i="14"/>
  <c r="I865" i="14"/>
  <c r="J1082" i="14"/>
  <c r="J864" i="14"/>
  <c r="J1301" i="14"/>
  <c r="I1083" i="14"/>
  <c r="H1084" i="14"/>
  <c r="I1302" i="14"/>
  <c r="H1303" i="14"/>
  <c r="J645" i="14"/>
  <c r="I646" i="14"/>
  <c r="H647" i="14"/>
  <c r="J425" i="14"/>
  <c r="I426" i="14"/>
  <c r="H427" i="14"/>
  <c r="H210" i="14"/>
  <c r="I209" i="14"/>
  <c r="J209" i="14"/>
  <c r="J208" i="14"/>
  <c r="G2718" i="14"/>
  <c r="G2766" i="14"/>
  <c r="G2670" i="14"/>
  <c r="G2694" i="14"/>
  <c r="G2742" i="14"/>
  <c r="H4808" i="14" l="1"/>
  <c r="I4807" i="14"/>
  <c r="J5244" i="14"/>
  <c r="J5027" i="14"/>
  <c r="I5245" i="14"/>
  <c r="H5246" i="14"/>
  <c r="I5028" i="14"/>
  <c r="H5029" i="14"/>
  <c r="J4806" i="14"/>
  <c r="I4588" i="14"/>
  <c r="H4589" i="14"/>
  <c r="J4587" i="14"/>
  <c r="J4368" i="14"/>
  <c r="J4149" i="14"/>
  <c r="H4370" i="14"/>
  <c r="I4369" i="14"/>
  <c r="I4150" i="14"/>
  <c r="H4151" i="14"/>
  <c r="I3930" i="14"/>
  <c r="H3931" i="14"/>
  <c r="H3494" i="14"/>
  <c r="I3493" i="14"/>
  <c r="I3712" i="14"/>
  <c r="J3712" i="14" s="1"/>
  <c r="H3713" i="14"/>
  <c r="J3711" i="14"/>
  <c r="J3492" i="14"/>
  <c r="J3493" i="14"/>
  <c r="I3054" i="14"/>
  <c r="H3055" i="14"/>
  <c r="J2834" i="14"/>
  <c r="I3274" i="14"/>
  <c r="H3275" i="14"/>
  <c r="I2835" i="14"/>
  <c r="H2836" i="14"/>
  <c r="J3053" i="14"/>
  <c r="J3273" i="14"/>
  <c r="J3054" i="14"/>
  <c r="I2616" i="14"/>
  <c r="H2617" i="14"/>
  <c r="I2397" i="14"/>
  <c r="H2398" i="14"/>
  <c r="H2181" i="14"/>
  <c r="I2180" i="14"/>
  <c r="J2615" i="14"/>
  <c r="J2396" i="14"/>
  <c r="J2180" i="14"/>
  <c r="I1742" i="14"/>
  <c r="H1743" i="14"/>
  <c r="H1962" i="14"/>
  <c r="I1961" i="14"/>
  <c r="H1525" i="14"/>
  <c r="I1524" i="14"/>
  <c r="J1960" i="14"/>
  <c r="J1524" i="14"/>
  <c r="J1523" i="14"/>
  <c r="J1741" i="14"/>
  <c r="J1742" i="14"/>
  <c r="I1303" i="14"/>
  <c r="H1304" i="14"/>
  <c r="H867" i="14"/>
  <c r="I866" i="14"/>
  <c r="J1302" i="14"/>
  <c r="J1303" i="14"/>
  <c r="J1084" i="14"/>
  <c r="H1085" i="14"/>
  <c r="I1084" i="14"/>
  <c r="J1083" i="14"/>
  <c r="J865" i="14"/>
  <c r="J646" i="14"/>
  <c r="H648" i="14"/>
  <c r="I647" i="14"/>
  <c r="I427" i="14"/>
  <c r="H428" i="14"/>
  <c r="J426" i="14"/>
  <c r="J427" i="14"/>
  <c r="H211" i="14"/>
  <c r="I210" i="14"/>
  <c r="G2671" i="14"/>
  <c r="G2695" i="14"/>
  <c r="G2719" i="14"/>
  <c r="G2790" i="14"/>
  <c r="G2791" i="14" s="1"/>
  <c r="G2743" i="14"/>
  <c r="G2767" i="14"/>
  <c r="H5247" i="14" l="1"/>
  <c r="I5246" i="14"/>
  <c r="H4809" i="14"/>
  <c r="I4808" i="14"/>
  <c r="J5245" i="14"/>
  <c r="J5246" i="14"/>
  <c r="H5030" i="14"/>
  <c r="I5029" i="14"/>
  <c r="J5028" i="14"/>
  <c r="J4807" i="14"/>
  <c r="I4151" i="14"/>
  <c r="H4152" i="14"/>
  <c r="J4151" i="14"/>
  <c r="J4150" i="14"/>
  <c r="J4369" i="14"/>
  <c r="H4590" i="14"/>
  <c r="I4589" i="14"/>
  <c r="I4370" i="14"/>
  <c r="H4371" i="14"/>
  <c r="J4588" i="14"/>
  <c r="I3931" i="14"/>
  <c r="H3932" i="14"/>
  <c r="I3713" i="14"/>
  <c r="H3714" i="14"/>
  <c r="J3930" i="14"/>
  <c r="I3494" i="14"/>
  <c r="H3495" i="14"/>
  <c r="H3276" i="14"/>
  <c r="I3275" i="14"/>
  <c r="J3275" i="14" s="1"/>
  <c r="I3055" i="14"/>
  <c r="H3056" i="14"/>
  <c r="J3274" i="14"/>
  <c r="J3055" i="14"/>
  <c r="I2836" i="14"/>
  <c r="H2837" i="14"/>
  <c r="J2835" i="14"/>
  <c r="H2182" i="14"/>
  <c r="I2181" i="14"/>
  <c r="J2397" i="14"/>
  <c r="I2617" i="14"/>
  <c r="H2618" i="14"/>
  <c r="J2617" i="14"/>
  <c r="J2616" i="14"/>
  <c r="I2398" i="14"/>
  <c r="H2399" i="14"/>
  <c r="J1961" i="14"/>
  <c r="H1963" i="14"/>
  <c r="I1962" i="14"/>
  <c r="I1743" i="14"/>
  <c r="H1744" i="14"/>
  <c r="H1526" i="14"/>
  <c r="I1525" i="14"/>
  <c r="H1305" i="14"/>
  <c r="I1304" i="14"/>
  <c r="H1086" i="14"/>
  <c r="I1085" i="14"/>
  <c r="I867" i="14"/>
  <c r="H868" i="14"/>
  <c r="J866" i="14"/>
  <c r="J647" i="14"/>
  <c r="H649" i="14"/>
  <c r="I648" i="14"/>
  <c r="H429" i="14"/>
  <c r="I428" i="14"/>
  <c r="J428" i="14"/>
  <c r="J210" i="14"/>
  <c r="I211" i="14"/>
  <c r="H212" i="14"/>
  <c r="G2768" i="14"/>
  <c r="G2720" i="14"/>
  <c r="G2672" i="14"/>
  <c r="G2696" i="14"/>
  <c r="G2792" i="14"/>
  <c r="G2744" i="14"/>
  <c r="J5029" i="14" l="1"/>
  <c r="H5031" i="14"/>
  <c r="I5030" i="14"/>
  <c r="H5248" i="14"/>
  <c r="I5247" i="14"/>
  <c r="J4808" i="14"/>
  <c r="I4809" i="14"/>
  <c r="H4810" i="14"/>
  <c r="J4370" i="14"/>
  <c r="J4589" i="14"/>
  <c r="H4153" i="14"/>
  <c r="I4152" i="14"/>
  <c r="I4371" i="14"/>
  <c r="H4372" i="14"/>
  <c r="H4591" i="14"/>
  <c r="I4590" i="14"/>
  <c r="H3715" i="14"/>
  <c r="I3714" i="14"/>
  <c r="J3713" i="14"/>
  <c r="I3495" i="14"/>
  <c r="H3496" i="14"/>
  <c r="H3933" i="14"/>
  <c r="I3932" i="14"/>
  <c r="J3495" i="14"/>
  <c r="J3494" i="14"/>
  <c r="J3931" i="14"/>
  <c r="H2838" i="14"/>
  <c r="I2837" i="14"/>
  <c r="H3057" i="14"/>
  <c r="I3056" i="14"/>
  <c r="H3277" i="14"/>
  <c r="I3276" i="14"/>
  <c r="J2836" i="14"/>
  <c r="J2398" i="14"/>
  <c r="H2619" i="14"/>
  <c r="I2618" i="14"/>
  <c r="J2181" i="14"/>
  <c r="H2400" i="14"/>
  <c r="I2399" i="14"/>
  <c r="I2182" i="14"/>
  <c r="H2183" i="14"/>
  <c r="J1525" i="14"/>
  <c r="I1963" i="14"/>
  <c r="J1963" i="14" s="1"/>
  <c r="H1964" i="14"/>
  <c r="I1526" i="14"/>
  <c r="H1527" i="14"/>
  <c r="J1743" i="14"/>
  <c r="J1962" i="14"/>
  <c r="H1745" i="14"/>
  <c r="I1744" i="14"/>
  <c r="I868" i="14"/>
  <c r="H869" i="14"/>
  <c r="J1304" i="14"/>
  <c r="J867" i="14"/>
  <c r="J1085" i="14"/>
  <c r="H1306" i="14"/>
  <c r="I1305" i="14"/>
  <c r="I1086" i="14"/>
  <c r="H1087" i="14"/>
  <c r="I649" i="14"/>
  <c r="H650" i="14"/>
  <c r="J648" i="14"/>
  <c r="H430" i="14"/>
  <c r="I429" i="14"/>
  <c r="I212" i="14"/>
  <c r="J212" i="14" s="1"/>
  <c r="H213" i="14"/>
  <c r="J211" i="14"/>
  <c r="G2745" i="14"/>
  <c r="G2721" i="14"/>
  <c r="G2769" i="14"/>
  <c r="G2793" i="14"/>
  <c r="G2673" i="14"/>
  <c r="G2697" i="14"/>
  <c r="J4809" i="14" l="1"/>
  <c r="I5248" i="14"/>
  <c r="H5249" i="14"/>
  <c r="J5248" i="14"/>
  <c r="J5030" i="14"/>
  <c r="I5031" i="14"/>
  <c r="H5032" i="14"/>
  <c r="I4810" i="14"/>
  <c r="H4811" i="14"/>
  <c r="J4810" i="14"/>
  <c r="J5247" i="14"/>
  <c r="H4373" i="14"/>
  <c r="I4372" i="14"/>
  <c r="J4371" i="14"/>
  <c r="J4590" i="14"/>
  <c r="J4152" i="14"/>
  <c r="I4591" i="14"/>
  <c r="H4592" i="14"/>
  <c r="H4154" i="14"/>
  <c r="I4153" i="14"/>
  <c r="J3932" i="14"/>
  <c r="H3934" i="14"/>
  <c r="I3933" i="14"/>
  <c r="J3714" i="14"/>
  <c r="H3497" i="14"/>
  <c r="I3496" i="14"/>
  <c r="H3716" i="14"/>
  <c r="I3715" i="14"/>
  <c r="J3056" i="14"/>
  <c r="H3058" i="14"/>
  <c r="I3057" i="14"/>
  <c r="J3057" i="14" s="1"/>
  <c r="J3276" i="14"/>
  <c r="J2837" i="14"/>
  <c r="I3277" i="14"/>
  <c r="H3278" i="14"/>
  <c r="H2839" i="14"/>
  <c r="I2838" i="14"/>
  <c r="I2183" i="14"/>
  <c r="H2184" i="14"/>
  <c r="H2620" i="14"/>
  <c r="I2619" i="14"/>
  <c r="J2399" i="14"/>
  <c r="H2401" i="14"/>
  <c r="I2400" i="14"/>
  <c r="J2182" i="14"/>
  <c r="J2618" i="14"/>
  <c r="J2619" i="14"/>
  <c r="J2400" i="14"/>
  <c r="H1746" i="14"/>
  <c r="I1745" i="14"/>
  <c r="I1527" i="14"/>
  <c r="H1528" i="14"/>
  <c r="J1744" i="14"/>
  <c r="J1964" i="14"/>
  <c r="I1964" i="14"/>
  <c r="H1965" i="14"/>
  <c r="J1526" i="14"/>
  <c r="I1306" i="14"/>
  <c r="H1307" i="14"/>
  <c r="J1086" i="14"/>
  <c r="J1305" i="14"/>
  <c r="H870" i="14"/>
  <c r="I869" i="14"/>
  <c r="I1087" i="14"/>
  <c r="H1088" i="14"/>
  <c r="J868" i="14"/>
  <c r="I650" i="14"/>
  <c r="H651" i="14"/>
  <c r="J649" i="14"/>
  <c r="I430" i="14"/>
  <c r="H431" i="14"/>
  <c r="J429" i="14"/>
  <c r="H214" i="14"/>
  <c r="I213" i="14"/>
  <c r="G2746" i="14"/>
  <c r="G2722" i="14"/>
  <c r="G2770" i="14"/>
  <c r="G2794" i="14"/>
  <c r="G2674" i="14"/>
  <c r="G2698" i="14"/>
  <c r="I5032" i="14" l="1"/>
  <c r="H5033" i="14"/>
  <c r="J5031" i="14"/>
  <c r="I5249" i="14"/>
  <c r="H5250" i="14"/>
  <c r="H4812" i="14"/>
  <c r="I4811" i="14"/>
  <c r="J4811" i="14"/>
  <c r="I4592" i="14"/>
  <c r="H4593" i="14"/>
  <c r="J4372" i="14"/>
  <c r="I4373" i="14"/>
  <c r="H4374" i="14"/>
  <c r="J4153" i="14"/>
  <c r="H4155" i="14"/>
  <c r="I4154" i="14"/>
  <c r="J4591" i="14"/>
  <c r="J4154" i="14"/>
  <c r="H3498" i="14"/>
  <c r="I3497" i="14"/>
  <c r="J3933" i="14"/>
  <c r="J3715" i="14"/>
  <c r="I3934" i="14"/>
  <c r="H3935" i="14"/>
  <c r="I3716" i="14"/>
  <c r="H3717" i="14"/>
  <c r="J3934" i="14"/>
  <c r="J3496" i="14"/>
  <c r="J3497" i="14"/>
  <c r="I3278" i="14"/>
  <c r="H3279" i="14"/>
  <c r="J3277" i="14"/>
  <c r="I3058" i="14"/>
  <c r="J3058" i="14" s="1"/>
  <c r="H3059" i="14"/>
  <c r="I2839" i="14"/>
  <c r="H2840" i="14"/>
  <c r="J2838" i="14"/>
  <c r="J2839" i="14"/>
  <c r="H2185" i="14"/>
  <c r="I2184" i="14"/>
  <c r="J2183" i="14"/>
  <c r="I2401" i="14"/>
  <c r="H2402" i="14"/>
  <c r="I2620" i="14"/>
  <c r="H2621" i="14"/>
  <c r="H1529" i="14"/>
  <c r="I1528" i="14"/>
  <c r="J1528" i="14"/>
  <c r="J1527" i="14"/>
  <c r="I1746" i="14"/>
  <c r="H1747" i="14"/>
  <c r="H1966" i="14"/>
  <c r="I1965" i="14"/>
  <c r="J1745" i="14"/>
  <c r="H1089" i="14"/>
  <c r="I1088" i="14"/>
  <c r="J1087" i="14"/>
  <c r="J869" i="14"/>
  <c r="I1307" i="14"/>
  <c r="H1308" i="14"/>
  <c r="H871" i="14"/>
  <c r="I870" i="14"/>
  <c r="J1306" i="14"/>
  <c r="H652" i="14"/>
  <c r="I651" i="14"/>
  <c r="J650" i="14"/>
  <c r="I431" i="14"/>
  <c r="H432" i="14"/>
  <c r="J430" i="14"/>
  <c r="J213" i="14"/>
  <c r="J214" i="14"/>
  <c r="H215" i="14"/>
  <c r="I214" i="14"/>
  <c r="G2747" i="14"/>
  <c r="G2795" i="14"/>
  <c r="G2771" i="14"/>
  <c r="G2723" i="14"/>
  <c r="G2675" i="14"/>
  <c r="G2699" i="14"/>
  <c r="J5249" i="14" l="1"/>
  <c r="H5034" i="14"/>
  <c r="I5033" i="14"/>
  <c r="H4813" i="14"/>
  <c r="I4812" i="14"/>
  <c r="J5032" i="14"/>
  <c r="H5251" i="14"/>
  <c r="I5250" i="14"/>
  <c r="I4374" i="14"/>
  <c r="H4375" i="14"/>
  <c r="J4592" i="14"/>
  <c r="I4155" i="14"/>
  <c r="H4156" i="14"/>
  <c r="H4594" i="14"/>
  <c r="I4593" i="14"/>
  <c r="J4373" i="14"/>
  <c r="I3935" i="14"/>
  <c r="H3936" i="14"/>
  <c r="I3717" i="14"/>
  <c r="H3718" i="14"/>
  <c r="J3716" i="14"/>
  <c r="I3498" i="14"/>
  <c r="H3499" i="14"/>
  <c r="J3935" i="14"/>
  <c r="J3717" i="14"/>
  <c r="I2840" i="14"/>
  <c r="H2841" i="14"/>
  <c r="H3280" i="14"/>
  <c r="I3279" i="14"/>
  <c r="I3059" i="14"/>
  <c r="H3060" i="14"/>
  <c r="J3278" i="14"/>
  <c r="J2620" i="14"/>
  <c r="J2401" i="14"/>
  <c r="I2621" i="14"/>
  <c r="H2622" i="14"/>
  <c r="J2184" i="14"/>
  <c r="J2621" i="14"/>
  <c r="I2402" i="14"/>
  <c r="H2403" i="14"/>
  <c r="H2186" i="14"/>
  <c r="I2185" i="14"/>
  <c r="I1747" i="14"/>
  <c r="H1748" i="14"/>
  <c r="H1530" i="14"/>
  <c r="I1529" i="14"/>
  <c r="J1965" i="14"/>
  <c r="H1967" i="14"/>
  <c r="I1966" i="14"/>
  <c r="J1746" i="14"/>
  <c r="J1529" i="14"/>
  <c r="H1309" i="14"/>
  <c r="I1308" i="14"/>
  <c r="J1088" i="14"/>
  <c r="I871" i="14"/>
  <c r="H872" i="14"/>
  <c r="J1307" i="14"/>
  <c r="J1308" i="14"/>
  <c r="H1090" i="14"/>
  <c r="I1089" i="14"/>
  <c r="J870" i="14"/>
  <c r="J871" i="14"/>
  <c r="J651" i="14"/>
  <c r="H653" i="14"/>
  <c r="I652" i="14"/>
  <c r="H433" i="14"/>
  <c r="I432" i="14"/>
  <c r="J432" i="14"/>
  <c r="J431" i="14"/>
  <c r="I215" i="14"/>
  <c r="H216" i="14"/>
  <c r="G2748" i="14"/>
  <c r="G2724" i="14"/>
  <c r="G2772" i="14"/>
  <c r="G2796" i="14"/>
  <c r="G2676" i="14"/>
  <c r="G2700" i="14"/>
  <c r="J5033" i="14" l="1"/>
  <c r="H5035" i="14"/>
  <c r="I5034" i="14"/>
  <c r="J5250" i="14"/>
  <c r="J4812" i="14"/>
  <c r="H5252" i="14"/>
  <c r="I5251" i="14"/>
  <c r="J5251" i="14" s="1"/>
  <c r="I4813" i="14"/>
  <c r="H4814" i="14"/>
  <c r="J4593" i="14"/>
  <c r="H4376" i="14"/>
  <c r="I4375" i="14"/>
  <c r="H4595" i="14"/>
  <c r="I4594" i="14"/>
  <c r="J4374" i="14"/>
  <c r="H4157" i="14"/>
  <c r="I4156" i="14"/>
  <c r="J4155" i="14"/>
  <c r="I3499" i="14"/>
  <c r="H3500" i="14"/>
  <c r="H3719" i="14"/>
  <c r="I3718" i="14"/>
  <c r="H3937" i="14"/>
  <c r="I3936" i="14"/>
  <c r="J3498" i="14"/>
  <c r="J3499" i="14"/>
  <c r="H3281" i="14"/>
  <c r="I3280" i="14"/>
  <c r="H3061" i="14"/>
  <c r="I3060" i="14"/>
  <c r="J3059" i="14"/>
  <c r="H2842" i="14"/>
  <c r="I2841" i="14"/>
  <c r="J3279" i="14"/>
  <c r="J3280" i="14"/>
  <c r="J2841" i="14"/>
  <c r="J2840" i="14"/>
  <c r="H2404" i="14"/>
  <c r="I2403" i="14"/>
  <c r="J2185" i="14"/>
  <c r="J2402" i="14"/>
  <c r="H2623" i="14"/>
  <c r="I2622" i="14"/>
  <c r="I2186" i="14"/>
  <c r="J2186" i="14" s="1"/>
  <c r="H2187" i="14"/>
  <c r="J1966" i="14"/>
  <c r="I1530" i="14"/>
  <c r="H1531" i="14"/>
  <c r="J1747" i="14"/>
  <c r="I1967" i="14"/>
  <c r="H1968" i="14"/>
  <c r="H1749" i="14"/>
  <c r="I1748" i="14"/>
  <c r="J1089" i="14"/>
  <c r="I872" i="14"/>
  <c r="H873" i="14"/>
  <c r="I1090" i="14"/>
  <c r="H1091" i="14"/>
  <c r="H1310" i="14"/>
  <c r="I1309" i="14"/>
  <c r="J872" i="14"/>
  <c r="J652" i="14"/>
  <c r="I653" i="14"/>
  <c r="H654" i="14"/>
  <c r="J653" i="14"/>
  <c r="H434" i="14"/>
  <c r="I433" i="14"/>
  <c r="I216" i="14"/>
  <c r="H217" i="14"/>
  <c r="J215" i="14"/>
  <c r="G2749" i="14"/>
  <c r="G2797" i="14"/>
  <c r="G2773" i="14"/>
  <c r="G2725" i="14"/>
  <c r="G2677" i="14"/>
  <c r="G2701" i="14"/>
  <c r="J4813" i="14" l="1"/>
  <c r="I5252" i="14"/>
  <c r="H5253" i="14"/>
  <c r="J5034" i="14"/>
  <c r="I4814" i="14"/>
  <c r="H4815" i="14"/>
  <c r="I5035" i="14"/>
  <c r="J5035" i="14" s="1"/>
  <c r="H5036" i="14"/>
  <c r="I4595" i="14"/>
  <c r="H4596" i="14"/>
  <c r="J4375" i="14"/>
  <c r="J4595" i="14"/>
  <c r="J4156" i="14"/>
  <c r="H4377" i="14"/>
  <c r="I4376" i="14"/>
  <c r="H4158" i="14"/>
  <c r="I4157" i="14"/>
  <c r="J4157" i="14" s="1"/>
  <c r="J4594" i="14"/>
  <c r="J3718" i="14"/>
  <c r="H3720" i="14"/>
  <c r="I3719" i="14"/>
  <c r="J3936" i="14"/>
  <c r="H3501" i="14"/>
  <c r="I3500" i="14"/>
  <c r="H3938" i="14"/>
  <c r="I3937" i="14"/>
  <c r="H2843" i="14"/>
  <c r="I2842" i="14"/>
  <c r="J3060" i="14"/>
  <c r="I3281" i="14"/>
  <c r="H3282" i="14"/>
  <c r="H3062" i="14"/>
  <c r="I3061" i="14"/>
  <c r="H2405" i="14"/>
  <c r="I2404" i="14"/>
  <c r="H2624" i="14"/>
  <c r="I2623" i="14"/>
  <c r="I2187" i="14"/>
  <c r="H2188" i="14"/>
  <c r="J2403" i="14"/>
  <c r="J2622" i="14"/>
  <c r="I1968" i="14"/>
  <c r="H1969" i="14"/>
  <c r="H1750" i="14"/>
  <c r="I1749" i="14"/>
  <c r="J1749" i="14" s="1"/>
  <c r="J1967" i="14"/>
  <c r="J1530" i="14"/>
  <c r="I1531" i="14"/>
  <c r="H1532" i="14"/>
  <c r="J1748" i="14"/>
  <c r="J1309" i="14"/>
  <c r="I1310" i="14"/>
  <c r="H1311" i="14"/>
  <c r="I1091" i="14"/>
  <c r="J1091" i="14" s="1"/>
  <c r="H1092" i="14"/>
  <c r="H874" i="14"/>
  <c r="I873" i="14"/>
  <c r="J1090" i="14"/>
  <c r="I654" i="14"/>
  <c r="H655" i="14"/>
  <c r="I434" i="14"/>
  <c r="H435" i="14"/>
  <c r="J433" i="14"/>
  <c r="J434" i="14"/>
  <c r="H218" i="14"/>
  <c r="I217" i="14"/>
  <c r="J216" i="14"/>
  <c r="G2774" i="14"/>
  <c r="G2750" i="14"/>
  <c r="G2726" i="14"/>
  <c r="G2678" i="14"/>
  <c r="G2702" i="14"/>
  <c r="I5253" i="14" l="1"/>
  <c r="H5254" i="14"/>
  <c r="J5252" i="14"/>
  <c r="J4814" i="14"/>
  <c r="I5036" i="14"/>
  <c r="J5036" i="14" s="1"/>
  <c r="H5037" i="14"/>
  <c r="H4816" i="14"/>
  <c r="I4815" i="14"/>
  <c r="J4376" i="14"/>
  <c r="I4596" i="14"/>
  <c r="H4597" i="14"/>
  <c r="I4377" i="14"/>
  <c r="H4378" i="14"/>
  <c r="J4596" i="14"/>
  <c r="I4158" i="14"/>
  <c r="H4159" i="14"/>
  <c r="J4377" i="14"/>
  <c r="I3938" i="14"/>
  <c r="H3939" i="14"/>
  <c r="I3720" i="14"/>
  <c r="H3721" i="14"/>
  <c r="J3500" i="14"/>
  <c r="J3501" i="14"/>
  <c r="H3502" i="14"/>
  <c r="I3501" i="14"/>
  <c r="J3937" i="14"/>
  <c r="J3719" i="14"/>
  <c r="I3062" i="14"/>
  <c r="H3063" i="14"/>
  <c r="I3282" i="14"/>
  <c r="H3283" i="14"/>
  <c r="I2843" i="14"/>
  <c r="H2844" i="14"/>
  <c r="J3281" i="14"/>
  <c r="J3282" i="14"/>
  <c r="J3061" i="14"/>
  <c r="J3062" i="14"/>
  <c r="J2842" i="14"/>
  <c r="J2843" i="14"/>
  <c r="I2624" i="14"/>
  <c r="H2625" i="14"/>
  <c r="J2624" i="14"/>
  <c r="J2404" i="14"/>
  <c r="J2623" i="14"/>
  <c r="H2189" i="14"/>
  <c r="I2188" i="14"/>
  <c r="I2405" i="14"/>
  <c r="H2406" i="14"/>
  <c r="J2187" i="14"/>
  <c r="J2188" i="14"/>
  <c r="H1970" i="14"/>
  <c r="I1969" i="14"/>
  <c r="J1969" i="14" s="1"/>
  <c r="H1533" i="14"/>
  <c r="I1532" i="14"/>
  <c r="J1532" i="14"/>
  <c r="I1750" i="14"/>
  <c r="J1750" i="14" s="1"/>
  <c r="H1751" i="14"/>
  <c r="J1531" i="14"/>
  <c r="J1968" i="14"/>
  <c r="I1311" i="14"/>
  <c r="H1312" i="14"/>
  <c r="J1310" i="14"/>
  <c r="J873" i="14"/>
  <c r="J1311" i="14"/>
  <c r="H875" i="14"/>
  <c r="I874" i="14"/>
  <c r="J874" i="14" s="1"/>
  <c r="H1093" i="14"/>
  <c r="I1092" i="14"/>
  <c r="H656" i="14"/>
  <c r="I655" i="14"/>
  <c r="J655" i="14"/>
  <c r="J654" i="14"/>
  <c r="I435" i="14"/>
  <c r="H436" i="14"/>
  <c r="J217" i="14"/>
  <c r="H219" i="14"/>
  <c r="I218" i="14"/>
  <c r="G2751" i="14"/>
  <c r="G2679" i="14"/>
  <c r="G2703" i="14"/>
  <c r="G2727" i="14"/>
  <c r="G2775" i="14"/>
  <c r="G2798" i="14"/>
  <c r="G2799" i="14" s="1"/>
  <c r="J4815" i="14" l="1"/>
  <c r="H5255" i="14"/>
  <c r="I5254" i="14"/>
  <c r="J5254" i="14" s="1"/>
  <c r="J5253" i="14"/>
  <c r="H4817" i="14"/>
  <c r="I4816" i="14"/>
  <c r="H5038" i="14"/>
  <c r="I5038" i="14" s="1"/>
  <c r="I5037" i="14"/>
  <c r="J5037" i="14" s="1"/>
  <c r="H4598" i="14"/>
  <c r="I4597" i="14"/>
  <c r="I4159" i="14"/>
  <c r="H4160" i="14"/>
  <c r="J4158" i="14"/>
  <c r="I4378" i="14"/>
  <c r="H4379" i="14"/>
  <c r="I3721" i="14"/>
  <c r="H3722" i="14"/>
  <c r="J3720" i="14"/>
  <c r="I3502" i="14"/>
  <c r="J3502" i="14" s="1"/>
  <c r="H3503" i="14"/>
  <c r="I3939" i="14"/>
  <c r="H3940" i="14"/>
  <c r="J3938" i="14"/>
  <c r="I2844" i="14"/>
  <c r="H2845" i="14"/>
  <c r="I3063" i="14"/>
  <c r="H3064" i="14"/>
  <c r="H3284" i="14"/>
  <c r="I3283" i="14"/>
  <c r="H2190" i="14"/>
  <c r="I2189" i="14"/>
  <c r="I2625" i="14"/>
  <c r="H2626" i="14"/>
  <c r="I2406" i="14"/>
  <c r="J2406" i="14" s="1"/>
  <c r="H2407" i="14"/>
  <c r="J2405" i="14"/>
  <c r="J2189" i="14"/>
  <c r="H1534" i="14"/>
  <c r="I1534" i="14" s="1"/>
  <c r="J1541" i="14" s="1"/>
  <c r="I1533" i="14"/>
  <c r="J1533" i="14" s="1"/>
  <c r="I1751" i="14"/>
  <c r="J1751" i="14" s="1"/>
  <c r="H1752" i="14"/>
  <c r="H1971" i="14"/>
  <c r="I1970" i="14"/>
  <c r="J1092" i="14"/>
  <c r="H1094" i="14"/>
  <c r="I1093" i="14"/>
  <c r="H1313" i="14"/>
  <c r="I1312" i="14"/>
  <c r="I875" i="14"/>
  <c r="H876" i="14"/>
  <c r="H657" i="14"/>
  <c r="I656" i="14"/>
  <c r="H437" i="14"/>
  <c r="I436" i="14"/>
  <c r="J436" i="14" s="1"/>
  <c r="J435" i="14"/>
  <c r="I219" i="14"/>
  <c r="H220" i="14"/>
  <c r="I220" i="14" s="1"/>
  <c r="J219" i="14"/>
  <c r="J220" i="14"/>
  <c r="J218" i="14"/>
  <c r="G2728" i="14"/>
  <c r="G2752" i="14"/>
  <c r="G2680" i="14"/>
  <c r="G2704" i="14"/>
  <c r="G2776" i="14"/>
  <c r="I4817" i="14" l="1"/>
  <c r="H4818" i="14"/>
  <c r="H5256" i="14"/>
  <c r="I5255" i="14"/>
  <c r="J5045" i="14"/>
  <c r="J5038" i="14"/>
  <c r="J4816" i="14"/>
  <c r="J4817" i="14"/>
  <c r="H4380" i="14"/>
  <c r="I4379" i="14"/>
  <c r="J4159" i="14"/>
  <c r="J4378" i="14"/>
  <c r="J4379" i="14"/>
  <c r="J4597" i="14"/>
  <c r="H4599" i="14"/>
  <c r="I4598" i="14"/>
  <c r="H4161" i="14"/>
  <c r="I4160" i="14"/>
  <c r="J4160" i="14" s="1"/>
  <c r="H3723" i="14"/>
  <c r="I3722" i="14"/>
  <c r="H3941" i="14"/>
  <c r="I3940" i="14"/>
  <c r="J3721" i="14"/>
  <c r="J3722" i="14"/>
  <c r="J3939" i="14"/>
  <c r="I3503" i="14"/>
  <c r="J3503" i="14" s="1"/>
  <c r="H3504" i="14"/>
  <c r="J3283" i="14"/>
  <c r="H2846" i="14"/>
  <c r="I2845" i="14"/>
  <c r="H3285" i="14"/>
  <c r="I3284" i="14"/>
  <c r="J2844" i="14"/>
  <c r="J2845" i="14"/>
  <c r="H3065" i="14"/>
  <c r="I3064" i="14"/>
  <c r="J3064" i="14"/>
  <c r="J3063" i="14"/>
  <c r="H2408" i="14"/>
  <c r="I2407" i="14"/>
  <c r="I2190" i="14"/>
  <c r="J2190" i="14" s="1"/>
  <c r="H2191" i="14"/>
  <c r="I2191" i="14" s="1"/>
  <c r="H2627" i="14"/>
  <c r="I2626" i="14"/>
  <c r="J2626" i="14" s="1"/>
  <c r="J2625" i="14"/>
  <c r="I1971" i="14"/>
  <c r="J1971" i="14" s="1"/>
  <c r="H1972" i="14"/>
  <c r="I1972" i="14" s="1"/>
  <c r="H1753" i="14"/>
  <c r="I1753" i="14" s="1"/>
  <c r="J1760" i="14" s="1"/>
  <c r="I1752" i="14"/>
  <c r="J1970" i="14"/>
  <c r="J1972" i="14"/>
  <c r="J1534" i="14"/>
  <c r="I1094" i="14"/>
  <c r="J1094" i="14" s="1"/>
  <c r="H1095" i="14"/>
  <c r="I876" i="14"/>
  <c r="J876" i="14" s="1"/>
  <c r="H877" i="14"/>
  <c r="I877" i="14" s="1"/>
  <c r="J884" i="14" s="1"/>
  <c r="J1312" i="14"/>
  <c r="J875" i="14"/>
  <c r="H1314" i="14"/>
  <c r="I1313" i="14"/>
  <c r="J1093" i="14"/>
  <c r="I657" i="14"/>
  <c r="J657" i="14" s="1"/>
  <c r="H658" i="14"/>
  <c r="I658" i="14" s="1"/>
  <c r="J656" i="14"/>
  <c r="H438" i="14"/>
  <c r="I437" i="14"/>
  <c r="G2777" i="14"/>
  <c r="G2729" i="14"/>
  <c r="G2753" i="14"/>
  <c r="G2800" i="14"/>
  <c r="G2801" i="14" s="1"/>
  <c r="G2681" i="14"/>
  <c r="G2705" i="14"/>
  <c r="J5255" i="14" l="1"/>
  <c r="I5256" i="14"/>
  <c r="J5256" i="14" s="1"/>
  <c r="H5257" i="14"/>
  <c r="I5257" i="14" s="1"/>
  <c r="J5257" i="14" s="1"/>
  <c r="I4818" i="14"/>
  <c r="J4818" i="14" s="1"/>
  <c r="H4819" i="14"/>
  <c r="I4819" i="14" s="1"/>
  <c r="J4598" i="14"/>
  <c r="I4599" i="14"/>
  <c r="J4600" i="14" s="1"/>
  <c r="H4600" i="14"/>
  <c r="I4600" i="14" s="1"/>
  <c r="H4162" i="14"/>
  <c r="I4162" i="14" s="1"/>
  <c r="I4161" i="14"/>
  <c r="J4161" i="14" s="1"/>
  <c r="J4599" i="14"/>
  <c r="H4381" i="14"/>
  <c r="I4381" i="14" s="1"/>
  <c r="I4380" i="14"/>
  <c r="J4380" i="14" s="1"/>
  <c r="H3505" i="14"/>
  <c r="I3505" i="14" s="1"/>
  <c r="J3512" i="14" s="1"/>
  <c r="I3504" i="14"/>
  <c r="J3504" i="14" s="1"/>
  <c r="J3940" i="14"/>
  <c r="H3942" i="14"/>
  <c r="I3941" i="14"/>
  <c r="J3941" i="14" s="1"/>
  <c r="J3505" i="14"/>
  <c r="J3723" i="14"/>
  <c r="H3724" i="14"/>
  <c r="I3724" i="14" s="1"/>
  <c r="J3731" i="14" s="1"/>
  <c r="I3723" i="14"/>
  <c r="J3724" i="14" s="1"/>
  <c r="J3284" i="14"/>
  <c r="I3285" i="14"/>
  <c r="H3286" i="14"/>
  <c r="I3286" i="14" s="1"/>
  <c r="J3286" i="14" s="1"/>
  <c r="J3285" i="14"/>
  <c r="H3066" i="14"/>
  <c r="I3065" i="14"/>
  <c r="H2847" i="14"/>
  <c r="I2846" i="14"/>
  <c r="J2198" i="14"/>
  <c r="J2191" i="14"/>
  <c r="J2407" i="14"/>
  <c r="H2628" i="14"/>
  <c r="I2627" i="14"/>
  <c r="H2409" i="14"/>
  <c r="I2408" i="14"/>
  <c r="J2408" i="14" s="1"/>
  <c r="J1753" i="14"/>
  <c r="J1752" i="14"/>
  <c r="J1313" i="14"/>
  <c r="I1095" i="14"/>
  <c r="J1095" i="14" s="1"/>
  <c r="H1096" i="14"/>
  <c r="I1096" i="14" s="1"/>
  <c r="I1314" i="14"/>
  <c r="J1314" i="14" s="1"/>
  <c r="H1315" i="14"/>
  <c r="I1315" i="14" s="1"/>
  <c r="J1315" i="14" s="1"/>
  <c r="J877" i="14"/>
  <c r="J658" i="14"/>
  <c r="I438" i="14"/>
  <c r="J438" i="14" s="1"/>
  <c r="H439" i="14"/>
  <c r="I439" i="14" s="1"/>
  <c r="J437" i="14"/>
  <c r="J439" i="14"/>
  <c r="G2730" i="14"/>
  <c r="G2802" i="14"/>
  <c r="G2778" i="14"/>
  <c r="G2682" i="14"/>
  <c r="G2706" i="14"/>
  <c r="G2754" i="14"/>
  <c r="J4826" i="14" l="1"/>
  <c r="J4819" i="14"/>
  <c r="J4388" i="14"/>
  <c r="J4381" i="14"/>
  <c r="J4169" i="14"/>
  <c r="J4162" i="14"/>
  <c r="I3942" i="14"/>
  <c r="J3943" i="14" s="1"/>
  <c r="H3943" i="14"/>
  <c r="I3943" i="14" s="1"/>
  <c r="I2847" i="14"/>
  <c r="H2848" i="14"/>
  <c r="I2848" i="14" s="1"/>
  <c r="J2855" i="14" s="1"/>
  <c r="J3065" i="14"/>
  <c r="J2846" i="14"/>
  <c r="J2848" i="14"/>
  <c r="J2847" i="14"/>
  <c r="I3066" i="14"/>
  <c r="J3066" i="14" s="1"/>
  <c r="H3067" i="14"/>
  <c r="I3067" i="14" s="1"/>
  <c r="I2409" i="14"/>
  <c r="J2410" i="14" s="1"/>
  <c r="H2410" i="14"/>
  <c r="I2410" i="14" s="1"/>
  <c r="J2417" i="14" s="1"/>
  <c r="J2409" i="14"/>
  <c r="J2627" i="14"/>
  <c r="J2628" i="14"/>
  <c r="I2628" i="14"/>
  <c r="J2629" i="14" s="1"/>
  <c r="H2629" i="14"/>
  <c r="I2629" i="14" s="1"/>
  <c r="J1103" i="14"/>
  <c r="J1096" i="14"/>
  <c r="G2755" i="14"/>
  <c r="G2731" i="14"/>
  <c r="G2683" i="14"/>
  <c r="G2707" i="14"/>
  <c r="G2779" i="14"/>
  <c r="J3942" i="14" l="1"/>
  <c r="J3074" i="14"/>
  <c r="J3067" i="14"/>
  <c r="G2684" i="14"/>
  <c r="G2708" i="14"/>
  <c r="G2732" i="14"/>
  <c r="G2780" i="14"/>
  <c r="G2756" i="14"/>
  <c r="G2803" i="14"/>
  <c r="G2804" i="14" s="1"/>
  <c r="G2733" i="14" l="1"/>
  <c r="G2781" i="14"/>
  <c r="G2757" i="14"/>
  <c r="G2685" i="14"/>
  <c r="G2709" i="14"/>
  <c r="G2782" i="14" l="1"/>
  <c r="G2805" i="14"/>
  <c r="G2806" i="14" s="1"/>
  <c r="G2758" i="14"/>
  <c r="G2734" i="14"/>
  <c r="G2710" i="14"/>
  <c r="G2735" i="14" l="1"/>
  <c r="G2759" i="14"/>
  <c r="G2783" i="14"/>
  <c r="G2760" i="14" l="1"/>
  <c r="G2784" i="14"/>
  <c r="G2807" i="14"/>
  <c r="G2808" i="14" s="1"/>
  <c r="G2785" i="14" l="1"/>
  <c r="G2809" i="14" l="1"/>
  <c r="G2810" i="14" s="1"/>
  <c r="G2811" i="14" s="1"/>
  <c r="G2812" i="14" s="1"/>
  <c r="G2813" i="14" s="1"/>
  <c r="G2814" i="14" s="1"/>
  <c r="G2815" i="14" s="1"/>
  <c r="G2816" i="14" s="1"/>
  <c r="G2817" i="14" s="1"/>
  <c r="G2818" i="14" s="1"/>
  <c r="G2819" i="14" s="1"/>
  <c r="G2820" i="14" s="1"/>
  <c r="G2821" i="14" s="1"/>
  <c r="G2822" i="14" s="1"/>
  <c r="G2823" i="14" s="1"/>
  <c r="G2824" i="14" s="1"/>
  <c r="G2825" i="14" s="1"/>
  <c r="G2826" i="14" s="1"/>
  <c r="G2827" i="14" l="1"/>
  <c r="G2828" i="14" s="1"/>
  <c r="G2829" i="14" s="1"/>
  <c r="G2830" i="14" s="1"/>
  <c r="G2831" i="14" s="1"/>
  <c r="G2832" i="14" s="1"/>
  <c r="G2833" i="14" s="1"/>
  <c r="G2834" i="14" s="1"/>
  <c r="G2835" i="14" s="1"/>
  <c r="G2836" i="14" s="1"/>
  <c r="G2837" i="14" s="1"/>
  <c r="G2838" i="14" s="1"/>
  <c r="G2839" i="14" s="1"/>
  <c r="G2840" i="14" s="1"/>
  <c r="G2841" i="14" s="1"/>
  <c r="G2842" i="14" s="1"/>
  <c r="G2843" i="14" s="1"/>
  <c r="G2844" i="14" s="1"/>
  <c r="G2845" i="14" s="1"/>
  <c r="G2846" i="14" s="1"/>
  <c r="G2847" i="14" s="1"/>
  <c r="G2848" i="14" s="1"/>
  <c r="G2850" i="14"/>
  <c r="G2851" i="14" s="1"/>
  <c r="G2852" i="14" s="1"/>
  <c r="G2853" i="14" s="1"/>
  <c r="G2854" i="14" s="1"/>
  <c r="G2855" i="14" s="1"/>
  <c r="G2856" i="14" s="1"/>
  <c r="G2857" i="14" s="1"/>
  <c r="G2858" i="14" s="1"/>
  <c r="G2859" i="14" s="1"/>
  <c r="G2860" i="14" s="1"/>
  <c r="G2861" i="14" s="1"/>
  <c r="G2862" i="14" s="1"/>
  <c r="G2863" i="14" s="1"/>
  <c r="G2864" i="14" s="1"/>
  <c r="G2865" i="14" s="1"/>
  <c r="G2866" i="14" s="1"/>
  <c r="G2867" i="14" s="1"/>
  <c r="G2868" i="14" s="1"/>
  <c r="G2869" i="14" s="1"/>
  <c r="G2870" i="14" s="1"/>
  <c r="G2871" i="14" s="1"/>
  <c r="G2872" i="14" s="1"/>
  <c r="G2873" i="14" s="1"/>
  <c r="G2874" i="14" s="1"/>
  <c r="G2875" i="14" s="1"/>
  <c r="G2876" i="14" s="1"/>
  <c r="G2877" i="14" s="1"/>
  <c r="G2878" i="14" s="1"/>
  <c r="G2879" i="14" s="1"/>
  <c r="G2880" i="14" s="1"/>
  <c r="G2881" i="14" l="1"/>
  <c r="G2905" i="14"/>
  <c r="G2930" i="14" l="1"/>
  <c r="G2882" i="14"/>
  <c r="G2906" i="14"/>
  <c r="G2931" i="14" l="1"/>
  <c r="G2883" i="14"/>
  <c r="G2907" i="14"/>
  <c r="G2955" i="14"/>
  <c r="G2884" i="14" l="1"/>
  <c r="G2908" i="14"/>
  <c r="G2980" i="14"/>
  <c r="G2932" i="14"/>
  <c r="G2956" i="14"/>
  <c r="G3005" i="14" l="1"/>
  <c r="G2981" i="14"/>
  <c r="G2957" i="14"/>
  <c r="G2933" i="14"/>
  <c r="G2885" i="14"/>
  <c r="G2909" i="14"/>
  <c r="G3006" i="14" l="1"/>
  <c r="G2934" i="14"/>
  <c r="G2982" i="14"/>
  <c r="G2958" i="14"/>
  <c r="G2886" i="14"/>
  <c r="G2910" i="14"/>
  <c r="G2935" i="14" l="1"/>
  <c r="G2959" i="14"/>
  <c r="G2887" i="14"/>
  <c r="G2911" i="14"/>
  <c r="G3007" i="14"/>
  <c r="G2983" i="14"/>
  <c r="G2984" i="14" l="1"/>
  <c r="G2936" i="14"/>
  <c r="G2888" i="14"/>
  <c r="G2912" i="14"/>
  <c r="G2960" i="14"/>
  <c r="G3008" i="14"/>
  <c r="G2961" i="14" l="1"/>
  <c r="G2985" i="14"/>
  <c r="G3009" i="14"/>
  <c r="G2937" i="14"/>
  <c r="G2889" i="14"/>
  <c r="G2913" i="14"/>
  <c r="G2962" i="14" l="1"/>
  <c r="G3010" i="14"/>
  <c r="G2986" i="14"/>
  <c r="G2938" i="14"/>
  <c r="G2890" i="14"/>
  <c r="G2914" i="14"/>
  <c r="G2987" i="14" l="1"/>
  <c r="G2891" i="14"/>
  <c r="G2915" i="14"/>
  <c r="G2963" i="14"/>
  <c r="G2939" i="14"/>
  <c r="G2892" i="14" l="1"/>
  <c r="G2916" i="14"/>
  <c r="G2988" i="14"/>
  <c r="G2964" i="14"/>
  <c r="G2940" i="14"/>
  <c r="G3011" i="14"/>
  <c r="G2941" i="14" l="1"/>
  <c r="G2989" i="14"/>
  <c r="G3012" i="14"/>
  <c r="G3013" i="14" s="1"/>
  <c r="G2965" i="14"/>
  <c r="G2893" i="14"/>
  <c r="G2917" i="14"/>
  <c r="G2990" i="14" l="1"/>
  <c r="G2966" i="14"/>
  <c r="G2942" i="14"/>
  <c r="G3014" i="14"/>
  <c r="G2894" i="14"/>
  <c r="G2918" i="14"/>
  <c r="G2895" i="14" l="1"/>
  <c r="G2919" i="14"/>
  <c r="G2967" i="14"/>
  <c r="G2991" i="14"/>
  <c r="G2943" i="14"/>
  <c r="G2944" i="14" l="1"/>
  <c r="G2896" i="14"/>
  <c r="G2920" i="14"/>
  <c r="G2968" i="14"/>
  <c r="G2992" i="14"/>
  <c r="G3015" i="14"/>
  <c r="G3016" i="14" s="1"/>
  <c r="G2993" i="14" l="1"/>
  <c r="G2897" i="14"/>
  <c r="G2921" i="14"/>
  <c r="G2969" i="14"/>
  <c r="G2945" i="14"/>
  <c r="G2898" i="14" l="1"/>
  <c r="G2922" i="14"/>
  <c r="G2946" i="14"/>
  <c r="G2994" i="14"/>
  <c r="G2970" i="14"/>
  <c r="G3017" i="14"/>
  <c r="G3018" i="14" s="1"/>
  <c r="G2971" i="14" l="1"/>
  <c r="G2947" i="14"/>
  <c r="G2995" i="14"/>
  <c r="G2899" i="14"/>
  <c r="G2923" i="14"/>
  <c r="G3019" i="14" l="1"/>
  <c r="G2972" i="14"/>
  <c r="G2996" i="14"/>
  <c r="G2948" i="14"/>
  <c r="G2900" i="14"/>
  <c r="G2924" i="14"/>
  <c r="G2973" i="14" l="1"/>
  <c r="G2997" i="14"/>
  <c r="G3020" i="14"/>
  <c r="G2949" i="14"/>
  <c r="G2901" i="14"/>
  <c r="G2925" i="14"/>
  <c r="G2950" i="14" l="1"/>
  <c r="G2998" i="14"/>
  <c r="G2974" i="14"/>
  <c r="G3021" i="14"/>
  <c r="G3022" i="14" s="1"/>
  <c r="G2902" i="14"/>
  <c r="G2926" i="14"/>
  <c r="G2999" i="14" l="1"/>
  <c r="G2975" i="14"/>
  <c r="G2951" i="14"/>
  <c r="G2903" i="14"/>
  <c r="G2927" i="14"/>
  <c r="G2904" i="14" l="1"/>
  <c r="G2928" i="14"/>
  <c r="G2976" i="14"/>
  <c r="G2952" i="14"/>
  <c r="G3000" i="14"/>
  <c r="G3023" i="14"/>
  <c r="G3024" i="14" s="1"/>
  <c r="G2953" i="14" l="1"/>
  <c r="G2977" i="14"/>
  <c r="G3001" i="14"/>
  <c r="G2929" i="14"/>
  <c r="G2978" i="14" l="1"/>
  <c r="G2954" i="14"/>
  <c r="G3002" i="14"/>
  <c r="G3025" i="14"/>
  <c r="G3026" i="14" s="1"/>
  <c r="G3003" i="14" l="1"/>
  <c r="G3027" i="14" s="1"/>
  <c r="G2979" i="14"/>
  <c r="G3004" i="14" l="1"/>
  <c r="G3028" i="14" l="1"/>
  <c r="G3029" i="14" s="1"/>
  <c r="G3030" i="14" s="1"/>
  <c r="G3031" i="14" s="1"/>
  <c r="G3032" i="14" s="1"/>
  <c r="G3033" i="14" s="1"/>
  <c r="G3034" i="14" s="1"/>
  <c r="G3035" i="14" s="1"/>
  <c r="G3036" i="14" s="1"/>
  <c r="G3037" i="14" s="1"/>
  <c r="G3038" i="14" s="1"/>
  <c r="G3039" i="14" s="1"/>
  <c r="G3040" i="14" s="1"/>
  <c r="G3041" i="14" s="1"/>
  <c r="G3042" i="14" s="1"/>
  <c r="G3043" i="14" s="1"/>
  <c r="G3044" i="14" s="1"/>
  <c r="G3045" i="14" s="1"/>
  <c r="G3046" i="14" l="1"/>
  <c r="G3047" i="14" s="1"/>
  <c r="G3048" i="14" s="1"/>
  <c r="G3049" i="14" s="1"/>
  <c r="G3050" i="14" s="1"/>
  <c r="G3051" i="14" s="1"/>
  <c r="G3052" i="14" s="1"/>
  <c r="G3053" i="14" s="1"/>
  <c r="G3054" i="14" s="1"/>
  <c r="G3055" i="14" s="1"/>
  <c r="G3056" i="14" s="1"/>
  <c r="G3057" i="14" s="1"/>
  <c r="G3058" i="14" s="1"/>
  <c r="G3059" i="14" s="1"/>
  <c r="G3060" i="14" s="1"/>
  <c r="G3061" i="14" s="1"/>
  <c r="G3062" i="14" s="1"/>
  <c r="G3063" i="14" s="1"/>
  <c r="G3064" i="14" s="1"/>
  <c r="G3065" i="14" s="1"/>
  <c r="G3066" i="14" s="1"/>
  <c r="G3067" i="14" s="1"/>
  <c r="G3069" i="14"/>
  <c r="G3070" i="14" s="1"/>
  <c r="G3071" i="14" s="1"/>
  <c r="G3072" i="14" s="1"/>
  <c r="G3073" i="14" s="1"/>
  <c r="G3074" i="14" s="1"/>
  <c r="G3075" i="14" s="1"/>
  <c r="G3076" i="14" s="1"/>
  <c r="G3077" i="14" s="1"/>
  <c r="G3078" i="14" s="1"/>
  <c r="G3079" i="14" s="1"/>
  <c r="G3080" i="14" s="1"/>
  <c r="G3081" i="14" s="1"/>
  <c r="G3082" i="14" s="1"/>
  <c r="G3083" i="14" s="1"/>
  <c r="G3084" i="14" s="1"/>
  <c r="G3085" i="14" s="1"/>
  <c r="G3086" i="14" s="1"/>
  <c r="G3087" i="14" s="1"/>
  <c r="G3088" i="14" s="1"/>
  <c r="G3089" i="14" s="1"/>
  <c r="G3090" i="14" s="1"/>
  <c r="G3091" i="14" s="1"/>
  <c r="G3092" i="14" s="1"/>
  <c r="G3093" i="14" s="1"/>
  <c r="G3094" i="14" s="1"/>
  <c r="G3095" i="14" s="1"/>
  <c r="G3096" i="14" s="1"/>
  <c r="G3097" i="14" s="1"/>
  <c r="G3098" i="14" s="1"/>
  <c r="G3099" i="14" s="1"/>
  <c r="G3100" i="14" l="1"/>
  <c r="G3124" i="14"/>
  <c r="G3149" i="14" l="1"/>
  <c r="G3101" i="14"/>
  <c r="G3125" i="14"/>
  <c r="G3102" i="14" l="1"/>
  <c r="G3126" i="14"/>
  <c r="G3174" i="14"/>
  <c r="G3150" i="14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G3199" i="14" l="1"/>
  <c r="G3175" i="14"/>
  <c r="G3151" i="14"/>
  <c r="G3103" i="14"/>
  <c r="G3127" i="14"/>
  <c r="L211" i="1"/>
  <c r="G3104" i="14" l="1"/>
  <c r="G3128" i="14"/>
  <c r="G3152" i="14"/>
  <c r="G3176" i="14"/>
  <c r="G3224" i="14"/>
  <c r="G3200" i="14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R206" i="1"/>
  <c r="R207" i="1"/>
  <c r="R208" i="1"/>
  <c r="R209" i="1"/>
  <c r="R210" i="1"/>
  <c r="L210" i="1"/>
  <c r="G3177" i="14" l="1"/>
  <c r="G3225" i="14"/>
  <c r="G3153" i="14"/>
  <c r="G3201" i="14"/>
  <c r="G3105" i="14"/>
  <c r="G3129" i="14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L209" i="1"/>
  <c r="L208" i="1"/>
  <c r="G3154" i="14" l="1"/>
  <c r="G3202" i="14"/>
  <c r="G3106" i="14"/>
  <c r="G3130" i="14"/>
  <c r="G3178" i="14"/>
  <c r="G3226" i="14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G3227" i="14" l="1"/>
  <c r="G3155" i="14"/>
  <c r="G3107" i="14"/>
  <c r="G3131" i="14"/>
  <c r="G3179" i="14"/>
  <c r="G3203" i="14"/>
  <c r="G3108" i="14" l="1"/>
  <c r="G3132" i="14"/>
  <c r="G3204" i="14"/>
  <c r="G3228" i="14"/>
  <c r="G3156" i="14"/>
  <c r="G3180" i="14"/>
  <c r="G3181" i="14" l="1"/>
  <c r="G3205" i="14"/>
  <c r="G3229" i="14"/>
  <c r="G3157" i="14"/>
  <c r="G3109" i="14"/>
  <c r="G3133" i="14"/>
  <c r="G3182" i="14" l="1"/>
  <c r="G3206" i="14"/>
  <c r="G3158" i="14"/>
  <c r="G3230" i="14"/>
  <c r="G3110" i="14"/>
  <c r="G3134" i="14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61" i="1"/>
  <c r="L206" i="1"/>
  <c r="G3183" i="14" l="1"/>
  <c r="G3159" i="14"/>
  <c r="G3111" i="14"/>
  <c r="G3135" i="14"/>
  <c r="G3207" i="14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G3160" i="14" l="1"/>
  <c r="G3208" i="14"/>
  <c r="G3112" i="14"/>
  <c r="G3136" i="14"/>
  <c r="G3184" i="14"/>
  <c r="G3231" i="14"/>
  <c r="G3232" i="14" s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L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G3113" i="14" l="1"/>
  <c r="G3137" i="14"/>
  <c r="G3209" i="14"/>
  <c r="G3185" i="14"/>
  <c r="G3233" i="14"/>
  <c r="G3161" i="14"/>
  <c r="E204" i="1"/>
  <c r="G3114" i="14" l="1"/>
  <c r="G3138" i="14"/>
  <c r="G3210" i="14"/>
  <c r="G3234" i="14" s="1"/>
  <c r="G3186" i="14"/>
  <c r="G3162" i="14"/>
  <c r="E205" i="1"/>
  <c r="R204" i="1"/>
  <c r="E202" i="1"/>
  <c r="D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E201" i="1"/>
  <c r="D201" i="1"/>
  <c r="D197" i="1"/>
  <c r="E4682" i="3"/>
  <c r="E4792" i="3"/>
  <c r="K200" i="1"/>
  <c r="J200" i="1"/>
  <c r="I200" i="1"/>
  <c r="P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G3187" i="14" l="1"/>
  <c r="G3163" i="14"/>
  <c r="G3211" i="14"/>
  <c r="G3115" i="14"/>
  <c r="G3139" i="14"/>
  <c r="R205" i="1"/>
  <c r="E206" i="1"/>
  <c r="E207" i="1"/>
  <c r="E198" i="1"/>
  <c r="E4643" i="3"/>
  <c r="G3116" i="14" l="1"/>
  <c r="G3140" i="14"/>
  <c r="G3188" i="14"/>
  <c r="G3164" i="14"/>
  <c r="G3212" i="14"/>
  <c r="G3235" i="14"/>
  <c r="G3236" i="14" s="1"/>
  <c r="E208" i="1"/>
  <c r="E209" i="1" s="1"/>
  <c r="E210" i="1" s="1"/>
  <c r="E199" i="1"/>
  <c r="P194" i="1"/>
  <c r="I194" i="1"/>
  <c r="K194" i="1"/>
  <c r="J194" i="1" s="1"/>
  <c r="G3165" i="14" l="1"/>
  <c r="G3189" i="14"/>
  <c r="G3117" i="14"/>
  <c r="G3141" i="14"/>
  <c r="G3213" i="14"/>
  <c r="E211" i="1"/>
  <c r="E200" i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G3166" i="14" l="1"/>
  <c r="G3118" i="14"/>
  <c r="G3142" i="14"/>
  <c r="G3214" i="14"/>
  <c r="G3190" i="14"/>
  <c r="G3237" i="14"/>
  <c r="G3238" i="14" s="1"/>
  <c r="E212" i="1"/>
  <c r="R211" i="1"/>
  <c r="S211" i="1"/>
  <c r="E178" i="5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G3191" i="14" l="1"/>
  <c r="G3215" i="14"/>
  <c r="G3239" i="14"/>
  <c r="G3167" i="14"/>
  <c r="G3119" i="14"/>
  <c r="G3143" i="14"/>
  <c r="E21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I192" i="1"/>
  <c r="K192" i="1"/>
  <c r="J192" i="1" s="1"/>
  <c r="G3168" i="14" l="1"/>
  <c r="G3120" i="14"/>
  <c r="G3144" i="14"/>
  <c r="G3192" i="14"/>
  <c r="G3216" i="14"/>
  <c r="G3240" i="14"/>
  <c r="E214" i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G3169" i="14" l="1"/>
  <c r="G3121" i="14"/>
  <c r="G3145" i="14"/>
  <c r="G3217" i="14"/>
  <c r="G3241" i="14" s="1"/>
  <c r="G3193" i="14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G3218" i="14" l="1"/>
  <c r="G3122" i="14"/>
  <c r="G3146" i="14"/>
  <c r="G3194" i="14"/>
  <c r="G3170" i="14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G3195" i="14" l="1"/>
  <c r="G3123" i="14"/>
  <c r="G3147" i="14"/>
  <c r="G3219" i="14"/>
  <c r="G3171" i="14"/>
  <c r="G3242" i="14"/>
  <c r="G3243" i="14" s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G3148" i="14" l="1"/>
  <c r="G3220" i="14"/>
  <c r="G3244" i="14"/>
  <c r="G3196" i="14"/>
  <c r="G3172" i="14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G3197" i="14" l="1"/>
  <c r="G3173" i="14"/>
  <c r="G3221" i="14"/>
  <c r="G3245" i="14" s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G3222" i="14" l="1"/>
  <c r="G3198" i="14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G3223" i="14" l="1"/>
  <c r="G3246" i="14"/>
  <c r="G3247" i="14" s="1"/>
  <c r="G3248" i="14" s="1"/>
  <c r="G3249" i="14" s="1"/>
  <c r="G3250" i="14" s="1"/>
  <c r="G3251" i="14" s="1"/>
  <c r="G3252" i="14" s="1"/>
  <c r="G3253" i="14" s="1"/>
  <c r="G3254" i="14" s="1"/>
  <c r="G3255" i="14" s="1"/>
  <c r="G3256" i="14" s="1"/>
  <c r="G3257" i="14" s="1"/>
  <c r="G3258" i="14" s="1"/>
  <c r="G3259" i="14" s="1"/>
  <c r="G3260" i="14" s="1"/>
  <c r="G3261" i="14" s="1"/>
  <c r="G3262" i="14" s="1"/>
  <c r="G3263" i="14" s="1"/>
  <c r="G3264" i="14" s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G3265" i="14" l="1"/>
  <c r="G3266" i="14" s="1"/>
  <c r="G3267" i="14" s="1"/>
  <c r="G3268" i="14" s="1"/>
  <c r="G3269" i="14" s="1"/>
  <c r="G3270" i="14" s="1"/>
  <c r="G3271" i="14" s="1"/>
  <c r="G3272" i="14" s="1"/>
  <c r="G3273" i="14" s="1"/>
  <c r="G3274" i="14" s="1"/>
  <c r="G3275" i="14" s="1"/>
  <c r="G3276" i="14" s="1"/>
  <c r="G3277" i="14" s="1"/>
  <c r="G3278" i="14" s="1"/>
  <c r="G3279" i="14" s="1"/>
  <c r="G3280" i="14" s="1"/>
  <c r="G3281" i="14" s="1"/>
  <c r="G3282" i="14" s="1"/>
  <c r="G3283" i="14" s="1"/>
  <c r="G3284" i="14" s="1"/>
  <c r="G3285" i="14" s="1"/>
  <c r="G3286" i="14" s="1"/>
  <c r="G3288" i="14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G3289" i="14" l="1"/>
  <c r="G3290" i="14" s="1"/>
  <c r="G3291" i="14" s="1"/>
  <c r="G3292" i="14" s="1"/>
  <c r="G3293" i="14" s="1"/>
  <c r="G3294" i="14" s="1"/>
  <c r="G3295" i="14" s="1"/>
  <c r="G3296" i="14" s="1"/>
  <c r="G3297" i="14" s="1"/>
  <c r="G3298" i="14" s="1"/>
  <c r="G3299" i="14" s="1"/>
  <c r="G3300" i="14" s="1"/>
  <c r="G3301" i="14" s="1"/>
  <c r="G3302" i="14" s="1"/>
  <c r="G3303" i="14" s="1"/>
  <c r="G3304" i="14" s="1"/>
  <c r="G3305" i="14" s="1"/>
  <c r="G3306" i="14" s="1"/>
  <c r="G3307" i="14" s="1"/>
  <c r="G3308" i="14" s="1"/>
  <c r="G3309" i="14" s="1"/>
  <c r="G3310" i="14" s="1"/>
  <c r="G3311" i="14" s="1"/>
  <c r="G3312" i="14" s="1"/>
  <c r="G3313" i="14" s="1"/>
  <c r="G3314" i="14" s="1"/>
  <c r="G3315" i="14" s="1"/>
  <c r="G3316" i="14" s="1"/>
  <c r="G3317" i="14" s="1"/>
  <c r="G3318" i="14" s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G3319" i="14" l="1"/>
  <c r="G3343" i="14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G3320" i="14" l="1"/>
  <c r="G3344" i="14"/>
  <c r="G3368" i="14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G3393" i="14" l="1"/>
  <c r="G3369" i="14"/>
  <c r="G3321" i="14"/>
  <c r="G3345" i="14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G3322" i="14" l="1"/>
  <c r="G3346" i="14"/>
  <c r="G3418" i="14"/>
  <c r="G3394" i="14"/>
  <c r="G3370" i="14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G3371" i="14" l="1"/>
  <c r="G3323" i="14"/>
  <c r="G3347" i="14"/>
  <c r="G3419" i="14"/>
  <c r="G3443" i="14"/>
  <c r="G3395" i="14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G3420" i="14" l="1"/>
  <c r="G3372" i="14"/>
  <c r="G3396" i="14"/>
  <c r="G3444" i="14"/>
  <c r="G3324" i="14"/>
  <c r="G3348" i="14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G3397" i="14" l="1"/>
  <c r="G3445" i="14"/>
  <c r="G3325" i="14"/>
  <c r="G3349" i="14"/>
  <c r="G3373" i="14"/>
  <c r="G3421" i="14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G3398" i="14" l="1"/>
  <c r="G3326" i="14"/>
  <c r="G3350" i="14"/>
  <c r="G3422" i="14"/>
  <c r="G3374" i="14"/>
  <c r="G3446" i="14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G3399" i="14" l="1"/>
  <c r="G3375" i="14"/>
  <c r="G3423" i="14"/>
  <c r="G3327" i="14"/>
  <c r="G3351" i="14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G3328" i="14" l="1"/>
  <c r="G3352" i="14"/>
  <c r="G3376" i="14"/>
  <c r="G3400" i="14"/>
  <c r="G3424" i="14"/>
  <c r="G3447" i="14"/>
  <c r="G3448" i="14" s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G3425" i="14" l="1"/>
  <c r="G3401" i="14"/>
  <c r="G3377" i="14"/>
  <c r="G3329" i="14"/>
  <c r="G3353" i="14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G3402" i="14" l="1"/>
  <c r="G3330" i="14"/>
  <c r="G3354" i="14"/>
  <c r="G3449" i="14"/>
  <c r="G3378" i="14"/>
  <c r="G3426" i="14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G3331" i="14" l="1"/>
  <c r="G3355" i="14"/>
  <c r="G3427" i="14"/>
  <c r="G3403" i="14"/>
  <c r="G3450" i="14"/>
  <c r="G3451" i="14" s="1"/>
  <c r="G3379" i="14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G3380" i="14" l="1"/>
  <c r="G3428" i="14"/>
  <c r="G3332" i="14"/>
  <c r="G3356" i="14"/>
  <c r="G3404" i="14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G3333" i="14" l="1"/>
  <c r="G3357" i="14"/>
  <c r="G3452" i="14"/>
  <c r="G3405" i="14"/>
  <c r="G3429" i="14"/>
  <c r="G3381" i="14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G3453" i="14" l="1"/>
  <c r="G3382" i="14"/>
  <c r="G3406" i="14"/>
  <c r="G3430" i="14"/>
  <c r="G3334" i="14"/>
  <c r="G3358" i="14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G3431" i="14" l="1"/>
  <c r="G3454" i="14"/>
  <c r="G3455" i="14" s="1"/>
  <c r="G3383" i="14"/>
  <c r="G3335" i="14"/>
  <c r="G3359" i="14"/>
  <c r="G3407" i="14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G3432" i="14" l="1"/>
  <c r="G3408" i="14"/>
  <c r="G3336" i="14"/>
  <c r="G3360" i="14"/>
  <c r="G3456" i="14"/>
  <c r="G3384" i="14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G3433" i="14" l="1"/>
  <c r="G3337" i="14"/>
  <c r="G3361" i="14"/>
  <c r="G3409" i="14"/>
  <c r="G3457" i="14"/>
  <c r="G3385" i="14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G3434" i="14" l="1"/>
  <c r="G3410" i="14"/>
  <c r="G3386" i="14"/>
  <c r="G3338" i="14"/>
  <c r="G3362" i="14"/>
  <c r="G3458" i="14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G3387" i="14" l="1"/>
  <c r="G3435" i="14"/>
  <c r="G3411" i="14"/>
  <c r="G3339" i="14"/>
  <c r="G3363" i="14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G3388" i="14" l="1"/>
  <c r="G3436" i="14"/>
  <c r="G3340" i="14"/>
  <c r="G3364" i="14"/>
  <c r="G3412" i="14"/>
  <c r="G3459" i="14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G3437" i="14" l="1"/>
  <c r="G3460" i="14"/>
  <c r="G3461" i="14" s="1"/>
  <c r="G3389" i="14"/>
  <c r="G3413" i="14"/>
  <c r="G3341" i="14"/>
  <c r="G3365" i="14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G3438" i="14" l="1"/>
  <c r="G3462" i="14"/>
  <c r="G3390" i="14"/>
  <c r="G3414" i="14"/>
  <c r="G3342" i="14"/>
  <c r="G3366" i="14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G3439" i="14" l="1"/>
  <c r="G3391" i="14"/>
  <c r="G3367" i="14"/>
  <c r="G3415" i="14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G3392" i="14" l="1"/>
  <c r="G3440" i="14"/>
  <c r="G3416" i="14"/>
  <c r="G3463" i="14"/>
  <c r="G3464" i="14" s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G3417" i="14" l="1"/>
  <c r="G3441" i="14"/>
  <c r="G3465" i="14" s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G3442" i="14" l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G3466" i="14" l="1"/>
  <c r="G3467" i="14" s="1"/>
  <c r="G3468" i="14" s="1"/>
  <c r="G3469" i="14" s="1"/>
  <c r="G3470" i="14" s="1"/>
  <c r="G3471" i="14" s="1"/>
  <c r="G3472" i="14" s="1"/>
  <c r="G3473" i="14" s="1"/>
  <c r="G3474" i="14" s="1"/>
  <c r="G3475" i="14" s="1"/>
  <c r="G3476" i="14" s="1"/>
  <c r="G3477" i="14" s="1"/>
  <c r="G3478" i="14" s="1"/>
  <c r="G3479" i="14" s="1"/>
  <c r="G3480" i="14" s="1"/>
  <c r="G3481" i="14" s="1"/>
  <c r="G3482" i="14" s="1"/>
  <c r="G3483" i="14" s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G3484" i="14" l="1"/>
  <c r="G3485" i="14" s="1"/>
  <c r="G3486" i="14" s="1"/>
  <c r="G3487" i="14" s="1"/>
  <c r="G3488" i="14" s="1"/>
  <c r="G3489" i="14" s="1"/>
  <c r="G3490" i="14" s="1"/>
  <c r="G3491" i="14" s="1"/>
  <c r="G3492" i="14" s="1"/>
  <c r="G3493" i="14" s="1"/>
  <c r="G3494" i="14" s="1"/>
  <c r="G3495" i="14" s="1"/>
  <c r="G3496" i="14" s="1"/>
  <c r="G3497" i="14" s="1"/>
  <c r="G3498" i="14" s="1"/>
  <c r="G3499" i="14" s="1"/>
  <c r="G3500" i="14" s="1"/>
  <c r="G3501" i="14" s="1"/>
  <c r="G3502" i="14" s="1"/>
  <c r="G3503" i="14" s="1"/>
  <c r="G3504" i="14" s="1"/>
  <c r="G3505" i="14" s="1"/>
  <c r="G3507" i="14"/>
  <c r="G3508" i="14" s="1"/>
  <c r="G3509" i="14" s="1"/>
  <c r="G3510" i="14" s="1"/>
  <c r="G3511" i="14" s="1"/>
  <c r="G3512" i="14" s="1"/>
  <c r="G3513" i="14" s="1"/>
  <c r="G3514" i="14" s="1"/>
  <c r="G3515" i="14" s="1"/>
  <c r="G3516" i="14" s="1"/>
  <c r="G3517" i="14" s="1"/>
  <c r="G3518" i="14" s="1"/>
  <c r="G3519" i="14" s="1"/>
  <c r="G3520" i="14" s="1"/>
  <c r="G3521" i="14" s="1"/>
  <c r="G3522" i="14" s="1"/>
  <c r="G3523" i="14" s="1"/>
  <c r="G3524" i="14" s="1"/>
  <c r="G3525" i="14" s="1"/>
  <c r="G3526" i="14" s="1"/>
  <c r="G3527" i="14" s="1"/>
  <c r="G3528" i="14" s="1"/>
  <c r="G3529" i="14" s="1"/>
  <c r="G3530" i="14" s="1"/>
  <c r="G3531" i="14" s="1"/>
  <c r="G3532" i="14" s="1"/>
  <c r="G3533" i="14" s="1"/>
  <c r="G3534" i="14" s="1"/>
  <c r="G3535" i="14" s="1"/>
  <c r="G3536" i="14" s="1"/>
  <c r="G3537" i="14" s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G3538" i="14" l="1"/>
  <c r="G3562" i="14"/>
  <c r="G3587" i="14" s="1"/>
  <c r="G3612" i="14" s="1"/>
  <c r="G3637" i="14" s="1"/>
  <c r="G3662" i="14" s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G3539" i="14" l="1"/>
  <c r="G3563" i="14"/>
  <c r="G3588" i="14" s="1"/>
  <c r="G3613" i="14" s="1"/>
  <c r="G3638" i="14" s="1"/>
  <c r="G3663" i="14" s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G3540" i="14" l="1"/>
  <c r="G3564" i="14"/>
  <c r="G3589" i="14" s="1"/>
  <c r="G3614" i="14" s="1"/>
  <c r="G3639" i="14" s="1"/>
  <c r="G3664" i="14" s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G3541" i="14" l="1"/>
  <c r="G3565" i="14"/>
  <c r="G3590" i="14" s="1"/>
  <c r="G3615" i="14" s="1"/>
  <c r="G3640" i="14" s="1"/>
  <c r="G3665" i="14" s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G3542" i="14" l="1"/>
  <c r="G3566" i="14"/>
  <c r="G3591" i="14" s="1"/>
  <c r="G3616" i="14" s="1"/>
  <c r="G3641" i="14" s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G3543" i="14" l="1"/>
  <c r="G3567" i="14"/>
  <c r="G3592" i="14" s="1"/>
  <c r="G3617" i="14" s="1"/>
  <c r="G3642" i="14" s="1"/>
  <c r="G3666" i="14" s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G3544" i="14" l="1"/>
  <c r="G3568" i="14"/>
  <c r="G3593" i="14" s="1"/>
  <c r="G3618" i="14" s="1"/>
  <c r="G3643" i="14" s="1"/>
  <c r="G3667" i="14" s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G3545" i="14" l="1"/>
  <c r="G3569" i="14"/>
  <c r="G3594" i="14" s="1"/>
  <c r="G3619" i="14" s="1"/>
  <c r="G3644" i="14" s="1"/>
  <c r="G3668" i="14" s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G3546" i="14" l="1"/>
  <c r="G3570" i="14"/>
  <c r="G3595" i="14" s="1"/>
  <c r="G3620" i="14" s="1"/>
  <c r="G3645" i="14" s="1"/>
  <c r="G3669" i="14" s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G3547" i="14" l="1"/>
  <c r="G3571" i="14"/>
  <c r="G3596" i="14" s="1"/>
  <c r="G3621" i="14" s="1"/>
  <c r="G3646" i="14" s="1"/>
  <c r="G3670" i="14" s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G3548" i="14" l="1"/>
  <c r="G3572" i="14"/>
  <c r="G3597" i="14" s="1"/>
  <c r="G3622" i="14" s="1"/>
  <c r="G3647" i="14" s="1"/>
  <c r="G3671" i="14" s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G3549" i="14" l="1"/>
  <c r="G3573" i="14"/>
  <c r="G3598" i="14" s="1"/>
  <c r="G3623" i="14" s="1"/>
  <c r="G3648" i="14" s="1"/>
  <c r="G3672" i="14" s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G3550" i="14" l="1"/>
  <c r="G3574" i="14"/>
  <c r="G3599" i="14" s="1"/>
  <c r="G3624" i="14" s="1"/>
  <c r="G3649" i="14" s="1"/>
  <c r="G3673" i="14" s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G3551" i="14" l="1"/>
  <c r="G3575" i="14"/>
  <c r="G3600" i="14" s="1"/>
  <c r="G3625" i="14" s="1"/>
  <c r="G3650" i="14" s="1"/>
  <c r="G3674" i="14" s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G3552" i="14" l="1"/>
  <c r="G3576" i="14"/>
  <c r="G3601" i="14" s="1"/>
  <c r="G3626" i="14" s="1"/>
  <c r="G3651" i="14" s="1"/>
  <c r="G3675" i="14" s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G3553" i="14" l="1"/>
  <c r="G3577" i="14"/>
  <c r="G3602" i="14" s="1"/>
  <c r="G3627" i="14" s="1"/>
  <c r="G3652" i="14" s="1"/>
  <c r="G3676" i="14" s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G3554" i="14" l="1"/>
  <c r="G3578" i="14"/>
  <c r="G3603" i="14" s="1"/>
  <c r="G3628" i="14" s="1"/>
  <c r="G3653" i="14" s="1"/>
  <c r="G3677" i="14" s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G3555" i="14" l="1"/>
  <c r="G3579" i="14"/>
  <c r="G3604" i="14" s="1"/>
  <c r="G3629" i="14" s="1"/>
  <c r="G3654" i="14" s="1"/>
  <c r="G3678" i="14" s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P161" i="1"/>
  <c r="E3822" i="3"/>
  <c r="G3556" i="14" l="1"/>
  <c r="G3580" i="14"/>
  <c r="G3605" i="14" s="1"/>
  <c r="G3630" i="14" s="1"/>
  <c r="G3655" i="14" s="1"/>
  <c r="G3679" i="14" s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K160" i="1"/>
  <c r="J160" i="1" s="1"/>
  <c r="G3557" i="14" l="1"/>
  <c r="G3581" i="14"/>
  <c r="G3606" i="14" s="1"/>
  <c r="G3631" i="14" s="1"/>
  <c r="G3656" i="14" s="1"/>
  <c r="G3680" i="14" s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G3558" i="14" l="1"/>
  <c r="G3582" i="14"/>
  <c r="G3607" i="14" s="1"/>
  <c r="G3632" i="14" s="1"/>
  <c r="G3657" i="14" s="1"/>
  <c r="G3681" i="14" s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E3786" i="3"/>
  <c r="P159" i="1"/>
  <c r="G3559" i="14" l="1"/>
  <c r="G3583" i="14"/>
  <c r="G3608" i="14" s="1"/>
  <c r="G3633" i="14" s="1"/>
  <c r="G3658" i="14" s="1"/>
  <c r="G3682" i="14" s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G3560" i="14" l="1"/>
  <c r="G3584" i="14"/>
  <c r="G3609" i="14" s="1"/>
  <c r="G3634" i="14" s="1"/>
  <c r="G3659" i="14" s="1"/>
  <c r="G3683" i="14" s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G3561" i="14" l="1"/>
  <c r="G3585" i="14"/>
  <c r="G3610" i="14" s="1"/>
  <c r="G3635" i="14" s="1"/>
  <c r="G3660" i="14" s="1"/>
  <c r="G3684" i="14" s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G3586" i="14" l="1"/>
  <c r="G3611" i="14" s="1"/>
  <c r="G3636" i="14" s="1"/>
  <c r="G3661" i="14" s="1"/>
  <c r="G3685" i="14" s="1"/>
  <c r="G3686" i="14" s="1"/>
  <c r="G3687" i="14" s="1"/>
  <c r="G3688" i="14" s="1"/>
  <c r="G3689" i="14" s="1"/>
  <c r="G3690" i="14" s="1"/>
  <c r="G3691" i="14" s="1"/>
  <c r="G3692" i="14" s="1"/>
  <c r="G3693" i="14" s="1"/>
  <c r="G3694" i="14" s="1"/>
  <c r="G3695" i="14" s="1"/>
  <c r="G3696" i="14" s="1"/>
  <c r="G3697" i="14" s="1"/>
  <c r="G3698" i="14" s="1"/>
  <c r="G3699" i="14" s="1"/>
  <c r="G3700" i="14" s="1"/>
  <c r="G3701" i="14" s="1"/>
  <c r="G3702" i="14" s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P157" i="1"/>
  <c r="D157" i="1"/>
  <c r="G3703" i="14" l="1"/>
  <c r="G3704" i="14" s="1"/>
  <c r="G3705" i="14" s="1"/>
  <c r="G3706" i="14" s="1"/>
  <c r="G3707" i="14" s="1"/>
  <c r="G3708" i="14" s="1"/>
  <c r="G3709" i="14" s="1"/>
  <c r="G3710" i="14" s="1"/>
  <c r="G3711" i="14" s="1"/>
  <c r="G3712" i="14" s="1"/>
  <c r="G3713" i="14" s="1"/>
  <c r="G3714" i="14" s="1"/>
  <c r="G3715" i="14" s="1"/>
  <c r="G3716" i="14" s="1"/>
  <c r="G3717" i="14" s="1"/>
  <c r="G3718" i="14" s="1"/>
  <c r="G3719" i="14" s="1"/>
  <c r="G3720" i="14" s="1"/>
  <c r="G3721" i="14" s="1"/>
  <c r="G3722" i="14" s="1"/>
  <c r="G3723" i="14" s="1"/>
  <c r="G3724" i="14" s="1"/>
  <c r="G3726" i="14"/>
  <c r="G3727" i="14" s="1"/>
  <c r="G3728" i="14" s="1"/>
  <c r="G3729" i="14" s="1"/>
  <c r="G3730" i="14" s="1"/>
  <c r="G3731" i="14" s="1"/>
  <c r="G3732" i="14" s="1"/>
  <c r="G3733" i="14" s="1"/>
  <c r="G3734" i="14" s="1"/>
  <c r="G3735" i="14" s="1"/>
  <c r="G3736" i="14" s="1"/>
  <c r="G3737" i="14" s="1"/>
  <c r="G3738" i="14" s="1"/>
  <c r="G3739" i="14" s="1"/>
  <c r="G3740" i="14" s="1"/>
  <c r="G3741" i="14" s="1"/>
  <c r="G3742" i="14" s="1"/>
  <c r="G3743" i="14" s="1"/>
  <c r="G3744" i="14" s="1"/>
  <c r="G3745" i="14" s="1"/>
  <c r="G3746" i="14" s="1"/>
  <c r="G3747" i="14" s="1"/>
  <c r="G3748" i="14" s="1"/>
  <c r="G3749" i="14" s="1"/>
  <c r="G3750" i="14" s="1"/>
  <c r="G3751" i="14" s="1"/>
  <c r="G3752" i="14" s="1"/>
  <c r="G3753" i="14" s="1"/>
  <c r="G3754" i="14" s="1"/>
  <c r="G3755" i="14" s="1"/>
  <c r="G3756" i="14" s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G3757" i="14" l="1"/>
  <c r="G3758" i="14" s="1"/>
  <c r="G3781" i="14"/>
  <c r="G3805" i="14" s="1"/>
  <c r="G3829" i="14" s="1"/>
  <c r="G3853" i="14" s="1"/>
  <c r="G3877" i="14" s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G3759" i="14" l="1"/>
  <c r="G3782" i="14"/>
  <c r="G3806" i="14" s="1"/>
  <c r="G3830" i="14" s="1"/>
  <c r="G3854" i="14" s="1"/>
  <c r="G3878" i="14" s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G3760" i="14" l="1"/>
  <c r="G3783" i="14"/>
  <c r="G3807" i="14" s="1"/>
  <c r="G3831" i="14" s="1"/>
  <c r="G3855" i="14" s="1"/>
  <c r="G3879" i="14" s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G3761" i="14" l="1"/>
  <c r="G3784" i="14"/>
  <c r="G3808" i="14" s="1"/>
  <c r="G3832" i="14" s="1"/>
  <c r="G3856" i="14" s="1"/>
  <c r="G3880" i="14" s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G3762" i="14" l="1"/>
  <c r="G3785" i="14"/>
  <c r="G3809" i="14" s="1"/>
  <c r="G3833" i="14" s="1"/>
  <c r="G3857" i="14" s="1"/>
  <c r="G3881" i="14" s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G3763" i="14" l="1"/>
  <c r="G3786" i="14"/>
  <c r="G3810" i="14" s="1"/>
  <c r="G3834" i="14" s="1"/>
  <c r="G3858" i="14" s="1"/>
  <c r="G3882" i="14" s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G3764" i="14" l="1"/>
  <c r="G3787" i="14"/>
  <c r="G3811" i="14" s="1"/>
  <c r="G3835" i="14" s="1"/>
  <c r="G3859" i="14" s="1"/>
  <c r="G3883" i="14" s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G3765" i="14" l="1"/>
  <c r="G3788" i="14"/>
  <c r="G3812" i="14" s="1"/>
  <c r="G3836" i="14" s="1"/>
  <c r="G3860" i="14" s="1"/>
  <c r="G3884" i="14" s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G3766" i="14" l="1"/>
  <c r="G3789" i="14"/>
  <c r="G3813" i="14" s="1"/>
  <c r="G3837" i="14" s="1"/>
  <c r="G3861" i="14" s="1"/>
  <c r="G3885" i="14" s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K147" i="1"/>
  <c r="J147" i="1" s="1"/>
  <c r="P147" i="1"/>
  <c r="P146" i="1"/>
  <c r="K146" i="1"/>
  <c r="J146" i="1" s="1"/>
  <c r="E3458" i="3"/>
  <c r="G3767" i="14" l="1"/>
  <c r="G3790" i="14"/>
  <c r="G3814" i="14" s="1"/>
  <c r="G3838" i="14" s="1"/>
  <c r="G3862" i="14" s="1"/>
  <c r="G3886" i="14" s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G3768" i="14" l="1"/>
  <c r="G3791" i="14"/>
  <c r="G3815" i="14" s="1"/>
  <c r="G3839" i="14" s="1"/>
  <c r="G3863" i="14" s="1"/>
  <c r="G3887" i="14" s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G3769" i="14" l="1"/>
  <c r="G3792" i="14"/>
  <c r="G3816" i="14" s="1"/>
  <c r="G3840" i="14" s="1"/>
  <c r="G3864" i="14" s="1"/>
  <c r="G3888" i="14" s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G3770" i="14" l="1"/>
  <c r="G3793" i="14"/>
  <c r="G3817" i="14" s="1"/>
  <c r="G3841" i="14" s="1"/>
  <c r="G3865" i="14" s="1"/>
  <c r="G3889" i="14" s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G3771" i="14" l="1"/>
  <c r="G3794" i="14"/>
  <c r="G3818" i="14" s="1"/>
  <c r="G3842" i="14" s="1"/>
  <c r="G3866" i="14" s="1"/>
  <c r="G3890" i="14" s="1"/>
  <c r="F3225" i="3"/>
  <c r="F3226" i="3"/>
  <c r="E164" i="1"/>
  <c r="I143" i="1"/>
  <c r="E3390" i="3"/>
  <c r="E3386" i="3"/>
  <c r="P143" i="1"/>
  <c r="G3772" i="14" l="1"/>
  <c r="G3795" i="14"/>
  <c r="G3819" i="14" s="1"/>
  <c r="G3843" i="14" s="1"/>
  <c r="G3867" i="14" s="1"/>
  <c r="G3891" i="14" s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3249" i="3"/>
  <c r="E165" i="1"/>
  <c r="G3773" i="14" l="1"/>
  <c r="G3796" i="14"/>
  <c r="G3820" i="14" s="1"/>
  <c r="G3844" i="14" s="1"/>
  <c r="G3868" i="14" s="1"/>
  <c r="G3892" i="14" s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P141" i="1"/>
  <c r="G3774" i="14" l="1"/>
  <c r="G3797" i="14"/>
  <c r="G3821" i="14" s="1"/>
  <c r="G3845" i="14" s="1"/>
  <c r="G3869" i="14" s="1"/>
  <c r="G3893" i="14" s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G3775" i="14" l="1"/>
  <c r="G3798" i="14"/>
  <c r="G3822" i="14" s="1"/>
  <c r="G3846" i="14" s="1"/>
  <c r="G3870" i="14" s="1"/>
  <c r="G3894" i="14" s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G3776" i="14" l="1"/>
  <c r="G3799" i="14"/>
  <c r="G3823" i="14" s="1"/>
  <c r="G3847" i="14" s="1"/>
  <c r="G3871" i="14" s="1"/>
  <c r="G3895" i="14" s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S141" i="1"/>
  <c r="R141" i="1"/>
  <c r="E169" i="1"/>
  <c r="E170" i="1" s="1"/>
  <c r="P140" i="1"/>
  <c r="G3777" i="14" l="1"/>
  <c r="G3800" i="14"/>
  <c r="G3824" i="14" s="1"/>
  <c r="G3848" i="14" s="1"/>
  <c r="G3872" i="14" s="1"/>
  <c r="G3896" i="14" s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K139" i="1"/>
  <c r="G3778" i="14" l="1"/>
  <c r="G3801" i="14"/>
  <c r="G3825" i="14" s="1"/>
  <c r="G3849" i="14" s="1"/>
  <c r="G3873" i="14" s="1"/>
  <c r="G3897" i="14" s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P138" i="1"/>
  <c r="K137" i="1"/>
  <c r="J137" i="1" s="1"/>
  <c r="P137" i="1"/>
  <c r="G3779" i="14" l="1"/>
  <c r="G3802" i="14"/>
  <c r="G3826" i="14" s="1"/>
  <c r="G3850" i="14" s="1"/>
  <c r="G3874" i="14" s="1"/>
  <c r="G3898" i="14" s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38" i="1"/>
  <c r="S138" i="1"/>
  <c r="E145" i="1"/>
  <c r="S144" i="1"/>
  <c r="R144" i="1"/>
  <c r="K136" i="1"/>
  <c r="G3780" i="14" l="1"/>
  <c r="G3803" i="14"/>
  <c r="G3827" i="14" s="1"/>
  <c r="G3851" i="14" s="1"/>
  <c r="G3875" i="14" s="1"/>
  <c r="G3899" i="14" s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S145" i="1"/>
  <c r="R145" i="1"/>
  <c r="R139" i="1"/>
  <c r="S139" i="1"/>
  <c r="K135" i="1"/>
  <c r="G3804" i="14" l="1"/>
  <c r="G3828" i="14" s="1"/>
  <c r="G3852" i="14" s="1"/>
  <c r="G3876" i="14" s="1"/>
  <c r="G3900" i="14" s="1"/>
  <c r="G3901" i="14" s="1"/>
  <c r="G3902" i="14" s="1"/>
  <c r="G3903" i="14" s="1"/>
  <c r="G3904" i="14" s="1"/>
  <c r="G3905" i="14" s="1"/>
  <c r="G3906" i="14" s="1"/>
  <c r="G3907" i="14" s="1"/>
  <c r="G3908" i="14" s="1"/>
  <c r="G3909" i="14" s="1"/>
  <c r="G3910" i="14" s="1"/>
  <c r="G3911" i="14" s="1"/>
  <c r="G3912" i="14" s="1"/>
  <c r="G3913" i="14" s="1"/>
  <c r="G3914" i="14" s="1"/>
  <c r="G3915" i="14" s="1"/>
  <c r="G3916" i="14" s="1"/>
  <c r="G3917" i="14" s="1"/>
  <c r="G3918" i="14" s="1"/>
  <c r="G3919" i="14" s="1"/>
  <c r="G3920" i="14" s="1"/>
  <c r="G3921" i="14" s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S149" i="1"/>
  <c r="R149" i="1"/>
  <c r="P135" i="1"/>
  <c r="K134" i="1"/>
  <c r="P134" i="1"/>
  <c r="G3922" i="14" l="1"/>
  <c r="G3923" i="14" s="1"/>
  <c r="G3924" i="14" s="1"/>
  <c r="G3925" i="14" s="1"/>
  <c r="G3926" i="14" s="1"/>
  <c r="G3927" i="14" s="1"/>
  <c r="G3928" i="14" s="1"/>
  <c r="G3929" i="14" s="1"/>
  <c r="G3930" i="14" s="1"/>
  <c r="G3931" i="14" s="1"/>
  <c r="G3932" i="14" s="1"/>
  <c r="G3933" i="14" s="1"/>
  <c r="G3934" i="14" s="1"/>
  <c r="G3935" i="14" s="1"/>
  <c r="G3936" i="14" s="1"/>
  <c r="G3937" i="14" s="1"/>
  <c r="G3938" i="14" s="1"/>
  <c r="G3939" i="14" s="1"/>
  <c r="G3940" i="14" s="1"/>
  <c r="G3941" i="14" s="1"/>
  <c r="G3942" i="14" s="1"/>
  <c r="G3943" i="14" s="1"/>
  <c r="G3945" i="14"/>
  <c r="G3946" i="14" s="1"/>
  <c r="G3947" i="14" s="1"/>
  <c r="G3948" i="14" s="1"/>
  <c r="G3949" i="14" s="1"/>
  <c r="G3950" i="14" s="1"/>
  <c r="G3951" i="14" s="1"/>
  <c r="G3952" i="14" s="1"/>
  <c r="G3953" i="14" s="1"/>
  <c r="G3954" i="14" s="1"/>
  <c r="G3955" i="14" s="1"/>
  <c r="G3956" i="14" s="1"/>
  <c r="G3957" i="14" s="1"/>
  <c r="G3958" i="14" s="1"/>
  <c r="G3959" i="14" s="1"/>
  <c r="G3960" i="14" s="1"/>
  <c r="G3961" i="14" s="1"/>
  <c r="G3962" i="14" s="1"/>
  <c r="G3963" i="14" s="1"/>
  <c r="G3964" i="14" s="1"/>
  <c r="G3965" i="14" s="1"/>
  <c r="G3966" i="14" s="1"/>
  <c r="G3967" i="14" s="1"/>
  <c r="G3968" i="14" s="1"/>
  <c r="G3969" i="14" s="1"/>
  <c r="G3970" i="14" s="1"/>
  <c r="G3971" i="14" s="1"/>
  <c r="G3972" i="14" s="1"/>
  <c r="G3973" i="14" s="1"/>
  <c r="G3974" i="14" s="1"/>
  <c r="G3975" i="14" s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50" i="1"/>
  <c r="S150" i="1"/>
  <c r="E148" i="1"/>
  <c r="S147" i="1"/>
  <c r="R147" i="1"/>
  <c r="L133" i="1"/>
  <c r="G3976" i="14" l="1"/>
  <c r="G4000" i="14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E178" i="1"/>
  <c r="S148" i="1"/>
  <c r="R148" i="1"/>
  <c r="R151" i="1"/>
  <c r="S151" i="1"/>
  <c r="P133" i="1"/>
  <c r="L132" i="1"/>
  <c r="G4025" i="14" l="1"/>
  <c r="G3977" i="14"/>
  <c r="G4001" i="14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52" i="1"/>
  <c r="S152" i="1"/>
  <c r="L131" i="1"/>
  <c r="G3978" i="14" l="1"/>
  <c r="G4002" i="14"/>
  <c r="G4050" i="14"/>
  <c r="G4026" i="14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S153" i="1"/>
  <c r="R153" i="1"/>
  <c r="P130" i="1"/>
  <c r="G4075" i="14" l="1"/>
  <c r="G4027" i="14"/>
  <c r="G4051" i="14"/>
  <c r="G3979" i="14"/>
  <c r="G4003" i="14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E181" i="1"/>
  <c r="E182" i="1" s="1"/>
  <c r="R154" i="1"/>
  <c r="S154" i="1"/>
  <c r="P129" i="1"/>
  <c r="G4028" i="14" l="1"/>
  <c r="G4052" i="14"/>
  <c r="G3980" i="14"/>
  <c r="G4004" i="14"/>
  <c r="G4076" i="14"/>
  <c r="G4100" i="14"/>
  <c r="F3609" i="3"/>
  <c r="F3635" i="3"/>
  <c r="F3660" i="3" s="1"/>
  <c r="F3685" i="3" s="1"/>
  <c r="F3710" i="3" s="1"/>
  <c r="F3735" i="3" s="1"/>
  <c r="F3760" i="3" s="1"/>
  <c r="F3785" i="3" s="1"/>
  <c r="F3810" i="3" s="1"/>
  <c r="E183" i="1"/>
  <c r="R155" i="1"/>
  <c r="S155" i="1"/>
  <c r="G4077" i="14" l="1"/>
  <c r="G4053" i="14"/>
  <c r="G4101" i="14"/>
  <c r="G4029" i="14"/>
  <c r="G3981" i="14"/>
  <c r="G4005" i="14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3633" i="3"/>
  <c r="E184" i="1"/>
  <c r="R156" i="1"/>
  <c r="S156" i="1"/>
  <c r="K127" i="1"/>
  <c r="G4054" i="14" l="1"/>
  <c r="G4078" i="14"/>
  <c r="G4030" i="14"/>
  <c r="G4102" i="14"/>
  <c r="G3982" i="14"/>
  <c r="G4006" i="14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E185" i="1"/>
  <c r="R157" i="1"/>
  <c r="S157" i="1"/>
  <c r="G4103" i="14" l="1"/>
  <c r="G4079" i="14"/>
  <c r="G4031" i="14"/>
  <c r="G4055" i="14"/>
  <c r="G3983" i="14"/>
  <c r="G4007" i="14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E186" i="1"/>
  <c r="R158" i="1"/>
  <c r="S158" i="1"/>
  <c r="G4080" i="14" l="1"/>
  <c r="G4032" i="14"/>
  <c r="G4056" i="14"/>
  <c r="G3984" i="14"/>
  <c r="G4008" i="14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E187" i="1"/>
  <c r="R159" i="1"/>
  <c r="S159" i="1"/>
  <c r="L124" i="1"/>
  <c r="G4081" i="14" l="1"/>
  <c r="G4057" i="14"/>
  <c r="G4104" i="14"/>
  <c r="G4033" i="14"/>
  <c r="G3985" i="14"/>
  <c r="G4009" i="14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E188" i="1"/>
  <c r="R160" i="1"/>
  <c r="S160" i="1"/>
  <c r="K123" i="1"/>
  <c r="J123" i="1" s="1"/>
  <c r="G4058" i="14" l="1"/>
  <c r="G4034" i="14"/>
  <c r="G4105" i="14"/>
  <c r="G3986" i="14"/>
  <c r="G4010" i="14"/>
  <c r="G4082" i="14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3753" i="3"/>
  <c r="E189" i="1"/>
  <c r="S161" i="1"/>
  <c r="E122" i="1"/>
  <c r="K121" i="1"/>
  <c r="K120" i="1"/>
  <c r="G4035" i="14" l="1"/>
  <c r="G3987" i="14"/>
  <c r="G4011" i="14"/>
  <c r="G4106" i="14"/>
  <c r="G4083" i="14"/>
  <c r="G4059" i="14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E190" i="1"/>
  <c r="R122" i="1"/>
  <c r="S122" i="1"/>
  <c r="E123" i="1"/>
  <c r="G4036" i="14" l="1"/>
  <c r="G3988" i="14"/>
  <c r="G4012" i="14"/>
  <c r="G4084" i="14"/>
  <c r="G4060" i="14"/>
  <c r="G4107" i="14"/>
  <c r="G4108" i="14" s="1"/>
  <c r="F3801" i="3"/>
  <c r="F3827" i="3"/>
  <c r="F3851" i="3" s="1"/>
  <c r="F3875" i="3" s="1"/>
  <c r="E191" i="1"/>
  <c r="E192" i="1" s="1"/>
  <c r="S123" i="1"/>
  <c r="R123" i="1"/>
  <c r="E124" i="1"/>
  <c r="G4037" i="14" l="1"/>
  <c r="G4061" i="14"/>
  <c r="G4085" i="14"/>
  <c r="G3989" i="14"/>
  <c r="G4013" i="14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R124" i="1"/>
  <c r="E125" i="1"/>
  <c r="S124" i="1"/>
  <c r="E119" i="1"/>
  <c r="G3990" i="14" l="1"/>
  <c r="G4014" i="14"/>
  <c r="G4109" i="14"/>
  <c r="G4062" i="14"/>
  <c r="G4038" i="14"/>
  <c r="G4086" i="14"/>
  <c r="E120" i="1"/>
  <c r="S119" i="1"/>
  <c r="E126" i="1"/>
  <c r="S125" i="1"/>
  <c r="R119" i="1"/>
  <c r="R125" i="1"/>
  <c r="R120" i="1"/>
  <c r="G4110" i="14" l="1"/>
  <c r="G4063" i="14"/>
  <c r="G4087" i="14"/>
  <c r="G4039" i="14"/>
  <c r="G3991" i="14"/>
  <c r="G4015" i="14"/>
  <c r="S126" i="1"/>
  <c r="R126" i="1"/>
  <c r="S120" i="1"/>
  <c r="G4064" i="14" l="1"/>
  <c r="G4088" i="14"/>
  <c r="G4040" i="14"/>
  <c r="G3992" i="14"/>
  <c r="G4016" i="14"/>
  <c r="G4111" i="14"/>
  <c r="E113" i="1"/>
  <c r="G3993" i="14" l="1"/>
  <c r="G4017" i="14"/>
  <c r="G4041" i="14"/>
  <c r="G4065" i="14"/>
  <c r="G4112" i="14"/>
  <c r="G4113" i="14" s="1"/>
  <c r="G4089" i="14"/>
  <c r="S113" i="1"/>
  <c r="R113" i="1"/>
  <c r="E114" i="1"/>
  <c r="G4042" i="14" l="1"/>
  <c r="G3994" i="14"/>
  <c r="G4018" i="14"/>
  <c r="G4090" i="14"/>
  <c r="G4066" i="14"/>
  <c r="S114" i="1"/>
  <c r="R114" i="1"/>
  <c r="G4043" i="14" l="1"/>
  <c r="G4067" i="14"/>
  <c r="G4091" i="14"/>
  <c r="G3995" i="14"/>
  <c r="G4019" i="14"/>
  <c r="G4114" i="14"/>
  <c r="G3996" i="14" l="1"/>
  <c r="G4020" i="14"/>
  <c r="G4068" i="14"/>
  <c r="G4115" i="14"/>
  <c r="G4044" i="14"/>
  <c r="G4092" i="14"/>
  <c r="P171" i="1"/>
  <c r="G4093" i="14" l="1"/>
  <c r="G4069" i="14"/>
  <c r="G4045" i="14"/>
  <c r="G4116" i="14"/>
  <c r="G4117" i="14" s="1"/>
  <c r="G3997" i="14"/>
  <c r="G4021" i="14"/>
  <c r="P172" i="1"/>
  <c r="G4094" i="14" l="1"/>
  <c r="G4118" i="14" s="1"/>
  <c r="G3998" i="14"/>
  <c r="G4022" i="14"/>
  <c r="G4070" i="14"/>
  <c r="G4046" i="14"/>
  <c r="P173" i="1"/>
  <c r="G4047" i="14" l="1"/>
  <c r="G3999" i="14"/>
  <c r="G4023" i="14"/>
  <c r="G4095" i="14"/>
  <c r="G4119" i="14" s="1"/>
  <c r="G4071" i="14"/>
  <c r="P174" i="1"/>
  <c r="G4024" i="14" l="1"/>
  <c r="G4072" i="14"/>
  <c r="G4096" i="14"/>
  <c r="G4120" i="14" s="1"/>
  <c r="G4048" i="14"/>
  <c r="P175" i="1"/>
  <c r="G4049" i="14" l="1"/>
  <c r="G4073" i="14"/>
  <c r="G4097" i="14"/>
  <c r="G4121" i="14" s="1"/>
  <c r="P176" i="1"/>
  <c r="G4074" i="14" l="1"/>
  <c r="G4098" i="14"/>
  <c r="G4122" i="14" s="1"/>
  <c r="P177" i="1"/>
  <c r="G4099" i="14" l="1"/>
  <c r="G4123" i="14" s="1"/>
  <c r="G4124" i="14" s="1"/>
  <c r="G4125" i="14" s="1"/>
  <c r="G4126" i="14" s="1"/>
  <c r="G4127" i="14" s="1"/>
  <c r="G4128" i="14" s="1"/>
  <c r="G4129" i="14" s="1"/>
  <c r="G4130" i="14" s="1"/>
  <c r="G4131" i="14" s="1"/>
  <c r="G4132" i="14" s="1"/>
  <c r="G4133" i="14" s="1"/>
  <c r="G4134" i="14" s="1"/>
  <c r="G4135" i="14" s="1"/>
  <c r="G4136" i="14" s="1"/>
  <c r="G4137" i="14" s="1"/>
  <c r="G4138" i="14" s="1"/>
  <c r="G4139" i="14" s="1"/>
  <c r="G4140" i="14" s="1"/>
  <c r="P178" i="1"/>
  <c r="G4141" i="14" l="1"/>
  <c r="G4142" i="14" s="1"/>
  <c r="G4143" i="14" s="1"/>
  <c r="G4144" i="14" s="1"/>
  <c r="G4145" i="14" s="1"/>
  <c r="G4146" i="14" s="1"/>
  <c r="G4147" i="14" s="1"/>
  <c r="G4148" i="14" s="1"/>
  <c r="G4149" i="14" s="1"/>
  <c r="G4150" i="14" s="1"/>
  <c r="G4151" i="14" s="1"/>
  <c r="G4152" i="14" s="1"/>
  <c r="G4153" i="14" s="1"/>
  <c r="G4154" i="14" s="1"/>
  <c r="G4155" i="14" s="1"/>
  <c r="G4156" i="14" s="1"/>
  <c r="G4157" i="14" s="1"/>
  <c r="G4158" i="14" s="1"/>
  <c r="G4159" i="14" s="1"/>
  <c r="G4160" i="14" s="1"/>
  <c r="G4161" i="14" s="1"/>
  <c r="G4162" i="14" s="1"/>
  <c r="G4164" i="14"/>
  <c r="G4165" i="14" s="1"/>
  <c r="G4166" i="14" s="1"/>
  <c r="G4167" i="14" s="1"/>
  <c r="G4168" i="14" s="1"/>
  <c r="G4169" i="14" s="1"/>
  <c r="G4170" i="14" s="1"/>
  <c r="G4171" i="14" s="1"/>
  <c r="G4172" i="14" s="1"/>
  <c r="G4173" i="14" s="1"/>
  <c r="G4174" i="14" s="1"/>
  <c r="G4175" i="14" s="1"/>
  <c r="G4176" i="14" s="1"/>
  <c r="G4177" i="14" s="1"/>
  <c r="G4178" i="14" s="1"/>
  <c r="G4179" i="14" s="1"/>
  <c r="G4180" i="14" s="1"/>
  <c r="G4181" i="14" s="1"/>
  <c r="G4182" i="14" s="1"/>
  <c r="G4183" i="14" s="1"/>
  <c r="G4184" i="14" s="1"/>
  <c r="G4185" i="14" s="1"/>
  <c r="G4186" i="14" s="1"/>
  <c r="G4187" i="14" s="1"/>
  <c r="G4188" i="14" s="1"/>
  <c r="G4189" i="14" s="1"/>
  <c r="G4190" i="14" s="1"/>
  <c r="G4191" i="14" s="1"/>
  <c r="G4192" i="14" s="1"/>
  <c r="G4193" i="14" s="1"/>
  <c r="G4194" i="14" s="1"/>
  <c r="P179" i="1"/>
  <c r="G4195" i="14" l="1"/>
  <c r="G4219" i="14"/>
  <c r="G4244" i="14" s="1"/>
  <c r="G4269" i="14" s="1"/>
  <c r="G4294" i="14" s="1"/>
  <c r="P180" i="1"/>
  <c r="G4196" i="14" l="1"/>
  <c r="G4220" i="14"/>
  <c r="G4245" i="14" s="1"/>
  <c r="G4270" i="14" s="1"/>
  <c r="G4295" i="14" s="1"/>
  <c r="P181" i="1"/>
  <c r="G4197" i="14" l="1"/>
  <c r="G4221" i="14"/>
  <c r="G4246" i="14" s="1"/>
  <c r="G4271" i="14" s="1"/>
  <c r="G4296" i="14" s="1"/>
  <c r="P182" i="1"/>
  <c r="G4198" i="14" l="1"/>
  <c r="G4222" i="14"/>
  <c r="G4247" i="14" s="1"/>
  <c r="G4272" i="14" s="1"/>
  <c r="G4297" i="14" s="1"/>
  <c r="P183" i="1"/>
  <c r="G4199" i="14" l="1"/>
  <c r="G4223" i="14"/>
  <c r="G4248" i="14" s="1"/>
  <c r="G4273" i="14" s="1"/>
  <c r="G4298" i="14" s="1"/>
  <c r="P184" i="1"/>
  <c r="G4200" i="14" l="1"/>
  <c r="G4224" i="14"/>
  <c r="G4249" i="14" s="1"/>
  <c r="G4274" i="14" s="1"/>
  <c r="G4299" i="14" s="1"/>
  <c r="P185" i="1"/>
  <c r="G4201" i="14" l="1"/>
  <c r="G4225" i="14"/>
  <c r="G4250" i="14" s="1"/>
  <c r="G4275" i="14" s="1"/>
  <c r="G4300" i="14" s="1"/>
  <c r="P186" i="1"/>
  <c r="G4202" i="14" l="1"/>
  <c r="G4226" i="14"/>
  <c r="G4251" i="14" s="1"/>
  <c r="G4276" i="14" s="1"/>
  <c r="G4301" i="14" s="1"/>
  <c r="P187" i="1"/>
  <c r="G4203" i="14" l="1"/>
  <c r="G4227" i="14"/>
  <c r="G4252" i="14" s="1"/>
  <c r="G4277" i="14" s="1"/>
  <c r="G4302" i="14" s="1"/>
  <c r="P188" i="1"/>
  <c r="G4204" i="14" l="1"/>
  <c r="G4228" i="14"/>
  <c r="G4253" i="14" s="1"/>
  <c r="G4278" i="14" s="1"/>
  <c r="G4303" i="14" s="1"/>
  <c r="P189" i="1"/>
  <c r="G4205" i="14" l="1"/>
  <c r="G4229" i="14"/>
  <c r="G4254" i="14" s="1"/>
  <c r="G4279" i="14" s="1"/>
  <c r="G4304" i="14" s="1"/>
  <c r="P190" i="1"/>
  <c r="G4206" i="14" l="1"/>
  <c r="G4230" i="14"/>
  <c r="G4255" i="14" s="1"/>
  <c r="G4280" i="14" s="1"/>
  <c r="G4305" i="14" s="1"/>
  <c r="G4207" i="14" l="1"/>
  <c r="G4231" i="14"/>
  <c r="G4256" i="14" s="1"/>
  <c r="G4281" i="14" s="1"/>
  <c r="G4306" i="14" s="1"/>
  <c r="G4208" i="14" l="1"/>
  <c r="G4232" i="14"/>
  <c r="G4257" i="14" s="1"/>
  <c r="G4282" i="14" s="1"/>
  <c r="G4307" i="14" s="1"/>
  <c r="G4209" i="14" l="1"/>
  <c r="G4233" i="14"/>
  <c r="G4258" i="14" s="1"/>
  <c r="G4283" i="14" s="1"/>
  <c r="G4308" i="14" s="1"/>
  <c r="G4210" i="14" l="1"/>
  <c r="G4234" i="14"/>
  <c r="G4259" i="14" s="1"/>
  <c r="G4284" i="14" s="1"/>
  <c r="G4309" i="14" s="1"/>
  <c r="G4211" i="14" l="1"/>
  <c r="G4235" i="14"/>
  <c r="G4260" i="14" s="1"/>
  <c r="G4285" i="14" s="1"/>
  <c r="G4310" i="14" s="1"/>
  <c r="G4212" i="14" l="1"/>
  <c r="G4236" i="14"/>
  <c r="G4261" i="14" s="1"/>
  <c r="G4286" i="14" s="1"/>
  <c r="G4311" i="14" s="1"/>
  <c r="G4213" i="14" l="1"/>
  <c r="G4237" i="14"/>
  <c r="G4262" i="14" s="1"/>
  <c r="G4287" i="14" s="1"/>
  <c r="G4214" i="14" l="1"/>
  <c r="G4238" i="14"/>
  <c r="G4263" i="14" s="1"/>
  <c r="G4288" i="14" s="1"/>
  <c r="G4312" i="14" s="1"/>
  <c r="G4215" i="14" l="1"/>
  <c r="G4239" i="14"/>
  <c r="G4264" i="14" s="1"/>
  <c r="G4289" i="14" s="1"/>
  <c r="G4313" i="14" s="1"/>
  <c r="G4216" i="14" l="1"/>
  <c r="G4240" i="14"/>
  <c r="G4265" i="14" s="1"/>
  <c r="G4290" i="14" s="1"/>
  <c r="G4314" i="14" s="1"/>
  <c r="G4217" i="14" l="1"/>
  <c r="G4241" i="14"/>
  <c r="G4266" i="14" s="1"/>
  <c r="G4291" i="14" s="1"/>
  <c r="G4315" i="14" s="1"/>
  <c r="G4218" i="14" l="1"/>
  <c r="G4243" i="14" s="1"/>
  <c r="G4268" i="14" s="1"/>
  <c r="G4293" i="14" s="1"/>
  <c r="G4242" i="14"/>
  <c r="G4267" i="14" s="1"/>
  <c r="G4292" i="14" s="1"/>
  <c r="G4316" i="14" s="1"/>
  <c r="G4317" i="14" s="1"/>
  <c r="G4318" i="14" s="1"/>
  <c r="G4319" i="14" s="1"/>
  <c r="G4320" i="14" s="1"/>
  <c r="G4321" i="14" s="1"/>
  <c r="G4322" i="14" s="1"/>
  <c r="G4323" i="14" s="1"/>
  <c r="G4324" i="14" s="1"/>
  <c r="G4325" i="14" s="1"/>
  <c r="G4326" i="14" s="1"/>
  <c r="G4327" i="14" s="1"/>
  <c r="G4328" i="14" s="1"/>
  <c r="G4329" i="14" s="1"/>
  <c r="G4330" i="14" s="1"/>
  <c r="G4331" i="14" s="1"/>
  <c r="G4332" i="14" s="1"/>
  <c r="G4333" i="14" s="1"/>
  <c r="G4334" i="14" s="1"/>
  <c r="G4335" i="14" s="1"/>
  <c r="G4336" i="14" s="1"/>
  <c r="G4337" i="14" s="1"/>
  <c r="G4338" i="14" s="1"/>
  <c r="G4339" i="14" s="1"/>
  <c r="G4340" i="14" s="1"/>
  <c r="G4341" i="14" s="1"/>
  <c r="G4342" i="14" s="1"/>
  <c r="G4343" i="14" s="1"/>
  <c r="G4344" i="14" s="1"/>
  <c r="G4345" i="14" s="1"/>
  <c r="G4346" i="14" s="1"/>
  <c r="G4347" i="14" s="1"/>
  <c r="G4348" i="14" s="1"/>
  <c r="G4349" i="14" s="1"/>
  <c r="G4350" i="14" s="1"/>
  <c r="G4351" i="14" s="1"/>
  <c r="G4352" i="14" s="1"/>
  <c r="G4353" i="14" s="1"/>
  <c r="G4354" i="14" s="1"/>
  <c r="G4355" i="14" s="1"/>
  <c r="G4356" i="14" s="1"/>
  <c r="G4357" i="14" s="1"/>
  <c r="G4358" i="14" s="1"/>
  <c r="G4359" i="14" s="1"/>
  <c r="G4360" i="14" l="1"/>
  <c r="G4361" i="14" s="1"/>
  <c r="G4362" i="14" s="1"/>
  <c r="G4363" i="14" s="1"/>
  <c r="G4364" i="14" s="1"/>
  <c r="G4365" i="14" s="1"/>
  <c r="G4366" i="14" s="1"/>
  <c r="G4367" i="14" s="1"/>
  <c r="G4368" i="14" s="1"/>
  <c r="G4369" i="14" s="1"/>
  <c r="G4370" i="14" s="1"/>
  <c r="G4371" i="14" s="1"/>
  <c r="G4372" i="14" s="1"/>
  <c r="G4373" i="14" s="1"/>
  <c r="G4374" i="14" s="1"/>
  <c r="G4375" i="14" s="1"/>
  <c r="G4376" i="14" s="1"/>
  <c r="G4377" i="14" s="1"/>
  <c r="G4378" i="14" s="1"/>
  <c r="G4379" i="14" s="1"/>
  <c r="G4380" i="14" s="1"/>
  <c r="G4381" i="14" s="1"/>
  <c r="G4383" i="14"/>
  <c r="G4384" i="14" s="1"/>
  <c r="G4385" i="14" s="1"/>
  <c r="G4386" i="14" s="1"/>
  <c r="G4387" i="14" s="1"/>
  <c r="G4388" i="14" s="1"/>
  <c r="G4389" i="14" s="1"/>
  <c r="G4390" i="14" s="1"/>
  <c r="G4391" i="14" s="1"/>
  <c r="G4392" i="14" s="1"/>
  <c r="G4393" i="14" s="1"/>
  <c r="G4394" i="14" s="1"/>
  <c r="G4395" i="14" s="1"/>
  <c r="G4396" i="14" s="1"/>
  <c r="G4397" i="14" s="1"/>
  <c r="G4398" i="14" s="1"/>
  <c r="G4399" i="14" s="1"/>
  <c r="G4400" i="14" s="1"/>
  <c r="G4401" i="14" s="1"/>
  <c r="G4402" i="14" s="1"/>
  <c r="G4403" i="14" s="1"/>
  <c r="G4404" i="14" s="1"/>
  <c r="G4405" i="14" s="1"/>
  <c r="G4406" i="14" s="1"/>
  <c r="G4407" i="14" s="1"/>
  <c r="G4408" i="14" s="1"/>
  <c r="G4409" i="14" s="1"/>
  <c r="G4410" i="14" s="1"/>
  <c r="G4411" i="14" s="1"/>
  <c r="G4412" i="14" s="1"/>
  <c r="G4413" i="14" s="1"/>
  <c r="G4414" i="14" s="1"/>
  <c r="G4415" i="14" s="1"/>
  <c r="G4416" i="14" s="1"/>
  <c r="G4417" i="14" s="1"/>
  <c r="G4418" i="14" s="1"/>
  <c r="G4419" i="14" s="1"/>
  <c r="G4420" i="14" s="1"/>
  <c r="G4421" i="14" s="1"/>
  <c r="G4422" i="14" s="1"/>
  <c r="G4423" i="14" s="1"/>
  <c r="G4424" i="14" s="1"/>
  <c r="G4425" i="14" s="1"/>
  <c r="G4426" i="14" s="1"/>
  <c r="G4427" i="14" s="1"/>
  <c r="G4428" i="14" s="1"/>
  <c r="G4429" i="14" s="1"/>
  <c r="G4430" i="14" s="1"/>
  <c r="G4431" i="14" s="1"/>
  <c r="G4432" i="14" s="1"/>
  <c r="G4433" i="14" s="1"/>
  <c r="G4434" i="14" s="1"/>
  <c r="G4435" i="14" s="1"/>
  <c r="G4436" i="14" s="1"/>
  <c r="G4437" i="14" s="1"/>
  <c r="G4438" i="14" s="1"/>
  <c r="G4439" i="14" s="1"/>
  <c r="G4440" i="14" s="1"/>
  <c r="G4441" i="14" s="1"/>
  <c r="G4442" i="14" s="1"/>
  <c r="G4443" i="14" s="1"/>
  <c r="G4444" i="14" s="1"/>
  <c r="G4445" i="14" s="1"/>
  <c r="G4446" i="14" s="1"/>
  <c r="G4447" i="14" s="1"/>
  <c r="G4448" i="14" s="1"/>
  <c r="G4449" i="14" s="1"/>
  <c r="G4450" i="14" s="1"/>
  <c r="G4451" i="14" s="1"/>
  <c r="G4452" i="14" s="1"/>
  <c r="G4453" i="14" s="1"/>
  <c r="G4454" i="14" s="1"/>
  <c r="G4455" i="14" s="1"/>
  <c r="G4456" i="14" s="1"/>
  <c r="G4457" i="14" s="1"/>
  <c r="G4458" i="14" s="1"/>
  <c r="G4459" i="14" s="1"/>
  <c r="G4460" i="14" s="1"/>
  <c r="G4461" i="14" s="1"/>
  <c r="G4462" i="14" s="1"/>
  <c r="G4463" i="14" s="1"/>
  <c r="G4464" i="14" s="1"/>
  <c r="G4465" i="14" s="1"/>
  <c r="G4466" i="14" s="1"/>
  <c r="G4467" i="14" s="1"/>
  <c r="G4468" i="14" s="1"/>
  <c r="G4469" i="14" s="1"/>
  <c r="G4470" i="14" s="1"/>
  <c r="G4471" i="14" s="1"/>
  <c r="G4472" i="14" s="1"/>
  <c r="G4473" i="14" s="1"/>
  <c r="G4474" i="14" s="1"/>
  <c r="G4475" i="14" s="1"/>
  <c r="G4476" i="14" s="1"/>
  <c r="G4477" i="14" s="1"/>
  <c r="G4478" i="14" s="1"/>
  <c r="G4479" i="14" s="1"/>
  <c r="G4480" i="14" s="1"/>
  <c r="G4481" i="14" s="1"/>
  <c r="G4482" i="14" s="1"/>
  <c r="G4483" i="14" s="1"/>
  <c r="G4484" i="14" s="1"/>
  <c r="G4485" i="14" s="1"/>
  <c r="G4486" i="14" s="1"/>
  <c r="G4487" i="14" s="1"/>
  <c r="G4488" i="14" s="1"/>
  <c r="G4489" i="14" s="1"/>
  <c r="G4490" i="14" s="1"/>
  <c r="G4491" i="14" s="1"/>
  <c r="G4492" i="14" s="1"/>
  <c r="G4493" i="14" s="1"/>
  <c r="G4494" i="14" s="1"/>
  <c r="G4495" i="14" s="1"/>
  <c r="G4496" i="14" s="1"/>
  <c r="G4497" i="14" s="1"/>
  <c r="G4498" i="14" s="1"/>
  <c r="G4499" i="14" s="1"/>
  <c r="G4500" i="14" s="1"/>
  <c r="G4501" i="14" s="1"/>
  <c r="G4502" i="14" s="1"/>
  <c r="G4503" i="14" s="1"/>
  <c r="G4504" i="14" s="1"/>
  <c r="G4505" i="14" s="1"/>
  <c r="G4506" i="14" s="1"/>
  <c r="G4507" i="14" s="1"/>
  <c r="G4508" i="14" s="1"/>
  <c r="G4509" i="14" s="1"/>
  <c r="G4510" i="14" s="1"/>
  <c r="G4511" i="14" s="1"/>
  <c r="G4512" i="14" s="1"/>
  <c r="G4513" i="14" s="1"/>
  <c r="G4514" i="14" l="1"/>
  <c r="G4515" i="14" s="1"/>
  <c r="G4516" i="14" s="1"/>
  <c r="G4517" i="14" s="1"/>
  <c r="G4518" i="14" s="1"/>
  <c r="G4519" i="14" s="1"/>
  <c r="G4520" i="14" s="1"/>
  <c r="G4521" i="14" s="1"/>
  <c r="G4522" i="14" s="1"/>
  <c r="G4523" i="14" s="1"/>
  <c r="G4524" i="14" s="1"/>
  <c r="G4525" i="14" s="1"/>
  <c r="G4526" i="14" s="1"/>
  <c r="G4527" i="14" s="1"/>
  <c r="G4528" i="14" s="1"/>
  <c r="G4529" i="14" s="1"/>
  <c r="G4530" i="14" s="1"/>
  <c r="G4531" i="14" s="1"/>
  <c r="G4532" i="14" s="1"/>
  <c r="G4533" i="14" s="1"/>
  <c r="G4534" i="14" s="1"/>
  <c r="G4535" i="14" s="1"/>
  <c r="G4536" i="14" s="1"/>
  <c r="G4537" i="14"/>
  <c r="G4538" i="14" s="1"/>
  <c r="G4539" i="14" s="1"/>
  <c r="G4540" i="14" s="1"/>
  <c r="G4541" i="14" s="1"/>
  <c r="G4542" i="14" s="1"/>
  <c r="G4543" i="14" s="1"/>
  <c r="G4544" i="14" s="1"/>
  <c r="G4545" i="14" s="1"/>
  <c r="G4546" i="14" s="1"/>
  <c r="G4547" i="14" s="1"/>
  <c r="G4548" i="14" s="1"/>
  <c r="G4549" i="14" s="1"/>
  <c r="G4550" i="14" s="1"/>
  <c r="G4551" i="14" s="1"/>
  <c r="G4552" i="14" s="1"/>
  <c r="G4553" i="14" s="1"/>
  <c r="G4554" i="14" s="1"/>
  <c r="G4555" i="14" s="1"/>
  <c r="G4556" i="14" s="1"/>
  <c r="G4557" i="14" s="1"/>
  <c r="G4558" i="14" s="1"/>
  <c r="G4559" i="14" s="1"/>
  <c r="G4560" i="14" s="1"/>
  <c r="G4561" i="14" s="1"/>
  <c r="G4562" i="14" s="1"/>
  <c r="G4563" i="14" s="1"/>
  <c r="G4564" i="14" s="1"/>
  <c r="G4565" i="14" s="1"/>
  <c r="G4566" i="14" s="1"/>
  <c r="G4567" i="14" s="1"/>
  <c r="G4568" i="14" s="1"/>
  <c r="G4569" i="14" s="1"/>
  <c r="G4570" i="14" s="1"/>
  <c r="G4571" i="14" s="1"/>
  <c r="G4572" i="14" s="1"/>
  <c r="G4573" i="14" s="1"/>
  <c r="G4574" i="14" s="1"/>
  <c r="G4575" i="14" s="1"/>
  <c r="G4576" i="14" s="1"/>
  <c r="G4577" i="14" s="1"/>
  <c r="G4578" i="14" s="1"/>
  <c r="G4579" i="14" l="1"/>
  <c r="G4580" i="14" s="1"/>
  <c r="G4581" i="14" s="1"/>
  <c r="G4582" i="14" s="1"/>
  <c r="G4583" i="14" s="1"/>
  <c r="G4584" i="14" s="1"/>
  <c r="G4585" i="14" s="1"/>
  <c r="G4586" i="14" s="1"/>
  <c r="G4587" i="14" s="1"/>
  <c r="G4588" i="14" s="1"/>
  <c r="G4589" i="14" s="1"/>
  <c r="G4590" i="14" s="1"/>
  <c r="G4591" i="14" s="1"/>
  <c r="G4592" i="14" s="1"/>
  <c r="G4593" i="14" s="1"/>
  <c r="G4594" i="14" s="1"/>
  <c r="G4595" i="14" s="1"/>
  <c r="G4596" i="14" s="1"/>
  <c r="G4597" i="14" s="1"/>
  <c r="G4598" i="14" s="1"/>
  <c r="G4599" i="14" s="1"/>
  <c r="G4600" i="14" s="1"/>
  <c r="G4602" i="14"/>
  <c r="G4603" i="14" s="1"/>
  <c r="G4604" i="14" s="1"/>
  <c r="G4605" i="14" s="1"/>
  <c r="G4606" i="14" s="1"/>
  <c r="G4607" i="14" s="1"/>
  <c r="G4608" i="14" s="1"/>
  <c r="G4609" i="14" s="1"/>
  <c r="G4610" i="14" s="1"/>
  <c r="G4611" i="14" s="1"/>
  <c r="G4612" i="14" s="1"/>
  <c r="G4613" i="14" s="1"/>
  <c r="G4614" i="14" s="1"/>
  <c r="G4615" i="14" s="1"/>
  <c r="G4616" i="14" s="1"/>
  <c r="G4617" i="14" s="1"/>
  <c r="G4618" i="14" s="1"/>
  <c r="G4619" i="14" s="1"/>
  <c r="G4620" i="14" s="1"/>
  <c r="G4621" i="14" s="1"/>
  <c r="G4622" i="14" s="1"/>
  <c r="G4623" i="14" s="1"/>
  <c r="G4624" i="14" s="1"/>
  <c r="G4625" i="14" s="1"/>
  <c r="G4626" i="14" s="1"/>
  <c r="G4627" i="14" s="1"/>
  <c r="G4628" i="14" s="1"/>
  <c r="G4629" i="14" s="1"/>
  <c r="G4630" i="14" s="1"/>
  <c r="G4631" i="14" s="1"/>
  <c r="G4632" i="14" s="1"/>
  <c r="G4633" i="14" s="1"/>
  <c r="G4634" i="14" l="1"/>
  <c r="G4657" i="14"/>
  <c r="G4681" i="14" s="1"/>
  <c r="G4705" i="14" s="1"/>
  <c r="G4635" i="14" l="1"/>
  <c r="G4658" i="14"/>
  <c r="G4682" i="14" s="1"/>
  <c r="G4706" i="14" s="1"/>
  <c r="G4636" i="14" l="1"/>
  <c r="G4659" i="14"/>
  <c r="G4683" i="14" s="1"/>
  <c r="G4707" i="14" s="1"/>
  <c r="G4637" i="14" l="1"/>
  <c r="G4660" i="14"/>
  <c r="G4684" i="14" s="1"/>
  <c r="G4708" i="14" s="1"/>
  <c r="G4638" i="14" l="1"/>
  <c r="G4661" i="14"/>
  <c r="G4685" i="14" s="1"/>
  <c r="G4709" i="14" s="1"/>
  <c r="G4639" i="14" l="1"/>
  <c r="G4662" i="14"/>
  <c r="G4686" i="14" s="1"/>
  <c r="G4710" i="14" s="1"/>
  <c r="G4640" i="14" l="1"/>
  <c r="G4663" i="14"/>
  <c r="G4687" i="14" s="1"/>
  <c r="G4711" i="14" s="1"/>
  <c r="G4641" i="14" l="1"/>
  <c r="G4664" i="14"/>
  <c r="G4688" i="14" s="1"/>
  <c r="G4712" i="14" s="1"/>
  <c r="G4642" i="14" l="1"/>
  <c r="G4665" i="14"/>
  <c r="G4689" i="14" s="1"/>
  <c r="G4713" i="14" s="1"/>
  <c r="G4643" i="14" l="1"/>
  <c r="G4666" i="14"/>
  <c r="G4690" i="14" s="1"/>
  <c r="G4714" i="14" s="1"/>
  <c r="G4644" i="14" l="1"/>
  <c r="G4667" i="14"/>
  <c r="G4691" i="14" s="1"/>
  <c r="G4715" i="14" s="1"/>
  <c r="G4645" i="14" l="1"/>
  <c r="G4668" i="14"/>
  <c r="G4692" i="14" s="1"/>
  <c r="G4716" i="14" s="1"/>
  <c r="G4646" i="14" l="1"/>
  <c r="G4669" i="14"/>
  <c r="G4693" i="14" s="1"/>
  <c r="G4717" i="14" s="1"/>
  <c r="G4647" i="14" l="1"/>
  <c r="G4670" i="14"/>
  <c r="G4694" i="14" s="1"/>
  <c r="G4718" i="14" s="1"/>
  <c r="G4648" i="14" l="1"/>
  <c r="G4671" i="14"/>
  <c r="G4695" i="14" s="1"/>
  <c r="G4719" i="14" s="1"/>
  <c r="G4649" i="14" l="1"/>
  <c r="G4672" i="14"/>
  <c r="G4696" i="14" s="1"/>
  <c r="G4720" i="14" s="1"/>
  <c r="G4650" i="14" l="1"/>
  <c r="G4673" i="14"/>
  <c r="G4697" i="14" s="1"/>
  <c r="G4721" i="14" s="1"/>
  <c r="G4651" i="14" l="1"/>
  <c r="G4674" i="14"/>
  <c r="G4698" i="14" s="1"/>
  <c r="G4722" i="14" s="1"/>
  <c r="G4652" i="14" l="1"/>
  <c r="G4675" i="14"/>
  <c r="G4699" i="14" s="1"/>
  <c r="G4723" i="14" s="1"/>
  <c r="G4653" i="14" l="1"/>
  <c r="G4676" i="14"/>
  <c r="G4700" i="14" s="1"/>
  <c r="G4724" i="14" s="1"/>
  <c r="G4654" i="14" l="1"/>
  <c r="G4677" i="14"/>
  <c r="G4701" i="14" s="1"/>
  <c r="G4725" i="14" s="1"/>
  <c r="G4655" i="14" l="1"/>
  <c r="G4678" i="14"/>
  <c r="G4702" i="14" s="1"/>
  <c r="G4726" i="14" s="1"/>
  <c r="G4656" i="14" l="1"/>
  <c r="G4680" i="14" s="1"/>
  <c r="G4704" i="14" s="1"/>
  <c r="G4679" i="14"/>
  <c r="G4703" i="14" s="1"/>
  <c r="G4727" i="14" s="1"/>
  <c r="G4728" i="14" s="1"/>
  <c r="G4729" i="14" s="1"/>
  <c r="G4730" i="14" s="1"/>
  <c r="G4731" i="14" s="1"/>
  <c r="G4732" i="14" s="1"/>
  <c r="G4733" i="14" s="1"/>
  <c r="G4734" i="14" s="1"/>
  <c r="G4735" i="14" s="1"/>
  <c r="G4736" i="14" s="1"/>
  <c r="G4737" i="14" s="1"/>
  <c r="G4738" i="14" s="1"/>
  <c r="G4739" i="14" s="1"/>
  <c r="G4740" i="14" s="1"/>
  <c r="G4741" i="14" s="1"/>
  <c r="G4742" i="14" s="1"/>
  <c r="G4743" i="14" s="1"/>
  <c r="G4744" i="14" s="1"/>
  <c r="G4745" i="14" s="1"/>
  <c r="G4746" i="14" s="1"/>
  <c r="G4747" i="14" s="1"/>
  <c r="G4748" i="14" s="1"/>
  <c r="G4749" i="14" s="1"/>
  <c r="G4750" i="14" s="1"/>
  <c r="G4751" i="14" s="1"/>
  <c r="G4752" i="14" s="1"/>
  <c r="G4753" i="14" s="1"/>
  <c r="G4754" i="14" s="1"/>
  <c r="G4755" i="14" s="1"/>
  <c r="G4756" i="14" s="1"/>
  <c r="G4757" i="14" s="1"/>
  <c r="G4758" i="14" s="1"/>
  <c r="G4759" i="14" s="1"/>
  <c r="G4760" i="14" s="1"/>
  <c r="G4761" i="14" s="1"/>
  <c r="G4762" i="14" s="1"/>
  <c r="G4763" i="14" s="1"/>
  <c r="G4764" i="14" s="1"/>
  <c r="G4765" i="14" s="1"/>
  <c r="G4766" i="14" s="1"/>
  <c r="G4767" i="14" s="1"/>
  <c r="G4768" i="14" s="1"/>
  <c r="G4769" i="14" s="1"/>
  <c r="G4770" i="14" s="1"/>
  <c r="G4771" i="14" s="1"/>
  <c r="G4772" i="14" s="1"/>
  <c r="G4773" i="14" s="1"/>
  <c r="G4774" i="14" s="1"/>
  <c r="G4775" i="14" s="1"/>
  <c r="G4776" i="14" s="1"/>
  <c r="G4777" i="14" s="1"/>
  <c r="G4778" i="14" s="1"/>
  <c r="G4779" i="14" s="1"/>
  <c r="G4780" i="14" s="1"/>
  <c r="G4781" i="14" s="1"/>
  <c r="G4782" i="14" s="1"/>
  <c r="G4783" i="14" s="1"/>
  <c r="G4784" i="14" s="1"/>
  <c r="G4785" i="14" s="1"/>
  <c r="G4786" i="14" s="1"/>
  <c r="G4787" i="14" s="1"/>
  <c r="G4788" i="14" s="1"/>
  <c r="G4789" i="14" s="1"/>
  <c r="G4790" i="14" s="1"/>
  <c r="G4791" i="14" s="1"/>
  <c r="G4792" i="14" s="1"/>
  <c r="G4793" i="14" s="1"/>
  <c r="G4794" i="14" s="1"/>
  <c r="G4795" i="14" s="1"/>
  <c r="G4796" i="14" s="1"/>
  <c r="G4797" i="14" s="1"/>
  <c r="G4798" i="14" l="1"/>
  <c r="G4799" i="14" s="1"/>
  <c r="G4800" i="14" s="1"/>
  <c r="G4801" i="14" s="1"/>
  <c r="G4802" i="14" s="1"/>
  <c r="G4803" i="14" s="1"/>
  <c r="G4804" i="14" s="1"/>
  <c r="G4805" i="14" s="1"/>
  <c r="G4806" i="14" s="1"/>
  <c r="G4807" i="14" s="1"/>
  <c r="G4808" i="14" s="1"/>
  <c r="G4809" i="14" s="1"/>
  <c r="G4810" i="14" s="1"/>
  <c r="G4811" i="14" s="1"/>
  <c r="G4812" i="14" s="1"/>
  <c r="G4813" i="14" s="1"/>
  <c r="G4814" i="14" s="1"/>
  <c r="G4815" i="14" s="1"/>
  <c r="G4816" i="14" s="1"/>
  <c r="G4817" i="14" s="1"/>
  <c r="G4818" i="14" s="1"/>
  <c r="G4819" i="14" s="1"/>
  <c r="G4821" i="14"/>
  <c r="G4822" i="14" s="1"/>
  <c r="G4823" i="14" s="1"/>
  <c r="G4824" i="14" s="1"/>
  <c r="G4825" i="14" s="1"/>
  <c r="G4826" i="14" s="1"/>
  <c r="G4827" i="14" s="1"/>
  <c r="G4828" i="14" s="1"/>
  <c r="G4829" i="14" s="1"/>
  <c r="G4830" i="14" s="1"/>
  <c r="G4831" i="14" s="1"/>
  <c r="G4832" i="14" s="1"/>
  <c r="G4833" i="14" s="1"/>
  <c r="G4834" i="14" s="1"/>
  <c r="G4835" i="14" s="1"/>
  <c r="G4836" i="14" s="1"/>
  <c r="G4837" i="14" s="1"/>
  <c r="G4838" i="14" s="1"/>
  <c r="G4839" i="14" s="1"/>
  <c r="G4840" i="14" s="1"/>
  <c r="G4841" i="14" s="1"/>
  <c r="G4842" i="14" s="1"/>
  <c r="G4843" i="14" s="1"/>
  <c r="G4844" i="14" s="1"/>
  <c r="G4845" i="14" s="1"/>
  <c r="G4846" i="14" s="1"/>
  <c r="G4847" i="14" s="1"/>
  <c r="G4848" i="14" s="1"/>
  <c r="G4849" i="14" s="1"/>
  <c r="G4850" i="14" s="1"/>
  <c r="G4851" i="14" s="1"/>
  <c r="G4852" i="14" l="1"/>
  <c r="G4876" i="14"/>
  <c r="G4901" i="14" s="1"/>
  <c r="G4926" i="14" s="1"/>
  <c r="G4853" i="14" l="1"/>
  <c r="G4877" i="14"/>
  <c r="G4902" i="14" s="1"/>
  <c r="G4927" i="14" s="1"/>
  <c r="G4854" i="14" l="1"/>
  <c r="G4878" i="14"/>
  <c r="G4903" i="14" s="1"/>
  <c r="G4928" i="14" s="1"/>
  <c r="G4855" i="14" l="1"/>
  <c r="G4879" i="14"/>
  <c r="G4904" i="14" s="1"/>
  <c r="G4929" i="14" s="1"/>
  <c r="G4856" i="14" l="1"/>
  <c r="G4880" i="14"/>
  <c r="G4905" i="14" s="1"/>
  <c r="G4930" i="14" s="1"/>
  <c r="G4857" i="14" l="1"/>
  <c r="G4881" i="14"/>
  <c r="G4906" i="14" s="1"/>
  <c r="G4931" i="14" s="1"/>
  <c r="G4858" i="14" l="1"/>
  <c r="G4882" i="14"/>
  <c r="G4907" i="14" s="1"/>
  <c r="G4932" i="14" s="1"/>
  <c r="G4859" i="14" l="1"/>
  <c r="G4883" i="14"/>
  <c r="G4908" i="14" s="1"/>
  <c r="G4860" i="14" l="1"/>
  <c r="G4884" i="14"/>
  <c r="G4909" i="14" s="1"/>
  <c r="G4933" i="14" s="1"/>
  <c r="G4861" i="14" l="1"/>
  <c r="G4885" i="14"/>
  <c r="G4910" i="14" s="1"/>
  <c r="G4934" i="14" s="1"/>
  <c r="G4862" i="14" l="1"/>
  <c r="G4886" i="14"/>
  <c r="G4911" i="14" s="1"/>
  <c r="G4935" i="14" s="1"/>
  <c r="G4863" i="14" l="1"/>
  <c r="G4887" i="14"/>
  <c r="G4912" i="14" s="1"/>
  <c r="G4936" i="14" s="1"/>
  <c r="G4864" i="14" l="1"/>
  <c r="G4888" i="14"/>
  <c r="G4913" i="14" s="1"/>
  <c r="G4937" i="14" s="1"/>
  <c r="G4865" i="14" l="1"/>
  <c r="G4889" i="14"/>
  <c r="G4914" i="14" s="1"/>
  <c r="G4938" i="14" s="1"/>
  <c r="G4866" i="14" l="1"/>
  <c r="G4890" i="14"/>
  <c r="G4915" i="14" s="1"/>
  <c r="G4939" i="14" s="1"/>
  <c r="G4867" i="14" l="1"/>
  <c r="G4891" i="14"/>
  <c r="G4916" i="14" s="1"/>
  <c r="G4940" i="14" s="1"/>
  <c r="G4868" i="14" l="1"/>
  <c r="G4892" i="14"/>
  <c r="G4917" i="14" s="1"/>
  <c r="G4941" i="14" s="1"/>
  <c r="G4869" i="14" l="1"/>
  <c r="G4893" i="14"/>
  <c r="G4918" i="14" s="1"/>
  <c r="G4942" i="14" s="1"/>
  <c r="G4870" i="14" l="1"/>
  <c r="G4894" i="14"/>
  <c r="G4919" i="14" s="1"/>
  <c r="G4943" i="14" s="1"/>
  <c r="G4871" i="14" l="1"/>
  <c r="G4895" i="14"/>
  <c r="G4920" i="14" s="1"/>
  <c r="G4944" i="14" s="1"/>
  <c r="G4872" i="14" l="1"/>
  <c r="G4896" i="14"/>
  <c r="G4921" i="14" s="1"/>
  <c r="G4945" i="14" s="1"/>
  <c r="G4873" i="14" l="1"/>
  <c r="G4897" i="14"/>
  <c r="G4922" i="14" s="1"/>
  <c r="G4946" i="14" s="1"/>
  <c r="G4874" i="14" l="1"/>
  <c r="G4898" i="14"/>
  <c r="G4923" i="14" s="1"/>
  <c r="G4947" i="14" s="1"/>
  <c r="G4875" i="14" l="1"/>
  <c r="G4900" i="14" s="1"/>
  <c r="G4925" i="14" s="1"/>
  <c r="G4899" i="14"/>
  <c r="G4924" i="14" s="1"/>
  <c r="G4948" i="14" s="1"/>
  <c r="G4949" i="14" s="1"/>
  <c r="G4950" i="14" s="1"/>
  <c r="G4951" i="14" s="1"/>
  <c r="G4952" i="14" s="1"/>
  <c r="G4953" i="14" s="1"/>
  <c r="G4954" i="14" s="1"/>
  <c r="G4955" i="14" s="1"/>
  <c r="G4956" i="14" s="1"/>
  <c r="G4957" i="14" s="1"/>
  <c r="G4958" i="14" s="1"/>
  <c r="G4959" i="14" s="1"/>
  <c r="G4960" i="14" s="1"/>
  <c r="G4961" i="14" s="1"/>
  <c r="G4962" i="14" s="1"/>
  <c r="G4963" i="14" s="1"/>
  <c r="G4964" i="14" s="1"/>
  <c r="G4965" i="14" s="1"/>
  <c r="G4966" i="14" s="1"/>
  <c r="G4967" i="14" s="1"/>
  <c r="G4968" i="14" s="1"/>
  <c r="G4969" i="14" s="1"/>
  <c r="G4970" i="14" s="1"/>
  <c r="G4971" i="14" s="1"/>
  <c r="G4972" i="14" s="1"/>
  <c r="G4973" i="14" s="1"/>
  <c r="G4974" i="14" s="1"/>
  <c r="G4975" i="14" s="1"/>
  <c r="G4976" i="14" s="1"/>
  <c r="G4977" i="14" s="1"/>
  <c r="G4978" i="14" s="1"/>
  <c r="G4979" i="14" s="1"/>
  <c r="G4980" i="14" s="1"/>
  <c r="G4981" i="14" s="1"/>
  <c r="G4982" i="14" s="1"/>
  <c r="G4983" i="14" s="1"/>
  <c r="G4984" i="14" s="1"/>
  <c r="G4985" i="14" s="1"/>
  <c r="G4986" i="14" s="1"/>
  <c r="G4987" i="14" s="1"/>
  <c r="G4988" i="14" s="1"/>
  <c r="G4989" i="14" s="1"/>
  <c r="G4990" i="14" s="1"/>
  <c r="G4991" i="14" s="1"/>
  <c r="G4992" i="14" s="1"/>
  <c r="G4993" i="14" s="1"/>
  <c r="G4994" i="14" s="1"/>
  <c r="G4995" i="14" s="1"/>
  <c r="G4996" i="14" s="1"/>
  <c r="G4997" i="14" s="1"/>
  <c r="G4998" i="14" s="1"/>
  <c r="G4999" i="14" s="1"/>
  <c r="G5000" i="14" s="1"/>
  <c r="G5001" i="14" s="1"/>
  <c r="G5002" i="14" s="1"/>
  <c r="G5003" i="14" s="1"/>
  <c r="G5004" i="14" s="1"/>
  <c r="G5005" i="14" s="1"/>
  <c r="G5006" i="14" s="1"/>
  <c r="G5007" i="14" s="1"/>
  <c r="G5008" i="14" s="1"/>
  <c r="G5009" i="14" s="1"/>
  <c r="G5010" i="14" s="1"/>
  <c r="G5011" i="14" s="1"/>
  <c r="G5012" i="14" s="1"/>
  <c r="G5013" i="14" s="1"/>
  <c r="G5014" i="14" s="1"/>
  <c r="G5015" i="14" s="1"/>
  <c r="G5016" i="14" s="1"/>
  <c r="G5017" i="14" l="1"/>
  <c r="G5018" i="14" s="1"/>
  <c r="G5019" i="14" s="1"/>
  <c r="G5020" i="14" s="1"/>
  <c r="G5021" i="14" s="1"/>
  <c r="G5022" i="14" s="1"/>
  <c r="G5023" i="14" s="1"/>
  <c r="G5024" i="14" s="1"/>
  <c r="G5025" i="14" s="1"/>
  <c r="G5026" i="14" s="1"/>
  <c r="G5027" i="14" s="1"/>
  <c r="G5028" i="14" s="1"/>
  <c r="G5029" i="14" s="1"/>
  <c r="G5030" i="14" s="1"/>
  <c r="G5031" i="14" s="1"/>
  <c r="G5032" i="14" s="1"/>
  <c r="G5033" i="14" s="1"/>
  <c r="G5034" i="14" s="1"/>
  <c r="G5035" i="14" s="1"/>
  <c r="G5036" i="14" s="1"/>
  <c r="G5037" i="14" s="1"/>
  <c r="G5038" i="14" s="1"/>
  <c r="G5040" i="14"/>
  <c r="G5041" i="14" s="1"/>
  <c r="G5042" i="14" s="1"/>
  <c r="G5043" i="14" s="1"/>
  <c r="G5044" i="14" s="1"/>
  <c r="G5045" i="14" s="1"/>
  <c r="G5046" i="14" s="1"/>
  <c r="G5047" i="14" s="1"/>
  <c r="G5048" i="14" s="1"/>
  <c r="G5049" i="14" s="1"/>
  <c r="G5050" i="14" s="1"/>
  <c r="G5051" i="14" s="1"/>
  <c r="G5052" i="14" s="1"/>
  <c r="G5053" i="14" s="1"/>
  <c r="G5054" i="14" s="1"/>
  <c r="G5055" i="14" s="1"/>
  <c r="G5056" i="14" s="1"/>
  <c r="G5057" i="14" s="1"/>
  <c r="G5058" i="14" s="1"/>
  <c r="G5059" i="14" s="1"/>
  <c r="G5060" i="14" s="1"/>
  <c r="G5061" i="14" s="1"/>
  <c r="G5062" i="14" s="1"/>
  <c r="G5063" i="14" s="1"/>
  <c r="G5064" i="14" s="1"/>
  <c r="G5065" i="14" s="1"/>
  <c r="G5066" i="14" s="1"/>
  <c r="G5067" i="14" s="1"/>
  <c r="G5068" i="14" s="1"/>
  <c r="G5069" i="14" s="1"/>
  <c r="G5070" i="14" s="1"/>
  <c r="G5071" i="14" s="1"/>
  <c r="G5072" i="14" s="1"/>
  <c r="G5073" i="14" s="1"/>
  <c r="G5074" i="14" s="1"/>
  <c r="G5075" i="14" s="1"/>
  <c r="G5076" i="14" s="1"/>
  <c r="G5077" i="14" s="1"/>
  <c r="G5078" i="14" s="1"/>
  <c r="G5079" i="14" s="1"/>
  <c r="G5080" i="14" s="1"/>
  <c r="G5081" i="14" s="1"/>
  <c r="G5082" i="14" s="1"/>
  <c r="G5083" i="14" s="1"/>
  <c r="G5084" i="14" s="1"/>
  <c r="G5085" i="14" s="1"/>
  <c r="G5086" i="14" s="1"/>
  <c r="G5087" i="14" s="1"/>
  <c r="G5088" i="14" s="1"/>
  <c r="G5089" i="14" s="1"/>
  <c r="G5090" i="14" s="1"/>
  <c r="G5091" i="14" s="1"/>
  <c r="G5092" i="14" s="1"/>
  <c r="G5093" i="14" s="1"/>
  <c r="G5094" i="14" s="1"/>
  <c r="G5095" i="14" s="1"/>
  <c r="G5096" i="14" s="1"/>
  <c r="G5097" i="14" s="1"/>
  <c r="G5098" i="14" s="1"/>
  <c r="G5099" i="14" s="1"/>
  <c r="G5100" i="14" s="1"/>
  <c r="G5101" i="14" s="1"/>
  <c r="G5102" i="14" s="1"/>
  <c r="G5103" i="14" s="1"/>
  <c r="G5104" i="14" s="1"/>
  <c r="G5105" i="14" s="1"/>
  <c r="G5106" i="14" s="1"/>
  <c r="G5107" i="14" s="1"/>
  <c r="G5108" i="14" s="1"/>
  <c r="G5109" i="14" s="1"/>
  <c r="G5110" i="14" s="1"/>
  <c r="G5111" i="14" s="1"/>
  <c r="G5112" i="14" s="1"/>
  <c r="G5113" i="14" s="1"/>
  <c r="G5114" i="14" s="1"/>
  <c r="G5115" i="14" s="1"/>
  <c r="G5116" i="14" s="1"/>
  <c r="G5117" i="14" s="1"/>
  <c r="G5118" i="14" s="1"/>
  <c r="G5119" i="14" s="1"/>
  <c r="G5120" i="14" s="1"/>
  <c r="G5121" i="14" s="1"/>
  <c r="G5122" i="14" s="1"/>
  <c r="G5123" i="14" s="1"/>
  <c r="G5124" i="14" s="1"/>
  <c r="G5125" i="14" s="1"/>
  <c r="G5126" i="14" s="1"/>
  <c r="G5127" i="14" s="1"/>
  <c r="G5128" i="14" s="1"/>
  <c r="G5129" i="14" s="1"/>
  <c r="G5130" i="14" s="1"/>
  <c r="G5131" i="14" s="1"/>
  <c r="G5132" i="14" s="1"/>
  <c r="G5133" i="14" s="1"/>
  <c r="G5134" i="14" s="1"/>
  <c r="G5135" i="14" s="1"/>
  <c r="G5136" i="14" s="1"/>
  <c r="G5137" i="14" s="1"/>
  <c r="G5138" i="14" s="1"/>
  <c r="G5139" i="14" s="1"/>
  <c r="G5140" i="14" s="1"/>
  <c r="G5141" i="14" s="1"/>
  <c r="G5142" i="14" s="1"/>
  <c r="G5143" i="14" s="1"/>
  <c r="G5144" i="14" s="1"/>
  <c r="G5145" i="14" s="1"/>
  <c r="G5146" i="14" s="1"/>
  <c r="G5147" i="14" s="1"/>
  <c r="G5148" i="14" s="1"/>
  <c r="G5149" i="14" s="1"/>
  <c r="G5150" i="14" s="1"/>
  <c r="G5151" i="14" s="1"/>
  <c r="G5152" i="14" s="1"/>
  <c r="G5153" i="14" s="1"/>
  <c r="G5154" i="14" s="1"/>
  <c r="G5155" i="14" s="1"/>
  <c r="G5156" i="14" s="1"/>
  <c r="G5157" i="14" s="1"/>
  <c r="G5158" i="14" s="1"/>
  <c r="G5159" i="14" s="1"/>
  <c r="G5160" i="14" s="1"/>
  <c r="G5161" i="14" s="1"/>
  <c r="G5162" i="14" s="1"/>
  <c r="G5163" i="14" s="1"/>
  <c r="G5164" i="14" s="1"/>
  <c r="G5165" i="14" s="1"/>
  <c r="G5166" i="14" s="1"/>
  <c r="G5167" i="14" s="1"/>
  <c r="G5168" i="14" s="1"/>
  <c r="G5169" i="14" s="1"/>
  <c r="G5170" i="14" s="1"/>
  <c r="G5171" i="14" s="1"/>
  <c r="G5172" i="14" s="1"/>
  <c r="G5173" i="14" s="1"/>
  <c r="G5174" i="14" s="1"/>
  <c r="G5175" i="14" s="1"/>
  <c r="G5176" i="14" s="1"/>
  <c r="G5177" i="14" s="1"/>
  <c r="G5178" i="14" s="1"/>
  <c r="G5179" i="14" s="1"/>
  <c r="G5180" i="14" s="1"/>
  <c r="G5181" i="14" s="1"/>
  <c r="G5182" i="14" s="1"/>
  <c r="G5183" i="14" s="1"/>
  <c r="G5184" i="14" s="1"/>
  <c r="G5185" i="14" s="1"/>
  <c r="G5186" i="14" s="1"/>
  <c r="G5187" i="14" s="1"/>
  <c r="G5188" i="14" s="1"/>
  <c r="G5189" i="14" s="1"/>
  <c r="G5190" i="14" s="1"/>
  <c r="G5191" i="14" s="1"/>
  <c r="G5192" i="14" s="1"/>
  <c r="G5193" i="14" s="1"/>
  <c r="G5194" i="14" l="1"/>
  <c r="G5195" i="14" s="1"/>
  <c r="G5196" i="14" s="1"/>
  <c r="G5217" i="14"/>
  <c r="G5218" i="14" s="1"/>
  <c r="G5219" i="14" s="1"/>
  <c r="G5197" i="14" l="1"/>
  <c r="G5198" i="14" s="1"/>
  <c r="G5199" i="14" s="1"/>
  <c r="G5200" i="14" s="1"/>
  <c r="G5201" i="14" s="1"/>
  <c r="G5202" i="14" s="1"/>
  <c r="G5203" i="14" s="1"/>
  <c r="G5204" i="14" s="1"/>
  <c r="G5205" i="14" s="1"/>
  <c r="G5206" i="14" s="1"/>
  <c r="G5207" i="14" s="1"/>
  <c r="G5208" i="14" s="1"/>
  <c r="G5209" i="14" s="1"/>
  <c r="G5210" i="14" s="1"/>
  <c r="G5211" i="14" s="1"/>
  <c r="G5212" i="14" s="1"/>
  <c r="G5213" i="14" s="1"/>
  <c r="G5214" i="14" s="1"/>
  <c r="G5215" i="14" s="1"/>
  <c r="G5216" i="14" s="1"/>
  <c r="G5220" i="14"/>
  <c r="G5221" i="14" s="1"/>
  <c r="G5222" i="14" s="1"/>
  <c r="G5223" i="14" s="1"/>
  <c r="G5224" i="14" s="1"/>
  <c r="G5225" i="14" s="1"/>
  <c r="G5226" i="14" s="1"/>
  <c r="G5227" i="14" s="1"/>
  <c r="G5228" i="14" s="1"/>
  <c r="G5229" i="14" s="1"/>
  <c r="G5230" i="14" s="1"/>
  <c r="G5231" i="14" s="1"/>
  <c r="G5232" i="14" s="1"/>
  <c r="G5233" i="14" s="1"/>
  <c r="G5234" i="14" s="1"/>
  <c r="G5235" i="14" s="1"/>
  <c r="G5236" i="14" s="1"/>
  <c r="G5237" i="14" s="1"/>
  <c r="G5238" i="14" s="1"/>
  <c r="G5239" i="14" s="1"/>
  <c r="G5240" i="14" s="1"/>
  <c r="G5241" i="14" s="1"/>
  <c r="G5242" i="14" s="1"/>
  <c r="G5243" i="14" s="1"/>
  <c r="G5244" i="14" s="1"/>
  <c r="G5245" i="14" s="1"/>
  <c r="G5246" i="14" s="1"/>
  <c r="G5247" i="14" s="1"/>
  <c r="G5248" i="14" s="1"/>
  <c r="G5249" i="14" s="1"/>
  <c r="G5250" i="14" s="1"/>
  <c r="G5251" i="14" s="1"/>
  <c r="G5252" i="14" s="1"/>
  <c r="G5253" i="14" s="1"/>
  <c r="G5254" i="14" s="1"/>
  <c r="G5255" i="14" s="1"/>
  <c r="G5256" i="14" s="1"/>
  <c r="G5257" i="14" s="1"/>
</calcChain>
</file>

<file path=xl/sharedStrings.xml><?xml version="1.0" encoding="utf-8"?>
<sst xmlns="http://schemas.openxmlformats.org/spreadsheetml/2006/main" count="15701" uniqueCount="152">
  <si>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</si>
  <si>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</si>
  <si>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</si>
  <si>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</si>
  <si>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</si>
  <si>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</si>
  <si>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</si>
  <si>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</si>
  <si>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</si>
  <si>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</si>
  <si>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</si>
  <si>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</si>
  <si>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</si>
  <si>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</si>
  <si>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</si>
  <si>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</si>
  <si>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</si>
  <si>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</si>
  <si>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</si>
  <si>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</si>
  <si>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</si>
  <si>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</si>
  <si>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</si>
  <si>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</si>
  <si>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</si>
  <si>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</si>
  <si>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</si>
  <si>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</si>
  <si>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</si>
  <si>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</si>
  <si>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</si>
  <si>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</si>
  <si>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</si>
  <si>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</si>
  <si>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</si>
  <si>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</si>
  <si>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</si>
  <si>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</si>
  <si>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</si>
  <si>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</si>
  <si>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</si>
  <si>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</si>
  <si>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</si>
  <si>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</si>
  <si>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</si>
  <si>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</si>
  <si>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</si>
  <si>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</si>
  <si>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</si>
  <si>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</si>
  <si>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</si>
  <si>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</si>
  <si>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</si>
  <si>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</si>
  <si>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</si>
  <si>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</si>
  <si>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</si>
  <si>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</si>
  <si>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</si>
  <si>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</si>
  <si>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</si>
  <si>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</si>
  <si>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</si>
  <si>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</si>
  <si>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</si>
  <si>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</si>
  <si>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</si>
  <si>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</si>
  <si>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</si>
  <si>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</si>
  <si>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</si>
  <si>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</si>
  <si>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</si>
  <si>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</si>
  <si>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</si>
  <si>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</si>
  <si>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</si>
  <si>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</si>
  <si>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</si>
  <si>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</si>
  <si>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</si>
  <si>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</si>
  <si>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</si>
  <si>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</si>
  <si>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</si>
  <si>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</si>
  <si>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</si>
  <si>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</si>
  <si>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</si>
  <si>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</si>
  <si>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</si>
  <si>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</si>
  <si>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</si>
  <si>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</si>
  <si>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</si>
  <si>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</si>
  <si>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</si>
  <si>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</si>
  <si>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</si>
  <si>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</si>
  <si>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</si>
  <si>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</si>
  <si>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</si>
  <si>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</si>
  <si>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</si>
  <si>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</si>
  <si>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</si>
  <si>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</si>
  <si>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</si>
  <si>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</si>
  <si>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</si>
  <si>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</si>
  <si>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</si>
  <si>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</si>
  <si>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</si>
  <si>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</si>
  <si>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</si>
  <si>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</si>
  <si>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</si>
  <si>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</si>
  <si>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</si>
  <si>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</si>
  <si>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</si>
  <si>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</si>
  <si>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</si>
  <si>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</si>
  <si>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</si>
  <si>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</si>
  <si>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</si>
  <si>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</si>
  <si>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</si>
  <si>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</si>
  <si>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</si>
  <si>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</si>
  <si>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</si>
  <si>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</si>
  <si>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</si>
  <si>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</si>
  <si>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</si>
  <si>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</si>
  <si>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</si>
  <si>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</si>
  <si>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</si>
  <si>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</si>
  <si>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</si>
  <si>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</si>
  <si>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</si>
  <si>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</si>
  <si>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</si>
  <si>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ACUM</t>
  </si>
  <si>
    <t>DIA</t>
  </si>
  <si>
    <t>DIAS DUPL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</si>
</sst>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7" applyNumberFormat="0" applyFill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20" applyNumberFormat="0" applyAlignment="0" applyProtection="0"/>
    <xf numFmtId="0" fontId="14" fillId="11" borderId="21" applyNumberFormat="0" applyAlignment="0" applyProtection="0"/>
    <xf numFmtId="0" fontId="15" fillId="11" borderId="20" applyNumberFormat="0" applyAlignment="0" applyProtection="0"/>
    <xf numFmtId="0" fontId="16" fillId="0" borderId="22" applyNumberFormat="0" applyFill="0" applyAlignment="0" applyProtection="0"/>
    <xf numFmtId="0" fontId="17" fillId="12" borderId="23" applyNumberFormat="0" applyAlignment="0" applyProtection="0"/>
    <xf numFmtId="0" fontId="18" fillId="0" borderId="0" applyNumberFormat="0" applyFill="0" applyBorder="0" applyAlignment="0" applyProtection="0"/>
    <xf numFmtId="0" fontId="1" fillId="13" borderId="24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5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80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0" xfId="0" applyNumberFormat="1"/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0" fontId="3" fillId="0" borderId="8" xfId="0" applyFont="1" applyBorder="1"/>
    <xf numFmtId="14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14" fontId="0" fillId="0" borderId="6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0" xfId="0"/>
    <xf numFmtId="3" fontId="0" fillId="0" borderId="0" xfId="0" applyNumberFormat="1"/>
    <xf numFmtId="0" fontId="22" fillId="3" borderId="26" xfId="0" applyFont="1" applyFill="1" applyBorder="1" applyAlignment="1">
      <alignment horizontal="left" wrapText="1"/>
    </xf>
    <xf numFmtId="0" fontId="22" fillId="3" borderId="26" xfId="0" applyFont="1" applyFill="1" applyBorder="1" applyAlignment="1">
      <alignment horizontal="center" wrapText="1"/>
    </xf>
    <xf numFmtId="0" fontId="23" fillId="3" borderId="27" xfId="0" applyFont="1" applyFill="1" applyBorder="1" applyAlignment="1">
      <alignment horizontal="left" vertical="top" wrapText="1"/>
    </xf>
    <xf numFmtId="3" fontId="23" fillId="3" borderId="27" xfId="0" applyNumberFormat="1" applyFont="1" applyFill="1" applyBorder="1" applyAlignment="1">
      <alignment horizontal="center" vertical="top" wrapText="1"/>
    </xf>
    <xf numFmtId="0" fontId="23" fillId="3" borderId="27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8" xfId="0" applyBorder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9" xfId="0" applyNumberFormat="1" applyFont="1" applyFill="1" applyBorder="1" applyAlignment="1">
      <alignment horizontal="center" vertical="center"/>
    </xf>
    <xf numFmtId="14" fontId="28" fillId="5" borderId="30" xfId="0" applyNumberFormat="1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8" fillId="5" borderId="30" xfId="0" applyFont="1" applyFill="1" applyBorder="1" applyAlignment="1">
      <alignment horizontal="center" vertical="center" wrapText="1"/>
    </xf>
    <xf numFmtId="0" fontId="17" fillId="5" borderId="31" xfId="0" applyFont="1" applyFill="1" applyBorder="1" applyAlignment="1">
      <alignment horizontal="center" vertical="center" wrapText="1"/>
    </xf>
    <xf numFmtId="0" fontId="29" fillId="5" borderId="32" xfId="0" applyFont="1" applyFill="1" applyBorder="1" applyAlignment="1">
      <alignment horizontal="left" vertical="center"/>
    </xf>
    <xf numFmtId="9" fontId="30" fillId="0" borderId="12" xfId="1" applyFont="1" applyBorder="1" applyAlignment="1">
      <alignment horizontal="center" vertical="center"/>
    </xf>
    <xf numFmtId="0" fontId="29" fillId="5" borderId="33" xfId="0" applyFont="1" applyFill="1" applyBorder="1" applyAlignment="1">
      <alignment horizontal="left" vertical="center"/>
    </xf>
    <xf numFmtId="0" fontId="29" fillId="5" borderId="34" xfId="0" applyFont="1" applyFill="1" applyBorder="1" applyAlignment="1">
      <alignment horizontal="left" vertical="center"/>
    </xf>
    <xf numFmtId="9" fontId="30" fillId="0" borderId="14" xfId="1" applyFont="1" applyBorder="1" applyAlignment="1">
      <alignment horizontal="center" vertical="center"/>
    </xf>
    <xf numFmtId="9" fontId="30" fillId="0" borderId="15" xfId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2" xfId="1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9" fontId="32" fillId="0" borderId="15" xfId="1" applyFont="1" applyBorder="1" applyAlignment="1">
      <alignment horizontal="center" vertical="center"/>
    </xf>
    <xf numFmtId="0" fontId="0" fillId="0" borderId="35" xfId="0" applyFill="1" applyBorder="1" applyAlignment="1">
      <alignment horizontal="center"/>
    </xf>
    <xf numFmtId="1" fontId="0" fillId="0" borderId="7" xfId="0" applyNumberForma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3" xfId="0" applyFont="1" applyBorder="1"/>
    <xf numFmtId="0" fontId="3" fillId="0" borderId="28" xfId="0" applyFont="1" applyBorder="1"/>
    <xf numFmtId="0" fontId="0" fillId="0" borderId="37" xfId="0" applyBorder="1" applyAlignment="1">
      <alignment horizontal="center"/>
    </xf>
    <xf numFmtId="0" fontId="0" fillId="0" borderId="8" xfId="0" applyBorder="1"/>
    <xf numFmtId="166" fontId="3" fillId="0" borderId="0" xfId="0" applyNumberFormat="1" applyFont="1" applyAlignment="1">
      <alignment horizont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4" fontId="0" fillId="0" borderId="38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6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/>
    </xf>
    <xf numFmtId="0" fontId="0" fillId="41" borderId="1" xfId="0" applyFill="1" applyBorder="1" applyAlignment="1">
      <alignment horizontal="center"/>
    </xf>
    <xf numFmtId="0" fontId="0" fillId="41" borderId="2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36" fillId="5" borderId="0" xfId="0" applyFont="1" applyFill="1"/>
    <xf numFmtId="0" fontId="37" fillId="5" borderId="6" xfId="0" applyFont="1" applyFill="1" applyBorder="1"/>
    <xf numFmtId="0" fontId="36" fillId="5" borderId="6" xfId="0" applyFont="1" applyFill="1" applyBorder="1" applyAlignment="1">
      <alignment horizontal="center"/>
    </xf>
    <xf numFmtId="0" fontId="37" fillId="5" borderId="6" xfId="0" applyFont="1" applyFill="1" applyBorder="1" applyAlignment="1">
      <alignment horizontal="center"/>
    </xf>
    <xf numFmtId="0" fontId="37" fillId="5" borderId="3" xfId="0" applyFont="1" applyFill="1" applyBorder="1" applyAlignment="1">
      <alignment horizontal="center" vertical="center"/>
    </xf>
    <xf numFmtId="0" fontId="36" fillId="5" borderId="3" xfId="0" applyFont="1" applyFill="1" applyBorder="1" applyAlignment="1">
      <alignment horizontal="center"/>
    </xf>
    <xf numFmtId="166" fontId="37" fillId="5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8" fillId="0" borderId="39" xfId="0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14" fontId="39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24"/>
  <sheetViews>
    <sheetView tabSelected="1" zoomScale="85" zoomScaleNormal="85" workbookViewId="0">
      <pane ySplit="1" topLeftCell="A213" activePane="bottomLeft" state="frozen"/>
      <selection pane="bottomLeft" activeCell="B221" sqref="B221:Q223"/>
    </sheetView>
  </sheetViews>
  <sheetFormatPr baseColWidth="10" defaultRowHeight="15" x14ac:dyDescent="0.25"/>
  <cols>
    <col min="1" max="1" width="10.5703125" style="74" bestFit="1" customWidth="1"/>
    <col min="2" max="2" width="11.85546875" style="6" bestFit="1" customWidth="1"/>
    <col min="3" max="3" width="11.42578125" style="6"/>
    <col min="4" max="4" width="9.140625" style="6" customWidth="1"/>
    <col min="5" max="5" width="10" style="6" customWidth="1"/>
    <col min="6" max="6" width="11.42578125" style="86"/>
    <col min="7" max="7" width="9.42578125" style="6" customWidth="1"/>
    <col min="8" max="9" width="11.42578125" style="6"/>
    <col min="10" max="11" width="11.42578125" style="36"/>
    <col min="12" max="16" width="11.42578125" style="6"/>
    <col min="17" max="17" width="8.5703125" style="6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82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130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82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82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82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82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82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1"/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82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1"/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82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1"/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82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1"/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82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82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82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82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82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1"/>
      <c r="R14" s="72">
        <f t="shared" ref="R14:R77" si="0">G14/(C14-E14-F14)</f>
        <v>0</v>
      </c>
      <c r="S14" s="6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82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  <c r="R15" s="72">
        <f t="shared" si="0"/>
        <v>0</v>
      </c>
      <c r="S15" s="62">
        <f t="shared" ref="S15:S78" si="1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82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  <c r="R16" s="72">
        <f t="shared" si="0"/>
        <v>0</v>
      </c>
      <c r="S16" s="62">
        <f t="shared" si="1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82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2">C17-O17-N17-M17</f>
        <v>1</v>
      </c>
      <c r="Q17" s="1"/>
      <c r="R17" s="72">
        <f t="shared" si="0"/>
        <v>0</v>
      </c>
      <c r="S17" s="62">
        <f t="shared" si="1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82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2"/>
        <v>6</v>
      </c>
      <c r="Q18" s="1"/>
      <c r="R18" s="72">
        <f t="shared" si="0"/>
        <v>0</v>
      </c>
      <c r="S18" s="62">
        <f t="shared" si="1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82">
        <v>31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2"/>
        <v>10</v>
      </c>
      <c r="Q19" s="1"/>
      <c r="R19" s="72">
        <f t="shared" si="0"/>
        <v>0</v>
      </c>
      <c r="S19" s="62">
        <f t="shared" si="1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82">
        <v>27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2"/>
        <v>20</v>
      </c>
      <c r="Q20" s="1"/>
      <c r="R20" s="72">
        <f t="shared" si="0"/>
        <v>0</v>
      </c>
      <c r="S20" s="62">
        <f t="shared" si="1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82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2"/>
        <v>17</v>
      </c>
      <c r="Q21" s="1"/>
      <c r="R21" s="72">
        <f t="shared" si="0"/>
        <v>0</v>
      </c>
      <c r="S21" s="62">
        <f t="shared" si="1"/>
        <v>1.5037593984962405E-2</v>
      </c>
    </row>
    <row r="22" spans="1:19" x14ac:dyDescent="0.25">
      <c r="A22" s="2">
        <v>43913</v>
      </c>
      <c r="B22" s="162">
        <v>36</v>
      </c>
      <c r="C22" s="162">
        <v>301</v>
      </c>
      <c r="D22" s="162">
        <v>0</v>
      </c>
      <c r="E22" s="1">
        <v>4</v>
      </c>
      <c r="F22" s="82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2"/>
        <v>30</v>
      </c>
      <c r="Q22" s="1"/>
      <c r="R22" s="72">
        <f t="shared" si="0"/>
        <v>0</v>
      </c>
      <c r="S22" s="62">
        <f t="shared" si="1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62">
        <v>2</v>
      </c>
      <c r="E23" s="1">
        <v>6</v>
      </c>
      <c r="F23" s="82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2"/>
        <v>55</v>
      </c>
      <c r="Q23" s="1"/>
      <c r="R23" s="72">
        <f t="shared" si="0"/>
        <v>0</v>
      </c>
      <c r="S23" s="62">
        <f t="shared" si="1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82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2"/>
        <v>150</v>
      </c>
      <c r="Q24" s="1"/>
      <c r="R24" s="72">
        <f t="shared" si="0"/>
        <v>0</v>
      </c>
      <c r="S24" s="62">
        <f t="shared" si="1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82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2"/>
        <v>175</v>
      </c>
      <c r="Q25" s="1"/>
      <c r="R25" s="72">
        <f t="shared" si="0"/>
        <v>4.9800796812749001E-2</v>
      </c>
      <c r="S25" s="62">
        <f t="shared" si="1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82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2"/>
        <v>135</v>
      </c>
      <c r="Q26" s="1"/>
      <c r="R26" s="72">
        <f t="shared" si="0"/>
        <v>0</v>
      </c>
      <c r="S26" s="62">
        <f t="shared" si="1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82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2"/>
        <v>151</v>
      </c>
      <c r="Q27" s="1"/>
      <c r="R27" s="72">
        <f t="shared" si="0"/>
        <v>6.9291338582677164E-2</v>
      </c>
      <c r="S27" s="62">
        <f t="shared" si="1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82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2"/>
        <v>170</v>
      </c>
      <c r="Q28" s="1">
        <f t="shared" ref="Q28:Q91" si="3">AVERAGE(B15:B28)/AVERAGE(B1:B14)</f>
        <v>12.718112244897959</v>
      </c>
      <c r="R28" s="72">
        <f t="shared" si="0"/>
        <v>9.2657342657342656E-2</v>
      </c>
      <c r="S28" s="62">
        <f t="shared" si="1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82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2"/>
        <v>269</v>
      </c>
      <c r="Q29" s="1">
        <f t="shared" si="3"/>
        <v>13.907692307692306</v>
      </c>
      <c r="R29" s="72">
        <f t="shared" si="0"/>
        <v>7.8459343794579167E-2</v>
      </c>
      <c r="S29" s="62">
        <f t="shared" si="1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82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2"/>
        <v>229</v>
      </c>
      <c r="Q30" s="1">
        <f t="shared" si="3"/>
        <v>12.714285714285715</v>
      </c>
      <c r="R30" s="72">
        <f t="shared" si="0"/>
        <v>7.0694087403598976E-2</v>
      </c>
      <c r="S30" s="62">
        <f t="shared" si="1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82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2"/>
        <v>203</v>
      </c>
      <c r="Q31" s="1">
        <f t="shared" si="3"/>
        <v>10.822916666666666</v>
      </c>
      <c r="R31" s="72">
        <f t="shared" si="0"/>
        <v>8.5308056872037921E-2</v>
      </c>
      <c r="S31" s="62">
        <f t="shared" si="1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82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2"/>
        <v>143</v>
      </c>
      <c r="Q32" s="1">
        <f t="shared" si="3"/>
        <v>9.0476190476190474</v>
      </c>
      <c r="R32" s="72">
        <f t="shared" si="0"/>
        <v>8.5239085239085244E-2</v>
      </c>
      <c r="S32" s="62">
        <f t="shared" si="1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82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2"/>
        <v>124</v>
      </c>
      <c r="Q33" s="1">
        <f t="shared" si="3"/>
        <v>7.9866666666666672</v>
      </c>
      <c r="R33" s="72">
        <f t="shared" si="0"/>
        <v>8.3333333333333329E-2</v>
      </c>
      <c r="S33" s="62">
        <f t="shared" si="1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82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2"/>
        <v>168</v>
      </c>
      <c r="Q34" s="1">
        <f t="shared" si="3"/>
        <v>5.6898148148148149</v>
      </c>
      <c r="R34" s="72">
        <f t="shared" si="0"/>
        <v>7.7127659574468085E-2</v>
      </c>
      <c r="S34" s="62">
        <f t="shared" si="1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82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2"/>
        <v>175</v>
      </c>
      <c r="Q35" s="1">
        <f t="shared" si="3"/>
        <v>5.0826771653543306</v>
      </c>
      <c r="R35" s="72">
        <f t="shared" si="0"/>
        <v>7.945900253592561E-2</v>
      </c>
      <c r="S35" s="62">
        <f t="shared" si="1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82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2"/>
        <v>172</v>
      </c>
      <c r="Q36" s="1">
        <f t="shared" si="3"/>
        <v>4.6631578947368419</v>
      </c>
      <c r="R36" s="72">
        <f t="shared" si="0"/>
        <v>7.7607113985448672E-2</v>
      </c>
      <c r="S36" s="62">
        <f t="shared" si="1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82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2"/>
        <v>184</v>
      </c>
      <c r="Q37" s="1">
        <f t="shared" si="3"/>
        <v>3.6043360433604335</v>
      </c>
      <c r="R37" s="72">
        <f t="shared" si="0"/>
        <v>7.5558982266769464E-2</v>
      </c>
      <c r="S37" s="62">
        <f t="shared" si="1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82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2"/>
        <v>186</v>
      </c>
      <c r="Q38" s="1">
        <f t="shared" si="3"/>
        <v>2.6714876033057853</v>
      </c>
      <c r="R38" s="72">
        <f t="shared" si="0"/>
        <v>7.179487179487179E-2</v>
      </c>
      <c r="S38" s="62">
        <f t="shared" si="1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82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2"/>
        <v>207</v>
      </c>
      <c r="Q39" s="1">
        <f t="shared" si="3"/>
        <v>2.3262032085561497</v>
      </c>
      <c r="R39" s="72">
        <f t="shared" si="0"/>
        <v>6.805555555555555E-2</v>
      </c>
      <c r="S39" s="62">
        <f t="shared" si="1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82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2"/>
        <v>223</v>
      </c>
      <c r="Q40" s="1">
        <f t="shared" si="3"/>
        <v>1.9499241274658576</v>
      </c>
      <c r="R40" s="72">
        <f t="shared" si="0"/>
        <v>7.9146593255333797E-2</v>
      </c>
      <c r="S40" s="62">
        <f t="shared" si="1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82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2"/>
        <v>310</v>
      </c>
      <c r="Q41" s="1">
        <f t="shared" si="3"/>
        <v>1.9871977240398293</v>
      </c>
      <c r="R41" s="72">
        <f t="shared" si="0"/>
        <v>5.2365930599369087E-2</v>
      </c>
      <c r="S41" s="62">
        <f t="shared" si="1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82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2"/>
        <v>303</v>
      </c>
      <c r="Q42" s="1">
        <f t="shared" si="3"/>
        <v>1.8096479791395046</v>
      </c>
      <c r="R42" s="72">
        <f t="shared" si="0"/>
        <v>7.07133917396746E-2</v>
      </c>
      <c r="S42" s="62">
        <f t="shared" si="1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82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2"/>
        <v>303</v>
      </c>
      <c r="Q43" s="1">
        <f t="shared" si="3"/>
        <v>1.4502212389380531</v>
      </c>
      <c r="R43" s="72">
        <f t="shared" si="0"/>
        <v>7.160493827160494E-2</v>
      </c>
      <c r="S43" s="62">
        <f t="shared" si="1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82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2"/>
        <v>360</v>
      </c>
      <c r="Q44" s="1">
        <f t="shared" si="3"/>
        <v>1.4187946884576097</v>
      </c>
      <c r="R44" s="72">
        <f t="shared" si="0"/>
        <v>6.7164179104477612E-2</v>
      </c>
      <c r="S44" s="62">
        <f t="shared" si="1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82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2"/>
        <v>403</v>
      </c>
      <c r="Q45" s="1">
        <f t="shared" si="3"/>
        <v>1.3840230991337825</v>
      </c>
      <c r="R45" s="72">
        <f t="shared" si="0"/>
        <v>6.6192560175054704E-2</v>
      </c>
      <c r="S45" s="62">
        <f t="shared" si="1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82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2"/>
        <v>425</v>
      </c>
      <c r="Q46" s="1">
        <f t="shared" si="3"/>
        <v>1.2315789473684211</v>
      </c>
      <c r="R46" s="72">
        <f t="shared" si="0"/>
        <v>6.6985645933014357E-2</v>
      </c>
      <c r="S46" s="62">
        <f t="shared" si="1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82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2"/>
        <v>436</v>
      </c>
      <c r="Q47" s="1">
        <f t="shared" si="3"/>
        <v>1.172787979966611</v>
      </c>
      <c r="R47" s="72">
        <f t="shared" si="0"/>
        <v>6.5329218106995879E-2</v>
      </c>
      <c r="S47" s="62">
        <f t="shared" si="1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82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2"/>
        <v>303</v>
      </c>
      <c r="Q48" s="1">
        <f t="shared" si="3"/>
        <v>1.1293734743694059</v>
      </c>
      <c r="R48" s="72">
        <f t="shared" si="0"/>
        <v>6.1561561561561562E-2</v>
      </c>
      <c r="S48" s="62">
        <f t="shared" si="1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82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2"/>
        <v>310</v>
      </c>
      <c r="Q49" s="1">
        <f t="shared" si="3"/>
        <v>1.0743609604957398</v>
      </c>
      <c r="R49" s="72">
        <f t="shared" si="0"/>
        <v>6.0869565217391307E-2</v>
      </c>
      <c r="S49" s="62">
        <f t="shared" si="1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82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2"/>
        <v>299</v>
      </c>
      <c r="Q50" s="1">
        <f t="shared" si="3"/>
        <v>1.0556809631301729</v>
      </c>
      <c r="R50" s="72">
        <f t="shared" si="0"/>
        <v>6.2957540263543194E-2</v>
      </c>
      <c r="S50" s="62">
        <f t="shared" si="1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82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2"/>
        <v>314</v>
      </c>
      <c r="Q51" s="1">
        <f t="shared" si="3"/>
        <v>1.0744360902255639</v>
      </c>
      <c r="R51" s="72">
        <f t="shared" si="0"/>
        <v>6.1763319189061763E-2</v>
      </c>
      <c r="S51" s="62">
        <f t="shared" si="1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82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2"/>
        <v>341</v>
      </c>
      <c r="Q52" s="1">
        <f t="shared" si="3"/>
        <v>1.1546790409899457</v>
      </c>
      <c r="R52" s="72">
        <f t="shared" si="0"/>
        <v>6.1538461538461542E-2</v>
      </c>
      <c r="S52" s="62">
        <f t="shared" si="1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82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2"/>
        <v>348</v>
      </c>
      <c r="Q53" s="1">
        <f t="shared" si="3"/>
        <v>1.1808429118773947</v>
      </c>
      <c r="R53" s="72">
        <f t="shared" si="0"/>
        <v>6.1464690496948561E-2</v>
      </c>
      <c r="S53" s="62">
        <f t="shared" si="1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82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2"/>
        <v>403</v>
      </c>
      <c r="Q54" s="1">
        <f t="shared" si="3"/>
        <v>1.2700389105058365</v>
      </c>
      <c r="R54" s="72">
        <f t="shared" si="0"/>
        <v>5.9975010412328195E-2</v>
      </c>
      <c r="S54" s="62">
        <f t="shared" si="1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82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2"/>
        <v>454</v>
      </c>
      <c r="Q55" s="1">
        <f t="shared" si="3"/>
        <v>1.1725125268432355</v>
      </c>
      <c r="R55" s="72">
        <f t="shared" si="0"/>
        <v>5.5868167202572344E-2</v>
      </c>
      <c r="S55" s="62">
        <f t="shared" si="1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82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2"/>
        <v>479</v>
      </c>
      <c r="Q56" s="1">
        <f t="shared" si="3"/>
        <v>1.2132564841498561</v>
      </c>
      <c r="R56" s="72">
        <f t="shared" si="0"/>
        <v>5.8984374999999999E-2</v>
      </c>
      <c r="S56" s="62">
        <f t="shared" si="1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82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2"/>
        <v>476</v>
      </c>
      <c r="Q57" s="1">
        <f t="shared" si="3"/>
        <v>1.3165522501906943</v>
      </c>
      <c r="R57" s="72">
        <f t="shared" si="0"/>
        <v>5.8623298033282902E-2</v>
      </c>
      <c r="S57" s="62">
        <f t="shared" si="1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82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2"/>
        <v>468</v>
      </c>
      <c r="Q58" s="1">
        <f t="shared" si="3"/>
        <v>1.2123830093592514</v>
      </c>
      <c r="R58" s="72">
        <f t="shared" si="0"/>
        <v>5.6451612903225805E-2</v>
      </c>
      <c r="S58" s="62">
        <f t="shared" si="1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82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2"/>
        <v>497</v>
      </c>
      <c r="Q59" s="1">
        <f t="shared" si="3"/>
        <v>1.1919332406119612</v>
      </c>
      <c r="R59" s="72">
        <f t="shared" si="0"/>
        <v>5.5772646536412077E-2</v>
      </c>
      <c r="S59" s="62">
        <f t="shared" si="1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82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2"/>
        <v>460</v>
      </c>
      <c r="Q60" s="1">
        <f t="shared" si="3"/>
        <v>1.2528490028490027</v>
      </c>
      <c r="R60" s="72">
        <f t="shared" si="0"/>
        <v>5.3803975325565453E-2</v>
      </c>
      <c r="S60" s="62">
        <f t="shared" si="1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82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2"/>
        <v>443</v>
      </c>
      <c r="Q61" s="1">
        <f t="shared" si="3"/>
        <v>1.2633451957295374</v>
      </c>
      <c r="R61" s="72">
        <f t="shared" si="0"/>
        <v>5.4904586541680615E-2</v>
      </c>
      <c r="S61" s="62">
        <f t="shared" si="1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82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2"/>
        <v>485</v>
      </c>
      <c r="Q62" s="1">
        <f t="shared" si="3"/>
        <v>1.3278097982708934</v>
      </c>
      <c r="R62" s="72">
        <f t="shared" si="0"/>
        <v>5.307443365695793E-2</v>
      </c>
      <c r="S62" s="62">
        <f t="shared" si="1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82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2"/>
        <v>474</v>
      </c>
      <c r="Q63" s="1">
        <f t="shared" si="3"/>
        <v>1.329488103821197</v>
      </c>
      <c r="R63" s="72">
        <f t="shared" si="0"/>
        <v>4.7157622739018086E-2</v>
      </c>
      <c r="S63" s="62">
        <f t="shared" si="1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82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2"/>
        <v>449</v>
      </c>
      <c r="Q64" s="1">
        <f t="shared" si="3"/>
        <v>1.324305060584462</v>
      </c>
      <c r="R64" s="72">
        <f t="shared" si="0"/>
        <v>4.6909667194928686E-2</v>
      </c>
      <c r="S64" s="62">
        <f t="shared" si="1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82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2"/>
        <v>441</v>
      </c>
      <c r="Q65" s="1">
        <f t="shared" si="3"/>
        <v>1.3149055283414977</v>
      </c>
      <c r="R65" s="72">
        <f t="shared" si="0"/>
        <v>4.4245049504950493E-2</v>
      </c>
      <c r="S65" s="62">
        <f t="shared" si="1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82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2"/>
        <v>479</v>
      </c>
      <c r="Q66" s="1">
        <f t="shared" si="3"/>
        <v>1.2880107166778301</v>
      </c>
      <c r="R66" s="72">
        <f t="shared" si="0"/>
        <v>4.5290941811637675E-2</v>
      </c>
      <c r="S66" s="62">
        <f t="shared" si="1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82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2"/>
        <v>473</v>
      </c>
      <c r="Q67" s="1">
        <f t="shared" si="3"/>
        <v>1.2582738481505515</v>
      </c>
      <c r="R67" s="72">
        <f t="shared" si="0"/>
        <v>4.3291284403669722E-2</v>
      </c>
      <c r="S67" s="62">
        <f t="shared" si="1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82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2"/>
        <v>567</v>
      </c>
      <c r="Q68" s="1">
        <f t="shared" si="3"/>
        <v>1.2297794117647058</v>
      </c>
      <c r="R68" s="72">
        <f t="shared" si="0"/>
        <v>4.3732590529247911E-2</v>
      </c>
      <c r="S68" s="62">
        <f t="shared" si="1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82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2"/>
        <v>613</v>
      </c>
      <c r="Q69" s="1">
        <f t="shared" si="3"/>
        <v>1.2203907203907203</v>
      </c>
      <c r="R69" s="72">
        <f t="shared" si="0"/>
        <v>4.3022317827372952E-2</v>
      </c>
      <c r="S69" s="62">
        <f t="shared" si="1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82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2"/>
        <v>670</v>
      </c>
      <c r="Q70" s="1">
        <f t="shared" si="3"/>
        <v>1.2737529691211402</v>
      </c>
      <c r="R70" s="72">
        <f t="shared" si="0"/>
        <v>4.2137718396711203E-2</v>
      </c>
      <c r="S70" s="62">
        <f t="shared" si="1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82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2"/>
        <v>716</v>
      </c>
      <c r="Q71" s="1">
        <f t="shared" si="3"/>
        <v>1.3198146002317497</v>
      </c>
      <c r="R71" s="72">
        <f t="shared" si="0"/>
        <v>4.1443198439785472E-2</v>
      </c>
      <c r="S71" s="62">
        <f t="shared" si="1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82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2"/>
        <v>735</v>
      </c>
      <c r="Q72" s="1">
        <f t="shared" si="3"/>
        <v>1.4483372921615201</v>
      </c>
      <c r="R72" s="72">
        <f t="shared" si="0"/>
        <v>3.6953242835595777E-2</v>
      </c>
      <c r="S72" s="62">
        <f t="shared" si="1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82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2"/>
        <v>798</v>
      </c>
      <c r="Q73" s="1">
        <f t="shared" si="3"/>
        <v>1.515169194865811</v>
      </c>
      <c r="R73" s="72">
        <f t="shared" si="0"/>
        <v>3.5294117647058823E-2</v>
      </c>
      <c r="S73" s="62">
        <f t="shared" si="1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82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2"/>
        <v>805</v>
      </c>
      <c r="Q74" s="1">
        <f t="shared" si="3"/>
        <v>1.5400795906765208</v>
      </c>
      <c r="R74" s="72">
        <f t="shared" si="0"/>
        <v>3.4780578898225958E-2</v>
      </c>
      <c r="S74" s="62">
        <f t="shared" si="1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82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2"/>
        <v>903</v>
      </c>
      <c r="Q75" s="1">
        <f t="shared" si="3"/>
        <v>1.6614084507042253</v>
      </c>
      <c r="R75" s="72">
        <f t="shared" si="0"/>
        <v>3.2904772281542823E-2</v>
      </c>
      <c r="S75" s="62">
        <f t="shared" si="1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82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2"/>
        <v>964</v>
      </c>
      <c r="Q76" s="1">
        <f t="shared" si="3"/>
        <v>1.6966901790558873</v>
      </c>
      <c r="R76" s="72">
        <f t="shared" si="0"/>
        <v>3.160270880361174E-2</v>
      </c>
      <c r="S76" s="62">
        <f t="shared" si="1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82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2"/>
        <v>1118</v>
      </c>
      <c r="Q77" s="1">
        <f t="shared" si="3"/>
        <v>1.7825379609544467</v>
      </c>
      <c r="R77" s="72">
        <f t="shared" si="0"/>
        <v>3.125E-2</v>
      </c>
      <c r="S77" s="62">
        <f t="shared" si="1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82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2"/>
        <v>1107</v>
      </c>
      <c r="Q78" s="1">
        <f t="shared" si="3"/>
        <v>1.8762109795479009</v>
      </c>
      <c r="R78" s="72">
        <f t="shared" ref="R78:R141" si="4">G78/(C78-E78-F78)</f>
        <v>3.0486613249951142E-2</v>
      </c>
      <c r="S78" s="62">
        <f t="shared" si="1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82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2"/>
        <v>1232</v>
      </c>
      <c r="Q79" s="1">
        <f t="shared" si="3"/>
        <v>2.0170303352847259</v>
      </c>
      <c r="R79" s="72">
        <f t="shared" si="4"/>
        <v>2.9363487142075505E-2</v>
      </c>
      <c r="S79" s="62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82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2"/>
        <v>1351</v>
      </c>
      <c r="Q80" s="1">
        <f t="shared" si="3"/>
        <v>2.1196047841913677</v>
      </c>
      <c r="R80" s="72">
        <f t="shared" si="4"/>
        <v>2.924076607387141E-2</v>
      </c>
      <c r="S80" s="62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82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6">C81-O81-N81-M81</f>
        <v>1496</v>
      </c>
      <c r="Q81" s="1">
        <f t="shared" si="3"/>
        <v>2.3522434244455903</v>
      </c>
      <c r="R81" s="72">
        <f t="shared" si="4"/>
        <v>2.66542693320936E-2</v>
      </c>
      <c r="S81" s="62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82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6"/>
        <v>1739</v>
      </c>
      <c r="Q82" s="1">
        <f t="shared" si="3"/>
        <v>2.5107125062282014</v>
      </c>
      <c r="R82" s="72">
        <f t="shared" si="4"/>
        <v>2.5874962608435536E-2</v>
      </c>
      <c r="S82" s="62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82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6"/>
        <v>1907</v>
      </c>
      <c r="Q83" s="1">
        <f t="shared" si="3"/>
        <v>2.7903951975987997</v>
      </c>
      <c r="R83" s="72">
        <f t="shared" si="4"/>
        <v>2.5222965440356744E-2</v>
      </c>
      <c r="S83" s="62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82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6"/>
        <v>2053</v>
      </c>
      <c r="Q84" s="1">
        <f t="shared" si="3"/>
        <v>2.8172494172494171</v>
      </c>
      <c r="R84" s="72">
        <f t="shared" si="4"/>
        <v>2.3737704918032787E-2</v>
      </c>
      <c r="S84" s="62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82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6"/>
        <v>2052</v>
      </c>
      <c r="Q85" s="1">
        <f t="shared" si="3"/>
        <v>2.7879719051799823</v>
      </c>
      <c r="R85" s="72">
        <f t="shared" si="4"/>
        <v>2.5394045534150613E-2</v>
      </c>
      <c r="S85" s="62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82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6"/>
        <v>2102</v>
      </c>
      <c r="Q86" s="1">
        <f t="shared" si="3"/>
        <v>2.7330873308733086</v>
      </c>
      <c r="R86" s="72">
        <f t="shared" si="4"/>
        <v>2.9800929789009417E-2</v>
      </c>
      <c r="S86" s="62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82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6"/>
        <v>2187</v>
      </c>
      <c r="Q87" s="1">
        <f t="shared" si="3"/>
        <v>2.7169811320754715</v>
      </c>
      <c r="R87" s="72">
        <f t="shared" si="4"/>
        <v>2.8811252268602542E-2</v>
      </c>
      <c r="S87" s="62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82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6"/>
        <v>2234</v>
      </c>
      <c r="Q88" s="1">
        <f t="shared" si="3"/>
        <v>2.7943890734588406</v>
      </c>
      <c r="R88" s="72">
        <f t="shared" si="4"/>
        <v>2.7535615564533277E-2</v>
      </c>
      <c r="S88" s="62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82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6"/>
        <v>2316</v>
      </c>
      <c r="Q89" s="1">
        <f t="shared" si="3"/>
        <v>2.6931163106137679</v>
      </c>
      <c r="R89" s="72">
        <f t="shared" si="4"/>
        <v>2.4900500051025613E-2</v>
      </c>
      <c r="S89" s="62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82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7">C90-O90-N90-M90</f>
        <v>2491</v>
      </c>
      <c r="Q90" s="1">
        <f t="shared" si="3"/>
        <v>2.6894787336104891</v>
      </c>
      <c r="R90" s="72">
        <f t="shared" si="4"/>
        <v>2.4734299516908212E-2</v>
      </c>
      <c r="S90" s="62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82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7"/>
        <v>2598</v>
      </c>
      <c r="Q91" s="1">
        <f t="shared" si="3"/>
        <v>2.6723456038941285</v>
      </c>
      <c r="R91" s="72">
        <f t="shared" si="4"/>
        <v>2.5206190343805022E-2</v>
      </c>
      <c r="S91" s="62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82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7"/>
        <v>2646</v>
      </c>
      <c r="Q92" s="1">
        <f t="shared" ref="Q92:Q115" si="8">AVERAGE(B79:B92)/AVERAGE(B65:B78)</f>
        <v>2.5946643717728053</v>
      </c>
      <c r="R92" s="72">
        <f t="shared" si="4"/>
        <v>2.430493273542601E-2</v>
      </c>
      <c r="S92" s="62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82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7"/>
        <v>2895</v>
      </c>
      <c r="Q93" s="1">
        <f t="shared" si="8"/>
        <v>2.5094986807387865</v>
      </c>
      <c r="R93" s="72">
        <f t="shared" si="4"/>
        <v>2.4295596423148304E-2</v>
      </c>
      <c r="S93" s="62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82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7"/>
        <v>3133</v>
      </c>
      <c r="Q94" s="1">
        <f t="shared" si="8"/>
        <v>2.4499509322865554</v>
      </c>
      <c r="R94" s="72">
        <f t="shared" si="4"/>
        <v>2.3085408131106207E-2</v>
      </c>
      <c r="S94" s="62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82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7"/>
        <v>3329</v>
      </c>
      <c r="Q95" s="1">
        <f t="shared" si="8"/>
        <v>2.2510414382810788</v>
      </c>
      <c r="R95" s="72">
        <f t="shared" si="4"/>
        <v>1.8369009702984964E-2</v>
      </c>
      <c r="S95" s="62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82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 t="shared" ref="P96:P100" si="9">C96-O96-N96-M96</f>
        <v>3404</v>
      </c>
      <c r="Q96" s="1">
        <f t="shared" si="8"/>
        <v>2.0617185949593173</v>
      </c>
      <c r="R96" s="72">
        <f t="shared" si="4"/>
        <v>1.750439367311072E-2</v>
      </c>
      <c r="S96" s="62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82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 t="shared" si="9"/>
        <v>3677</v>
      </c>
      <c r="Q97" s="1">
        <f t="shared" si="8"/>
        <v>1.912513445679455</v>
      </c>
      <c r="R97" s="72">
        <f t="shared" si="4"/>
        <v>1.7078061259766301E-2</v>
      </c>
      <c r="S97" s="62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82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 t="shared" si="9"/>
        <v>3892</v>
      </c>
      <c r="Q98" s="1">
        <f t="shared" si="8"/>
        <v>1.773787853715042</v>
      </c>
      <c r="R98" s="72">
        <f t="shared" si="4"/>
        <v>1.5851602023608771E-2</v>
      </c>
      <c r="S98" s="62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82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 t="shared" si="9"/>
        <v>3893</v>
      </c>
      <c r="Q99" s="1">
        <f t="shared" si="8"/>
        <v>1.7309085183435677</v>
      </c>
      <c r="R99" s="72">
        <f t="shared" si="4"/>
        <v>1.7253727456214597E-2</v>
      </c>
      <c r="S99" s="62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82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 t="shared" si="9"/>
        <v>4103</v>
      </c>
      <c r="Q100" s="1">
        <f t="shared" si="8"/>
        <v>1.7302730273027302</v>
      </c>
      <c r="R100" s="72">
        <f t="shared" si="4"/>
        <v>1.6383230548807078E-2</v>
      </c>
      <c r="S100" s="62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82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10">C101-O101-N101-M101</f>
        <v>4386</v>
      </c>
      <c r="Q101" s="1">
        <f t="shared" si="8"/>
        <v>1.7083333333333333</v>
      </c>
      <c r="R101" s="72">
        <f t="shared" si="4"/>
        <v>1.9208037825059102E-2</v>
      </c>
      <c r="S101" s="62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82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10"/>
        <v>4741</v>
      </c>
      <c r="Q102" s="1">
        <f t="shared" si="8"/>
        <v>1.6738441215323647</v>
      </c>
      <c r="R102" s="72">
        <f t="shared" si="4"/>
        <v>1.6512734396865379E-2</v>
      </c>
      <c r="S102" s="62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82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10"/>
        <v>5069</v>
      </c>
      <c r="Q103" s="1">
        <f t="shared" si="8"/>
        <v>1.6803072273986399</v>
      </c>
      <c r="R103" s="72">
        <f t="shared" si="4"/>
        <v>1.4817950889077053E-2</v>
      </c>
      <c r="S103" s="62">
        <f t="shared" si="5"/>
        <v>2.7291058267278543E-2</v>
      </c>
    </row>
    <row r="104" spans="1:19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5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10"/>
        <v>5627</v>
      </c>
      <c r="Q104" s="1">
        <f t="shared" si="8"/>
        <v>1.6743162901307969</v>
      </c>
      <c r="R104" s="72">
        <f t="shared" si="4"/>
        <v>1.4711789515967062E-2</v>
      </c>
      <c r="S104" s="62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5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10"/>
        <v>6002</v>
      </c>
      <c r="Q105" s="1">
        <f t="shared" si="8"/>
        <v>1.6764571948998179</v>
      </c>
      <c r="R105" s="72">
        <f t="shared" si="4"/>
        <v>1.5153694912003069E-2</v>
      </c>
      <c r="S105" s="62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5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10"/>
        <v>6094</v>
      </c>
      <c r="Q106" s="1">
        <f t="shared" si="8"/>
        <v>1.699281370923162</v>
      </c>
      <c r="R106" s="72">
        <f t="shared" si="4"/>
        <v>1.4884917535719208E-2</v>
      </c>
      <c r="S106" s="62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5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10"/>
        <v>6187</v>
      </c>
      <c r="Q107" s="1">
        <f t="shared" si="8"/>
        <v>1.6654400168226262</v>
      </c>
      <c r="R107" s="72">
        <f t="shared" si="4"/>
        <v>1.5152180596424964E-2</v>
      </c>
      <c r="S107" s="62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5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10"/>
        <v>6278</v>
      </c>
      <c r="Q108" s="1">
        <f t="shared" si="8"/>
        <v>1.6306829561385938</v>
      </c>
      <c r="R108" s="72">
        <f t="shared" si="4"/>
        <v>1.4758759093569697E-2</v>
      </c>
      <c r="S108" s="62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10"/>
        <v>6694</v>
      </c>
      <c r="Q109" s="1">
        <f t="shared" si="8"/>
        <v>1.6862764195967663</v>
      </c>
      <c r="R109" s="72">
        <f t="shared" si="4"/>
        <v>1.4730282060620777E-2</v>
      </c>
      <c r="S109" s="62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10"/>
        <v>7140</v>
      </c>
      <c r="Q110" s="1">
        <f t="shared" si="8"/>
        <v>1.7839060544807006</v>
      </c>
      <c r="R110" s="72">
        <f t="shared" si="4"/>
        <v>1.3795717263596741E-2</v>
      </c>
      <c r="S110" s="62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10"/>
        <v>7535</v>
      </c>
      <c r="Q111" s="1">
        <f t="shared" si="8"/>
        <v>1.7982752155980501</v>
      </c>
      <c r="R111" s="72">
        <f t="shared" si="4"/>
        <v>1.3862106603601964E-2</v>
      </c>
      <c r="S111" s="62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76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10"/>
        <v>7887</v>
      </c>
      <c r="Q112" s="1">
        <f t="shared" si="8"/>
        <v>1.8650060639985073</v>
      </c>
      <c r="R112" s="72">
        <f t="shared" si="4"/>
        <v>1.3870933929632089E-2</v>
      </c>
      <c r="S112" s="62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76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10"/>
        <v>8420</v>
      </c>
      <c r="Q113" s="1">
        <f t="shared" si="8"/>
        <v>1.9385972891840264</v>
      </c>
      <c r="R113" s="72">
        <f t="shared" si="4"/>
        <v>1.3657957244655582E-2</v>
      </c>
      <c r="S113" s="62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76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10"/>
        <v>8906</v>
      </c>
      <c r="Q114" s="1">
        <f t="shared" si="8"/>
        <v>1.9468527830761226</v>
      </c>
      <c r="R114" s="72">
        <f t="shared" si="4"/>
        <v>1.3396448239589135E-2</v>
      </c>
      <c r="S114" s="62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76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10"/>
        <v>9515</v>
      </c>
      <c r="Q115" s="1">
        <f t="shared" si="8"/>
        <v>1.9797577567612412</v>
      </c>
      <c r="R115" s="72">
        <f t="shared" si="4"/>
        <v>1.3462161604854627E-2</v>
      </c>
      <c r="S115" s="62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76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10"/>
        <v>10116</v>
      </c>
      <c r="Q116" s="1">
        <f t="shared" ref="Q116:Q179" si="11">AVERAGE(B103:B116)/AVERAGE(B89:B102)</f>
        <v>1.9796385447083893</v>
      </c>
      <c r="R116" s="72">
        <f t="shared" si="4"/>
        <v>1.4350430208871728E-2</v>
      </c>
      <c r="S116" s="62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76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10"/>
        <v>10723</v>
      </c>
      <c r="Q117" s="1">
        <f t="shared" si="11"/>
        <v>1.9916822780067442</v>
      </c>
      <c r="R117" s="72">
        <f t="shared" si="4"/>
        <v>1.4479095270733379E-2</v>
      </c>
      <c r="S117" s="62">
        <f t="shared" si="5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76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10"/>
        <v>11132</v>
      </c>
      <c r="Q118" s="1">
        <f t="shared" si="11"/>
        <v>1.9493643917335415</v>
      </c>
      <c r="R118" s="72">
        <f t="shared" si="4"/>
        <v>1.4888882784385903E-2</v>
      </c>
      <c r="S118" s="62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76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10"/>
        <v>11671</v>
      </c>
      <c r="Q119" s="1">
        <f t="shared" si="11"/>
        <v>1.9255738150210511</v>
      </c>
      <c r="R119" s="72">
        <f t="shared" si="4"/>
        <v>1.4243118044832543E-2</v>
      </c>
      <c r="S119" s="62">
        <f t="shared" si="5"/>
        <v>2.057297315335458E-2</v>
      </c>
    </row>
    <row r="120" spans="1:19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76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10"/>
        <v>11587</v>
      </c>
      <c r="Q120" s="1">
        <f t="shared" si="11"/>
        <v>1.9182173064411192</v>
      </c>
      <c r="R120" s="72">
        <f t="shared" si="4"/>
        <v>1.4245745527349264E-2</v>
      </c>
      <c r="S120" s="62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76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10"/>
        <v>11168</v>
      </c>
      <c r="Q121" s="1">
        <f t="shared" si="11"/>
        <v>1.9173611111111111</v>
      </c>
      <c r="R121" s="72">
        <f t="shared" si="4"/>
        <v>1.4334420028370206E-2</v>
      </c>
      <c r="S121" s="62">
        <f t="shared" si="5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76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10"/>
        <v>11514</v>
      </c>
      <c r="Q122" s="1">
        <f t="shared" si="11"/>
        <v>1.9433185949398182</v>
      </c>
      <c r="R122" s="72">
        <f t="shared" si="4"/>
        <v>1.4258281325012001E-2</v>
      </c>
      <c r="S122" s="62">
        <f t="shared" si="5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76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10"/>
        <v>11761</v>
      </c>
      <c r="Q123" s="1">
        <f t="shared" si="11"/>
        <v>1.873216658002657</v>
      </c>
      <c r="R123" s="72">
        <f t="shared" si="4"/>
        <v>1.4308132557924859E-2</v>
      </c>
      <c r="S123" s="62">
        <f t="shared" si="5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80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10"/>
        <v>12003</v>
      </c>
      <c r="Q124" s="1">
        <f t="shared" si="11"/>
        <v>1.792262450763503</v>
      </c>
      <c r="R124" s="72">
        <f t="shared" si="4"/>
        <v>1.4024967524604241E-2</v>
      </c>
      <c r="S124" s="62">
        <f t="shared" si="5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80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1">
        <f t="shared" si="11"/>
        <v>1.7812760633861551</v>
      </c>
      <c r="R125" s="72">
        <f t="shared" si="4"/>
        <v>1.4212276988206833E-2</v>
      </c>
      <c r="S125" s="62">
        <f t="shared" si="5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80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11"/>
        <v>1.7522885298384276</v>
      </c>
      <c r="R126" s="72">
        <f t="shared" si="4"/>
        <v>1.4149067542960001E-2</v>
      </c>
      <c r="S126" s="62">
        <f t="shared" si="5"/>
        <v>1.9366446057957978E-2</v>
      </c>
    </row>
    <row r="127" spans="1:19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80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11"/>
        <v>1.6665571770447185</v>
      </c>
      <c r="R127" s="72">
        <f t="shared" si="4"/>
        <v>1.41070330120976E-2</v>
      </c>
      <c r="S127" s="62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80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11"/>
        <v>1.6125584502338011</v>
      </c>
      <c r="R128" s="72">
        <f t="shared" si="4"/>
        <v>1.4266784452296819E-2</v>
      </c>
      <c r="S128" s="62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80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11"/>
        <v>1.5579534026148174</v>
      </c>
      <c r="R129" s="72">
        <f t="shared" si="4"/>
        <v>1.4269916209433882E-2</v>
      </c>
      <c r="S129" s="62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80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11"/>
        <v>1.5243182905437729</v>
      </c>
      <c r="R130" s="72">
        <f t="shared" si="4"/>
        <v>1.3243178362807074E-2</v>
      </c>
      <c r="S130" s="62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80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11"/>
        <v>1.456676323413221</v>
      </c>
      <c r="R131" s="72">
        <f t="shared" si="4"/>
        <v>1.3483499420170214E-2</v>
      </c>
      <c r="S131" s="62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80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11"/>
        <v>1.4486866552515574</v>
      </c>
      <c r="R132" s="72">
        <f t="shared" si="4"/>
        <v>1.3225416949664176E-2</v>
      </c>
      <c r="S132" s="62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80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11"/>
        <v>1.4188531527719002</v>
      </c>
      <c r="R133" s="72">
        <f t="shared" si="4"/>
        <v>1.3573908546945408E-2</v>
      </c>
      <c r="S133" s="62">
        <f t="shared" si="5"/>
        <v>1.8419423756564104E-2</v>
      </c>
    </row>
    <row r="134" spans="1:19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80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si="11"/>
        <v>1.3905301360105822</v>
      </c>
      <c r="R134" s="72">
        <f t="shared" si="4"/>
        <v>1.3453797298506128E-2</v>
      </c>
      <c r="S134" s="62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80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11"/>
        <v>1.395410095156564</v>
      </c>
      <c r="R135" s="72">
        <f t="shared" si="4"/>
        <v>1.3392547359655818E-2</v>
      </c>
      <c r="S135" s="62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85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11"/>
        <v>1.3892558066045191</v>
      </c>
      <c r="R136" s="72">
        <f t="shared" si="4"/>
        <v>1.3052175362560427E-2</v>
      </c>
      <c r="S136" s="62">
        <f t="shared" si="5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85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11"/>
        <v>1.382720236810459</v>
      </c>
      <c r="R137" s="72">
        <f t="shared" si="4"/>
        <v>1.2609117361784675E-2</v>
      </c>
      <c r="S137" s="62">
        <f t="shared" si="5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79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11"/>
        <v>1.4004094412331407</v>
      </c>
      <c r="R138" s="72">
        <f t="shared" si="4"/>
        <v>1.2221017774675913E-2</v>
      </c>
      <c r="S138" s="62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79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11"/>
        <v>1.3821549806859419</v>
      </c>
      <c r="R139" s="72">
        <f t="shared" si="4"/>
        <v>1.2157157821744199E-2</v>
      </c>
      <c r="S139" s="62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79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11"/>
        <v>1.3994576077647731</v>
      </c>
      <c r="R140" s="72">
        <f t="shared" si="4"/>
        <v>1.2262612140277292E-2</v>
      </c>
      <c r="S140" s="62">
        <f t="shared" si="5"/>
        <v>1.7818144547726608E-2</v>
      </c>
    </row>
    <row r="141" spans="1:19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2">E140+D141</f>
        <v>2373</v>
      </c>
      <c r="F141" s="29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11"/>
        <v>1.4170514697601082</v>
      </c>
      <c r="R141" s="72">
        <f t="shared" si="4"/>
        <v>1.2220105153073649E-2</v>
      </c>
      <c r="S141" s="62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3">C141+B142</f>
        <v>136118</v>
      </c>
      <c r="D142" s="4">
        <v>117</v>
      </c>
      <c r="E142" s="7">
        <f t="shared" si="12"/>
        <v>2490</v>
      </c>
      <c r="F142" s="29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11"/>
        <v>1.4552057442695387</v>
      </c>
      <c r="R142" s="72">
        <f t="shared" ref="R142:R147" si="14">G142/(C142-E142-F142)</f>
        <v>1.2175602281899393E-2</v>
      </c>
      <c r="S142" s="62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3"/>
        <v>141900</v>
      </c>
      <c r="D143" s="4">
        <v>98</v>
      </c>
      <c r="E143" s="7">
        <f t="shared" si="12"/>
        <v>2588</v>
      </c>
      <c r="F143" s="29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11"/>
        <v>1.4758600285107182</v>
      </c>
      <c r="R143" s="72">
        <f t="shared" si="14"/>
        <v>1.1791312077597814E-2</v>
      </c>
      <c r="S143" s="62">
        <f t="shared" ref="S143:S209" si="15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3"/>
        <v>148027</v>
      </c>
      <c r="D144" s="4">
        <f>29+85</f>
        <v>114</v>
      </c>
      <c r="E144" s="7">
        <f t="shared" si="12"/>
        <v>2702</v>
      </c>
      <c r="F144" s="29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 t="shared" si="11"/>
        <v>1.4995030860968719</v>
      </c>
      <c r="R144" s="72">
        <f t="shared" si="14"/>
        <v>1.1429930644232455E-2</v>
      </c>
      <c r="S144" s="62">
        <f t="shared" si="15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3"/>
        <v>153520</v>
      </c>
      <c r="D145" s="4">
        <f>20+85</f>
        <v>105</v>
      </c>
      <c r="E145" s="7">
        <f t="shared" si="12"/>
        <v>2807</v>
      </c>
      <c r="F145" s="29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1">
        <f t="shared" si="11"/>
        <v>1.5357853139447786</v>
      </c>
      <c r="R145" s="72">
        <f t="shared" si="14"/>
        <v>1.1549019844964991E-2</v>
      </c>
      <c r="S145" s="62">
        <f t="shared" si="15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3"/>
        <v>158334</v>
      </c>
      <c r="D146" s="4">
        <v>86</v>
      </c>
      <c r="E146" s="7">
        <f t="shared" si="12"/>
        <v>2893</v>
      </c>
      <c r="F146" s="29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 t="shared" si="11"/>
        <v>1.5296366151137935</v>
      </c>
      <c r="R146" s="72">
        <f t="shared" si="14"/>
        <v>1.1539865525240512E-2</v>
      </c>
      <c r="S146" s="62">
        <f t="shared" si="15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3"/>
        <v>162526</v>
      </c>
      <c r="D147" s="4">
        <v>45</v>
      </c>
      <c r="E147" s="7">
        <f>E146+D147</f>
        <v>2938</v>
      </c>
      <c r="F147" s="29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 t="shared" si="11"/>
        <v>1.5499962717172471</v>
      </c>
      <c r="R147" s="72">
        <f t="shared" si="14"/>
        <v>1.1412087848942112E-2</v>
      </c>
      <c r="S147" s="62">
        <f t="shared" si="15"/>
        <v>1.8077107662773956E-2</v>
      </c>
    </row>
    <row r="148" spans="1:19" x14ac:dyDescent="0.25">
      <c r="A148" s="73">
        <v>44039</v>
      </c>
      <c r="B148" s="4">
        <v>4890</v>
      </c>
      <c r="C148" s="7">
        <f t="shared" si="13"/>
        <v>167416</v>
      </c>
      <c r="D148" s="7">
        <f>17+104</f>
        <v>121</v>
      </c>
      <c r="E148" s="7">
        <f>E147+D148</f>
        <v>3059</v>
      </c>
      <c r="F148" s="29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si="11"/>
        <v>1.564797424201771</v>
      </c>
      <c r="R148" s="72">
        <f t="shared" ref="R148:R160" si="16">G148/(C148-E148-F148)</f>
        <v>1.1223872572081458E-2</v>
      </c>
      <c r="S148" s="62">
        <f t="shared" si="15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3"/>
        <v>173355</v>
      </c>
      <c r="D149" s="7">
        <f>23+97</f>
        <v>120</v>
      </c>
      <c r="E149" s="7">
        <v>3178</v>
      </c>
      <c r="F149" s="29">
        <v>77855</v>
      </c>
      <c r="G149" s="4">
        <v>1024</v>
      </c>
      <c r="H149" s="4">
        <v>14899</v>
      </c>
      <c r="I149" s="19">
        <v>675011</v>
      </c>
      <c r="J149" s="7">
        <f t="shared" ref="J149:J180" si="17">L149-K149</f>
        <v>785.48800000001211</v>
      </c>
      <c r="K149" s="7">
        <f t="shared" ref="K149:K160" si="18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1"/>
        <v>1.5678621991505426</v>
      </c>
      <c r="R149" s="72">
        <f t="shared" si="16"/>
        <v>1.1091614133142696E-2</v>
      </c>
      <c r="S149" s="62">
        <f t="shared" si="15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3"/>
        <v>178996</v>
      </c>
      <c r="D150" s="4">
        <v>110</v>
      </c>
      <c r="E150" s="7">
        <f>E149+D150</f>
        <v>3288</v>
      </c>
      <c r="F150" s="29">
        <v>80596</v>
      </c>
      <c r="G150" s="4">
        <v>1057</v>
      </c>
      <c r="H150" s="4">
        <v>15812</v>
      </c>
      <c r="I150" s="19">
        <v>690823</v>
      </c>
      <c r="J150" s="7">
        <f t="shared" si="17"/>
        <v>801.66200000001118</v>
      </c>
      <c r="K150" s="7">
        <f t="shared" si="18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1"/>
        <v>1.543047562723199</v>
      </c>
      <c r="R150" s="72">
        <f t="shared" si="16"/>
        <v>1.1113213895197241E-2</v>
      </c>
      <c r="S150" s="62">
        <f t="shared" si="15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3"/>
        <v>185373</v>
      </c>
      <c r="D151" s="4">
        <f>23+131</f>
        <v>154</v>
      </c>
      <c r="E151" s="7">
        <f>E150+D151</f>
        <v>3442</v>
      </c>
      <c r="F151" s="29">
        <v>83780</v>
      </c>
      <c r="G151" s="4">
        <v>1076</v>
      </c>
      <c r="H151" s="4">
        <v>16685</v>
      </c>
      <c r="I151" s="4">
        <v>707508</v>
      </c>
      <c r="J151" s="7">
        <f t="shared" si="17"/>
        <v>818.0800000000163</v>
      </c>
      <c r="K151" s="7">
        <f t="shared" si="18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1"/>
        <v>1.5741587315746046</v>
      </c>
      <c r="R151" s="72">
        <f t="shared" si="16"/>
        <v>1.0962700329084777E-2</v>
      </c>
      <c r="S151" s="62">
        <f t="shared" si="15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3"/>
        <v>191302</v>
      </c>
      <c r="D152" s="4">
        <f>25+77</f>
        <v>102</v>
      </c>
      <c r="E152" s="7">
        <f>E151+D152</f>
        <v>3544</v>
      </c>
      <c r="F152" s="29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7"/>
        <v>833.97600000002421</v>
      </c>
      <c r="K152" s="7">
        <f t="shared" si="18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1"/>
        <v>1.5478759996560325</v>
      </c>
      <c r="R152" s="72">
        <f t="shared" si="16"/>
        <v>1.0902734571741771E-2</v>
      </c>
      <c r="S152" s="62">
        <f t="shared" si="15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3"/>
        <v>196543</v>
      </c>
      <c r="D153" s="4">
        <f>15+38</f>
        <v>53</v>
      </c>
      <c r="E153" s="7">
        <v>3596</v>
      </c>
      <c r="F153" s="29">
        <v>89026</v>
      </c>
      <c r="G153" s="4">
        <v>1128</v>
      </c>
      <c r="H153" s="4">
        <v>13057</v>
      </c>
      <c r="I153" s="4">
        <v>736007</v>
      </c>
      <c r="J153" s="7">
        <f t="shared" si="17"/>
        <v>846.24599999998463</v>
      </c>
      <c r="K153" s="7">
        <f t="shared" si="18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1"/>
        <v>1.5654337193792212</v>
      </c>
      <c r="R153" s="72">
        <f t="shared" si="16"/>
        <v>1.0854399014636118E-2</v>
      </c>
      <c r="S153" s="62">
        <f t="shared" si="15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3"/>
        <v>201919</v>
      </c>
      <c r="D154" s="4">
        <f>15+36</f>
        <v>51</v>
      </c>
      <c r="E154" s="7">
        <f t="shared" ref="E154:E159" si="19">E153+D154</f>
        <v>3647</v>
      </c>
      <c r="F154" s="29">
        <v>91302</v>
      </c>
      <c r="G154" s="4">
        <v>1112</v>
      </c>
      <c r="H154" s="4">
        <v>11900</v>
      </c>
      <c r="I154" s="4">
        <v>747907</v>
      </c>
      <c r="J154" s="7">
        <f t="shared" si="17"/>
        <v>856.68800000002375</v>
      </c>
      <c r="K154" s="7">
        <f t="shared" si="18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1"/>
        <v>1.531566815576362</v>
      </c>
      <c r="R154" s="72">
        <f t="shared" si="16"/>
        <v>1.0395437973263533E-2</v>
      </c>
      <c r="S154" s="62">
        <f t="shared" si="15"/>
        <v>1.8061698007616915E-2</v>
      </c>
    </row>
    <row r="155" spans="1:19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9"/>
        <v>3811</v>
      </c>
      <c r="F155" s="29">
        <v>94129</v>
      </c>
      <c r="G155" s="4">
        <v>1150</v>
      </c>
      <c r="H155" s="4">
        <v>12839</v>
      </c>
      <c r="I155" s="4">
        <v>760746</v>
      </c>
      <c r="J155" s="7">
        <f t="shared" si="17"/>
        <v>869.87800000002608</v>
      </c>
      <c r="K155" s="7">
        <f t="shared" si="18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1"/>
        <v>1.5094778254649501</v>
      </c>
      <c r="R155" s="72">
        <f t="shared" si="16"/>
        <v>1.0569561501061552E-2</v>
      </c>
      <c r="S155" s="62">
        <f t="shared" si="15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9"/>
        <v>3979</v>
      </c>
      <c r="F156" s="29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7"/>
        <v>885.76199999998789</v>
      </c>
      <c r="K156" s="7">
        <f t="shared" si="18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1"/>
        <v>1.4692084337578049</v>
      </c>
      <c r="R156" s="72">
        <f t="shared" si="16"/>
        <v>1.0718599033816426E-2</v>
      </c>
      <c r="S156" s="62">
        <f t="shared" si="15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9"/>
        <v>4106</v>
      </c>
      <c r="F157" s="29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7"/>
        <v>902.90999999997439</v>
      </c>
      <c r="K157" s="7">
        <f t="shared" si="18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1"/>
        <v>1.4357675274735291</v>
      </c>
      <c r="R157" s="72">
        <f t="shared" si="16"/>
        <v>1.0443439224152702E-2</v>
      </c>
      <c r="S157" s="62">
        <f t="shared" si="15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9"/>
        <v>4251</v>
      </c>
      <c r="F158" s="29">
        <v>103297</v>
      </c>
      <c r="G158" s="4">
        <v>1245</v>
      </c>
      <c r="H158" s="4">
        <v>18020</v>
      </c>
      <c r="I158" s="4">
        <v>812564</v>
      </c>
      <c r="J158" s="7">
        <f t="shared" si="17"/>
        <v>919.37199999997392</v>
      </c>
      <c r="K158" s="7">
        <f t="shared" si="18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1"/>
        <v>1.3982384233016483</v>
      </c>
      <c r="R158" s="72">
        <f t="shared" si="16"/>
        <v>1.0319361442887101E-2</v>
      </c>
      <c r="S158" s="62">
        <f t="shared" si="15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9"/>
        <v>4411</v>
      </c>
      <c r="F159" s="29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7"/>
        <v>940.32600000000093</v>
      </c>
      <c r="K159" s="7">
        <f t="shared" si="18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1"/>
        <v>1.3816955651603573</v>
      </c>
      <c r="R159" s="72">
        <f t="shared" si="16"/>
        <v>1.0510144362075693E-2</v>
      </c>
      <c r="S159" s="62">
        <f t="shared" si="15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20">E159+D160</f>
        <v>4523</v>
      </c>
      <c r="F160" s="29">
        <v>170109</v>
      </c>
      <c r="G160" s="4">
        <v>1502</v>
      </c>
      <c r="H160" s="4">
        <v>15163</v>
      </c>
      <c r="I160" s="4">
        <v>845220</v>
      </c>
      <c r="J160" s="7">
        <f t="shared" si="17"/>
        <v>955.79399999999441</v>
      </c>
      <c r="K160" s="7">
        <f t="shared" si="18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1"/>
        <v>1.3723900963403808</v>
      </c>
      <c r="R160" s="72">
        <f t="shared" si="16"/>
        <v>2.2358177406630049E-2</v>
      </c>
      <c r="S160" s="62">
        <f t="shared" si="15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1">C160+B161</f>
        <v>246499</v>
      </c>
      <c r="D161" s="4">
        <v>83</v>
      </c>
      <c r="E161" s="7">
        <f t="shared" si="20"/>
        <v>4606</v>
      </c>
      <c r="F161" s="29">
        <v>174974</v>
      </c>
      <c r="G161" s="4">
        <v>1565</v>
      </c>
      <c r="H161" s="4">
        <v>10835</v>
      </c>
      <c r="I161" s="4">
        <v>856055</v>
      </c>
      <c r="J161" s="7">
        <f t="shared" si="17"/>
        <v>966.1020000000135</v>
      </c>
      <c r="K161" s="7">
        <f t="shared" ref="K161:K178" si="22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1"/>
        <v>1.3465627555683839</v>
      </c>
      <c r="R161" s="72">
        <f>G161/(C161-E161-F161)</f>
        <v>2.3386482165005454E-2</v>
      </c>
      <c r="S161" s="62">
        <f t="shared" si="15"/>
        <v>1.8685674181233999E-2</v>
      </c>
    </row>
    <row r="162" spans="1:19" x14ac:dyDescent="0.25">
      <c r="A162" s="73">
        <v>44053</v>
      </c>
      <c r="B162" s="12">
        <v>7369</v>
      </c>
      <c r="C162" s="7">
        <f t="shared" si="21"/>
        <v>253868</v>
      </c>
      <c r="D162" s="4">
        <f>27+131</f>
        <v>158</v>
      </c>
      <c r="E162" s="7">
        <f t="shared" si="20"/>
        <v>4764</v>
      </c>
      <c r="F162" s="29">
        <v>181398</v>
      </c>
      <c r="G162" s="4">
        <v>1569</v>
      </c>
      <c r="H162" s="4">
        <v>16588</v>
      </c>
      <c r="I162" s="4">
        <v>872643</v>
      </c>
      <c r="J162" s="7">
        <f t="shared" si="17"/>
        <v>983.05200000002515</v>
      </c>
      <c r="K162" s="7">
        <f t="shared" si="22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1"/>
        <v>1.3476119216859956</v>
      </c>
      <c r="R162" s="72">
        <f t="shared" ref="R162:R211" si="23">G162/(C162-E162-F162)</f>
        <v>2.3173721679024015E-2</v>
      </c>
      <c r="S162" s="62">
        <f t="shared" si="15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1"/>
        <v>260911</v>
      </c>
      <c r="D163" s="4">
        <f>21+220</f>
        <v>241</v>
      </c>
      <c r="E163" s="7">
        <f t="shared" si="20"/>
        <v>5005</v>
      </c>
      <c r="F163" s="29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7"/>
        <v>1003.3040000000037</v>
      </c>
      <c r="K163" s="7">
        <f t="shared" si="22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1"/>
        <v>1.3177015922704152</v>
      </c>
      <c r="R163" s="72">
        <f t="shared" si="23"/>
        <v>2.3097212304912348E-2</v>
      </c>
      <c r="S163" s="62">
        <f t="shared" si="15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1"/>
        <v>268574</v>
      </c>
      <c r="D164" s="7">
        <f>84+125</f>
        <v>209</v>
      </c>
      <c r="E164" s="7">
        <f t="shared" si="20"/>
        <v>5214</v>
      </c>
      <c r="F164" s="29">
        <v>192434</v>
      </c>
      <c r="G164" s="4">
        <v>1662</v>
      </c>
      <c r="H164" s="4">
        <v>19779</v>
      </c>
      <c r="I164" s="4">
        <v>911596</v>
      </c>
      <c r="J164" s="7">
        <f t="shared" si="17"/>
        <v>1024.2339999999967</v>
      </c>
      <c r="K164" s="7">
        <f t="shared" si="22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1"/>
        <v>1.3204888187862081</v>
      </c>
      <c r="R164" s="72">
        <f t="shared" si="23"/>
        <v>2.3432873699348617E-2</v>
      </c>
      <c r="S164" s="62">
        <f t="shared" si="15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1"/>
        <v>276072</v>
      </c>
      <c r="D165" s="7">
        <f>33+116</f>
        <v>149</v>
      </c>
      <c r="E165" s="7">
        <f t="shared" si="20"/>
        <v>5363</v>
      </c>
      <c r="F165" s="29">
        <v>199005</v>
      </c>
      <c r="G165" s="4">
        <v>1682</v>
      </c>
      <c r="H165" s="4">
        <v>18501</v>
      </c>
      <c r="I165" s="4">
        <v>930097</v>
      </c>
      <c r="J165" s="7">
        <f t="shared" si="17"/>
        <v>1045.8319999999949</v>
      </c>
      <c r="K165" s="7">
        <f t="shared" si="22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1"/>
        <v>1.284870378240544</v>
      </c>
      <c r="R165" s="72">
        <f t="shared" si="23"/>
        <v>2.3457547696083901E-2</v>
      </c>
      <c r="S165" s="62">
        <f t="shared" si="15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1"/>
        <v>282437</v>
      </c>
      <c r="D166" s="4">
        <f>66+99</f>
        <v>165</v>
      </c>
      <c r="E166" s="7">
        <f t="shared" ref="E166:E171" si="24">E165+D166</f>
        <v>5528</v>
      </c>
      <c r="F166" s="29">
        <v>205697</v>
      </c>
      <c r="G166" s="4">
        <v>1718</v>
      </c>
      <c r="H166" s="4">
        <v>19073</v>
      </c>
      <c r="I166" s="4">
        <v>949170</v>
      </c>
      <c r="J166" s="7">
        <f t="shared" si="17"/>
        <v>1066.9579999999842</v>
      </c>
      <c r="K166" s="7">
        <f t="shared" si="22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1"/>
        <v>1.2657463090790404</v>
      </c>
      <c r="R166" s="72">
        <f t="shared" si="23"/>
        <v>2.4125147447059483E-2</v>
      </c>
      <c r="S166" s="62">
        <f t="shared" si="15"/>
        <v>1.9572506435063395E-2</v>
      </c>
    </row>
    <row r="167" spans="1:19" x14ac:dyDescent="0.25">
      <c r="A167" s="65">
        <v>44058</v>
      </c>
      <c r="B167" s="4">
        <v>6663</v>
      </c>
      <c r="C167" s="7">
        <f t="shared" si="21"/>
        <v>289100</v>
      </c>
      <c r="D167" s="4">
        <f>38+72-1</f>
        <v>109</v>
      </c>
      <c r="E167" s="7">
        <f t="shared" si="24"/>
        <v>5637</v>
      </c>
      <c r="F167" s="29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7"/>
        <v>1086.1879999999655</v>
      </c>
      <c r="K167" s="7">
        <f t="shared" si="22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1"/>
        <v>1.2518360225597469</v>
      </c>
      <c r="R167" s="72">
        <f t="shared" si="23"/>
        <v>2.3912710246512731E-2</v>
      </c>
      <c r="S167" s="62">
        <f t="shared" si="15"/>
        <v>1.9498443445174679E-2</v>
      </c>
    </row>
    <row r="168" spans="1:19" x14ac:dyDescent="0.25">
      <c r="A168" s="65">
        <v>44059</v>
      </c>
      <c r="B168" s="4">
        <v>5469</v>
      </c>
      <c r="C168" s="7">
        <f t="shared" si="21"/>
        <v>294569</v>
      </c>
      <c r="D168" s="4">
        <f>20+46</f>
        <v>66</v>
      </c>
      <c r="E168" s="7">
        <f t="shared" si="24"/>
        <v>5703</v>
      </c>
      <c r="F168" s="29">
        <v>217850</v>
      </c>
      <c r="G168" s="4">
        <v>1708</v>
      </c>
      <c r="H168" s="4">
        <v>14533</v>
      </c>
      <c r="I168" s="4">
        <v>981459</v>
      </c>
      <c r="J168" s="7">
        <f t="shared" si="17"/>
        <v>1101.25</v>
      </c>
      <c r="K168" s="7">
        <f t="shared" si="22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1"/>
        <v>1.233984177299486</v>
      </c>
      <c r="R168" s="72">
        <f t="shared" si="23"/>
        <v>2.4050918102962712E-2</v>
      </c>
      <c r="S168" s="62">
        <f t="shared" si="15"/>
        <v>1.9360489392977537E-2</v>
      </c>
    </row>
    <row r="169" spans="1:19" x14ac:dyDescent="0.25">
      <c r="A169" s="73">
        <v>44060</v>
      </c>
      <c r="B169" s="4">
        <v>4557</v>
      </c>
      <c r="C169" s="7">
        <f t="shared" si="21"/>
        <v>299126</v>
      </c>
      <c r="D169" s="4">
        <f>47+64</f>
        <v>111</v>
      </c>
      <c r="E169" s="7">
        <f t="shared" si="24"/>
        <v>5814</v>
      </c>
      <c r="F169" s="81">
        <v>223531</v>
      </c>
      <c r="G169" s="47">
        <v>1749</v>
      </c>
      <c r="H169" s="47">
        <v>13483</v>
      </c>
      <c r="I169" s="47">
        <f t="shared" ref="I169:I176" si="25">I168+H169</f>
        <v>994942</v>
      </c>
      <c r="J169" s="7">
        <f t="shared" si="17"/>
        <v>1116.6300000000047</v>
      </c>
      <c r="K169" s="7">
        <f t="shared" si="22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1">
        <f t="shared" si="11"/>
        <v>1.2160618146875699</v>
      </c>
      <c r="R169" s="72">
        <f t="shared" si="23"/>
        <v>2.5064129204224645E-2</v>
      </c>
      <c r="S169" s="62">
        <f t="shared" si="15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6">C169+B170</f>
        <v>305966</v>
      </c>
      <c r="D170" s="4">
        <f>63+170</f>
        <v>233</v>
      </c>
      <c r="E170" s="7">
        <f t="shared" si="24"/>
        <v>6047</v>
      </c>
      <c r="F170" s="91">
        <v>228725</v>
      </c>
      <c r="G170" s="4">
        <v>1799</v>
      </c>
      <c r="H170" s="4">
        <v>18037</v>
      </c>
      <c r="I170" s="4">
        <f t="shared" si="25"/>
        <v>1012979</v>
      </c>
      <c r="J170" s="7">
        <f t="shared" si="17"/>
        <v>1136.4399999999441</v>
      </c>
      <c r="K170" s="7">
        <f t="shared" si="22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1"/>
        <v>1.1939367322422723</v>
      </c>
      <c r="R170" s="72">
        <f t="shared" si="23"/>
        <v>2.5268983341292805E-2</v>
      </c>
      <c r="S170" s="62">
        <f t="shared" si="15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6"/>
        <v>312659</v>
      </c>
      <c r="D171" s="4">
        <f>217+66</f>
        <v>283</v>
      </c>
      <c r="E171" s="7">
        <f t="shared" si="24"/>
        <v>6330</v>
      </c>
      <c r="F171" s="91">
        <v>233651</v>
      </c>
      <c r="G171" s="4">
        <v>1795</v>
      </c>
      <c r="H171" s="4">
        <v>18013</v>
      </c>
      <c r="I171" s="4">
        <f t="shared" si="25"/>
        <v>1030992</v>
      </c>
      <c r="J171" s="7">
        <f t="shared" si="17"/>
        <v>1156.0860000000102</v>
      </c>
      <c r="K171" s="7">
        <f t="shared" si="22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1">
        <f t="shared" si="11"/>
        <v>1.1674874971440177</v>
      </c>
      <c r="R171" s="72">
        <f t="shared" si="23"/>
        <v>2.4697982883403507E-2</v>
      </c>
      <c r="S171" s="62">
        <f t="shared" si="15"/>
        <v>2.0245698988354724E-2</v>
      </c>
    </row>
    <row r="172" spans="1:19" x14ac:dyDescent="0.25">
      <c r="A172" s="2">
        <v>44063</v>
      </c>
      <c r="B172" s="83">
        <v>8225</v>
      </c>
      <c r="C172" s="7">
        <f t="shared" si="26"/>
        <v>320884</v>
      </c>
      <c r="D172" s="4">
        <f>111+75</f>
        <v>186</v>
      </c>
      <c r="E172" s="7">
        <f>E171+D172</f>
        <v>6516</v>
      </c>
      <c r="F172" s="91">
        <v>239806</v>
      </c>
      <c r="G172" s="4">
        <v>1832</v>
      </c>
      <c r="H172" s="4">
        <v>21695</v>
      </c>
      <c r="I172" s="4">
        <f t="shared" si="25"/>
        <v>1052687</v>
      </c>
      <c r="J172" s="7">
        <f t="shared" si="17"/>
        <v>1178.905999999959</v>
      </c>
      <c r="K172" s="7">
        <f t="shared" si="22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1">
        <f t="shared" si="11"/>
        <v>1.1561845125237</v>
      </c>
      <c r="R172" s="72">
        <f t="shared" si="23"/>
        <v>2.4570156379925431E-2</v>
      </c>
      <c r="S172" s="62">
        <f t="shared" si="15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6"/>
        <v>329043</v>
      </c>
      <c r="D173" s="4">
        <f>50+164</f>
        <v>214</v>
      </c>
      <c r="E173" s="7">
        <f>E172+D173</f>
        <v>6730</v>
      </c>
      <c r="F173" s="81">
        <v>245781</v>
      </c>
      <c r="G173" s="47">
        <v>1853</v>
      </c>
      <c r="H173" s="47">
        <v>21032</v>
      </c>
      <c r="I173" s="47">
        <f t="shared" si="25"/>
        <v>1073719</v>
      </c>
      <c r="J173" s="7">
        <f t="shared" si="17"/>
        <v>1201.0119999999879</v>
      </c>
      <c r="K173" s="7">
        <f t="shared" si="22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1">
        <f t="shared" si="11"/>
        <v>1.1364339009457503</v>
      </c>
      <c r="R173" s="72">
        <f t="shared" si="23"/>
        <v>2.4212094287356923E-2</v>
      </c>
      <c r="S173" s="62">
        <f t="shared" si="15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6"/>
        <v>336802</v>
      </c>
      <c r="D174" s="4">
        <v>118</v>
      </c>
      <c r="E174" s="7">
        <f>E173+D174</f>
        <v>6848</v>
      </c>
      <c r="F174" s="81">
        <v>251400</v>
      </c>
      <c r="G174" s="47">
        <v>1907</v>
      </c>
      <c r="H174" s="47">
        <v>18837</v>
      </c>
      <c r="I174" s="47">
        <f t="shared" si="25"/>
        <v>1092556</v>
      </c>
      <c r="J174" s="7">
        <f t="shared" si="17"/>
        <v>1220.3220000000438</v>
      </c>
      <c r="K174" s="7">
        <f t="shared" si="22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1">
        <f t="shared" si="11"/>
        <v>1.1379302083208549</v>
      </c>
      <c r="R174" s="72">
        <f t="shared" si="23"/>
        <v>2.4276294014308628E-2</v>
      </c>
      <c r="S174" s="62">
        <f t="shared" si="15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6"/>
        <v>342154</v>
      </c>
      <c r="D175" s="4">
        <f>99+37</f>
        <v>136</v>
      </c>
      <c r="E175" s="7">
        <f>E174+D175</f>
        <v>6984</v>
      </c>
      <c r="F175" s="91">
        <v>256789</v>
      </c>
      <c r="G175" s="4">
        <v>1922</v>
      </c>
      <c r="H175" s="4">
        <v>13322</v>
      </c>
      <c r="I175" s="4">
        <f t="shared" si="25"/>
        <v>1105878</v>
      </c>
      <c r="J175" s="7">
        <f t="shared" si="17"/>
        <v>1234.4039999999804</v>
      </c>
      <c r="K175" s="7">
        <f t="shared" si="22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7">C175-O175-N175-M175</f>
        <v>47516</v>
      </c>
      <c r="Q175" s="1">
        <f t="shared" si="11"/>
        <v>1.1391161444750098</v>
      </c>
      <c r="R175" s="72">
        <f t="shared" si="23"/>
        <v>2.4521248772023833E-2</v>
      </c>
      <c r="S175" s="62">
        <f t="shared" si="15"/>
        <v>2.041186132560192E-2</v>
      </c>
    </row>
    <row r="176" spans="1:19" x14ac:dyDescent="0.25">
      <c r="A176" s="73">
        <v>44067</v>
      </c>
      <c r="B176" s="4">
        <v>8713</v>
      </c>
      <c r="C176" s="7">
        <f t="shared" si="26"/>
        <v>350867</v>
      </c>
      <c r="D176" s="4">
        <f>95+286</f>
        <v>381</v>
      </c>
      <c r="E176" s="7">
        <f>D176+E175</f>
        <v>7365</v>
      </c>
      <c r="F176" s="29">
        <v>263202</v>
      </c>
      <c r="G176" s="4">
        <v>1960</v>
      </c>
      <c r="H176" s="4">
        <v>21220</v>
      </c>
      <c r="I176" s="4">
        <f t="shared" si="25"/>
        <v>1127098</v>
      </c>
      <c r="J176" s="7">
        <f t="shared" si="17"/>
        <v>1256.7859999999637</v>
      </c>
      <c r="K176" s="7">
        <f t="shared" si="22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7"/>
        <v>50739</v>
      </c>
      <c r="Q176" s="1">
        <f t="shared" si="11"/>
        <v>1.1219983343358164</v>
      </c>
      <c r="R176" s="72">
        <f t="shared" si="23"/>
        <v>2.4408468244084682E-2</v>
      </c>
      <c r="S176" s="62">
        <f t="shared" si="15"/>
        <v>2.0990859784476738E-2</v>
      </c>
    </row>
    <row r="177" spans="1:20" s="68" customFormat="1" x14ac:dyDescent="0.25">
      <c r="A177" s="2">
        <v>44068</v>
      </c>
      <c r="B177" s="4">
        <v>8771</v>
      </c>
      <c r="C177" s="7">
        <f t="shared" si="26"/>
        <v>359638</v>
      </c>
      <c r="D177" s="4">
        <f>36+162</f>
        <v>198</v>
      </c>
      <c r="E177" s="7">
        <f t="shared" ref="E177:E192" si="28">E176+D177</f>
        <v>7563</v>
      </c>
      <c r="F177" s="29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7"/>
        <v>1278.204000000027</v>
      </c>
      <c r="K177" s="7">
        <f t="shared" si="22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7"/>
        <v>51790</v>
      </c>
      <c r="Q177" s="1">
        <f t="shared" si="11"/>
        <v>1.1275869158024578</v>
      </c>
      <c r="R177" s="72">
        <f t="shared" si="23"/>
        <v>2.3897014674448207E-2</v>
      </c>
      <c r="S177" s="62">
        <f t="shared" si="15"/>
        <v>2.1029479643419217E-2</v>
      </c>
      <c r="T177" s="147"/>
    </row>
    <row r="178" spans="1:20" x14ac:dyDescent="0.25">
      <c r="A178" s="2">
        <v>44069</v>
      </c>
      <c r="B178" s="4">
        <v>10550</v>
      </c>
      <c r="C178" s="7">
        <f t="shared" ref="C178:C192" si="29">C177+B178</f>
        <v>370188</v>
      </c>
      <c r="D178" s="4">
        <f>98+178</f>
        <v>276</v>
      </c>
      <c r="E178" s="7">
        <f t="shared" si="28"/>
        <v>7839</v>
      </c>
      <c r="F178" s="29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7"/>
        <v>1301.7900000000373</v>
      </c>
      <c r="K178" s="7">
        <f t="shared" si="22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7"/>
        <v>54117</v>
      </c>
      <c r="Q178" s="1">
        <f t="shared" si="11"/>
        <v>1.1343633481435174</v>
      </c>
      <c r="R178" s="72">
        <f t="shared" si="23"/>
        <v>2.300576850872103E-2</v>
      </c>
      <c r="S178" s="62">
        <f t="shared" si="15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29"/>
        <v>380292</v>
      </c>
      <c r="D179" s="4">
        <f>105+106</f>
        <v>211</v>
      </c>
      <c r="E179" s="7">
        <f t="shared" si="28"/>
        <v>8050</v>
      </c>
      <c r="F179" s="29">
        <v>274458</v>
      </c>
      <c r="G179" s="4">
        <v>2075</v>
      </c>
      <c r="H179" s="4">
        <v>24067</v>
      </c>
      <c r="I179" s="4">
        <f t="shared" ref="I179:I191" si="30">I178+H179</f>
        <v>1196878</v>
      </c>
      <c r="J179" s="7">
        <f t="shared" si="17"/>
        <v>1061.1663999999873</v>
      </c>
      <c r="K179" s="7">
        <f t="shared" ref="K179:K190" si="31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7"/>
        <v>56457</v>
      </c>
      <c r="Q179" s="1">
        <f t="shared" si="11"/>
        <v>1.1490755135117257</v>
      </c>
      <c r="R179" s="72">
        <f t="shared" si="23"/>
        <v>2.1220240530148083E-2</v>
      </c>
      <c r="S179" s="62">
        <f t="shared" si="15"/>
        <v>2.1167944632019604E-2</v>
      </c>
    </row>
    <row r="180" spans="1:20" x14ac:dyDescent="0.25">
      <c r="A180" s="2">
        <v>44071</v>
      </c>
      <c r="B180" s="155">
        <v>11717</v>
      </c>
      <c r="C180" s="66">
        <f t="shared" si="29"/>
        <v>392009</v>
      </c>
      <c r="D180" s="47">
        <f>80+142</f>
        <v>222</v>
      </c>
      <c r="E180" s="66">
        <f t="shared" si="28"/>
        <v>8272</v>
      </c>
      <c r="F180" s="88">
        <v>287220</v>
      </c>
      <c r="G180" s="47">
        <v>2114</v>
      </c>
      <c r="H180" s="47">
        <v>25481</v>
      </c>
      <c r="I180" s="47">
        <f t="shared" si="30"/>
        <v>1222359</v>
      </c>
      <c r="J180" s="7">
        <f t="shared" si="17"/>
        <v>1081.8352000000887</v>
      </c>
      <c r="K180" s="7">
        <f t="shared" si="31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7"/>
        <v>59757</v>
      </c>
      <c r="Q180" s="1">
        <f t="shared" ref="Q180:Q220" si="32">AVERAGE(B167:B180)/AVERAGE(B153:B166)</f>
        <v>1.2023042738794096</v>
      </c>
      <c r="R180" s="72">
        <f t="shared" si="23"/>
        <v>2.1902877213340655E-2</v>
      </c>
      <c r="S180" s="62">
        <f t="shared" si="15"/>
        <v>2.1101556341818681E-2</v>
      </c>
    </row>
    <row r="181" spans="1:20" x14ac:dyDescent="0.25">
      <c r="A181" s="71">
        <v>44072</v>
      </c>
      <c r="B181" s="47">
        <v>9230</v>
      </c>
      <c r="C181" s="66">
        <f t="shared" si="29"/>
        <v>401239</v>
      </c>
      <c r="D181" s="47">
        <f>34+47</f>
        <v>81</v>
      </c>
      <c r="E181" s="66">
        <f t="shared" si="28"/>
        <v>8353</v>
      </c>
      <c r="F181" s="88">
        <v>294007</v>
      </c>
      <c r="G181" s="47">
        <v>2192</v>
      </c>
      <c r="H181" s="47">
        <v>19910</v>
      </c>
      <c r="I181" s="47">
        <f t="shared" si="30"/>
        <v>1242269</v>
      </c>
      <c r="J181" s="7">
        <f t="shared" ref="J181:J193" si="33">L181-K181</f>
        <v>1097.3584000000264</v>
      </c>
      <c r="K181" s="7">
        <f t="shared" si="31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7"/>
        <v>62462</v>
      </c>
      <c r="Q181" s="1">
        <f t="shared" si="32"/>
        <v>1.2115669263264799</v>
      </c>
      <c r="R181" s="72">
        <f t="shared" si="23"/>
        <v>2.2168508985730032E-2</v>
      </c>
      <c r="S181" s="62">
        <f t="shared" si="15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29"/>
        <v>408426</v>
      </c>
      <c r="D182" s="4">
        <f>48+55</f>
        <v>103</v>
      </c>
      <c r="E182" s="7">
        <f t="shared" si="28"/>
        <v>8456</v>
      </c>
      <c r="F182" s="29">
        <v>300195</v>
      </c>
      <c r="G182" s="4">
        <v>2232</v>
      </c>
      <c r="H182" s="4">
        <v>15637</v>
      </c>
      <c r="I182" s="4">
        <f t="shared" si="30"/>
        <v>1257906</v>
      </c>
      <c r="J182" s="7">
        <f t="shared" si="33"/>
        <v>1109.0415999999968</v>
      </c>
      <c r="K182" s="7">
        <f t="shared" si="31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7"/>
        <v>65003</v>
      </c>
      <c r="Q182" s="1">
        <f t="shared" si="32"/>
        <v>1.2288936859147328</v>
      </c>
      <c r="R182" s="72">
        <f t="shared" si="23"/>
        <v>2.2370333249812076E-2</v>
      </c>
      <c r="S182" s="62">
        <f t="shared" si="15"/>
        <v>2.0703872917003326E-2</v>
      </c>
    </row>
    <row r="183" spans="1:20" x14ac:dyDescent="0.25">
      <c r="A183" s="73">
        <v>44074</v>
      </c>
      <c r="B183" s="47">
        <v>9309</v>
      </c>
      <c r="C183" s="66">
        <f t="shared" si="29"/>
        <v>417735</v>
      </c>
      <c r="D183" s="47">
        <f>41+162</f>
        <v>203</v>
      </c>
      <c r="E183" s="66">
        <f t="shared" si="28"/>
        <v>8659</v>
      </c>
      <c r="F183" s="88">
        <v>308376</v>
      </c>
      <c r="G183" s="47">
        <v>2273</v>
      </c>
      <c r="H183" s="47">
        <v>19845</v>
      </c>
      <c r="I183" s="47">
        <f t="shared" si="30"/>
        <v>1277751</v>
      </c>
      <c r="J183" s="7">
        <f t="shared" si="33"/>
        <v>1125.2863999999827</v>
      </c>
      <c r="K183" s="7">
        <f t="shared" si="31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7"/>
        <v>64993</v>
      </c>
      <c r="Q183" s="1">
        <f t="shared" si="32"/>
        <v>1.2838833984607558</v>
      </c>
      <c r="R183" s="72">
        <f t="shared" si="23"/>
        <v>2.2571996027805363E-2</v>
      </c>
      <c r="S183" s="62">
        <f t="shared" si="15"/>
        <v>2.0728452248435014E-2</v>
      </c>
    </row>
    <row r="184" spans="1:20" x14ac:dyDescent="0.25">
      <c r="A184" s="75">
        <v>44075</v>
      </c>
      <c r="B184" s="4">
        <v>10504</v>
      </c>
      <c r="C184" s="7">
        <f t="shared" si="29"/>
        <v>428239</v>
      </c>
      <c r="D184" s="4">
        <f>70+189</f>
        <v>259</v>
      </c>
      <c r="E184" s="7">
        <f t="shared" si="28"/>
        <v>8918</v>
      </c>
      <c r="F184" s="29">
        <v>315530</v>
      </c>
      <c r="G184" s="4">
        <v>2314</v>
      </c>
      <c r="H184" s="4">
        <v>23115</v>
      </c>
      <c r="I184" s="4">
        <f t="shared" si="30"/>
        <v>1300866</v>
      </c>
      <c r="J184" s="7">
        <f t="shared" si="33"/>
        <v>1148.1040000000503</v>
      </c>
      <c r="K184" s="7">
        <f t="shared" si="31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7"/>
        <v>65758</v>
      </c>
      <c r="Q184" s="1">
        <f t="shared" si="32"/>
        <v>1.3228570501238761</v>
      </c>
      <c r="R184" s="72">
        <f t="shared" si="23"/>
        <v>2.2294803981077357E-2</v>
      </c>
      <c r="S184" s="62">
        <f t="shared" si="15"/>
        <v>2.0824819785213396E-2</v>
      </c>
    </row>
    <row r="185" spans="1:20" x14ac:dyDescent="0.25">
      <c r="A185" s="75">
        <v>44076</v>
      </c>
      <c r="B185" s="4">
        <v>10933</v>
      </c>
      <c r="C185" s="7">
        <f t="shared" si="29"/>
        <v>439172</v>
      </c>
      <c r="D185" s="4">
        <f>52+146</f>
        <v>198</v>
      </c>
      <c r="E185" s="7">
        <f t="shared" si="28"/>
        <v>9116</v>
      </c>
      <c r="F185" s="29">
        <v>322461</v>
      </c>
      <c r="G185" s="4">
        <v>2359</v>
      </c>
      <c r="H185" s="4">
        <v>23821</v>
      </c>
      <c r="I185" s="4">
        <f t="shared" si="30"/>
        <v>1324687</v>
      </c>
      <c r="J185" s="7">
        <f t="shared" si="33"/>
        <v>1166.611200000043</v>
      </c>
      <c r="K185" s="7">
        <f t="shared" si="31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7"/>
        <v>65923</v>
      </c>
      <c r="Q185" s="1">
        <f t="shared" si="32"/>
        <v>1.3754851756417363</v>
      </c>
      <c r="R185" s="72">
        <f t="shared" si="23"/>
        <v>2.1924810632464334E-2</v>
      </c>
      <c r="S185" s="62">
        <f t="shared" si="15"/>
        <v>2.075724317579445E-2</v>
      </c>
    </row>
    <row r="186" spans="1:20" x14ac:dyDescent="0.25">
      <c r="A186" s="75">
        <v>44077</v>
      </c>
      <c r="B186" s="154">
        <v>12026</v>
      </c>
      <c r="C186" s="7">
        <f t="shared" si="29"/>
        <v>451198</v>
      </c>
      <c r="D186" s="4">
        <f>38+206</f>
        <v>244</v>
      </c>
      <c r="E186" s="7">
        <f t="shared" si="28"/>
        <v>9360</v>
      </c>
      <c r="F186" s="29">
        <v>331621</v>
      </c>
      <c r="G186" s="4">
        <v>2394</v>
      </c>
      <c r="H186" s="4">
        <v>25351</v>
      </c>
      <c r="I186" s="4">
        <f t="shared" si="30"/>
        <v>1350038</v>
      </c>
      <c r="J186" s="7">
        <f t="shared" si="33"/>
        <v>1185.8656000000192</v>
      </c>
      <c r="K186" s="7">
        <f t="shared" si="31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7"/>
        <v>67675</v>
      </c>
      <c r="Q186" s="1">
        <f t="shared" si="32"/>
        <v>1.4059273484447994</v>
      </c>
      <c r="R186" s="72">
        <f t="shared" si="23"/>
        <v>2.1720787174392336E-2</v>
      </c>
      <c r="S186" s="62">
        <f t="shared" si="15"/>
        <v>2.0744772804843992E-2</v>
      </c>
    </row>
    <row r="187" spans="1:20" x14ac:dyDescent="0.25">
      <c r="A187" s="75">
        <v>44078</v>
      </c>
      <c r="B187" s="4">
        <v>10684</v>
      </c>
      <c r="C187" s="7">
        <f t="shared" si="29"/>
        <v>461882</v>
      </c>
      <c r="D187" s="4">
        <f>107+155</f>
        <v>262</v>
      </c>
      <c r="E187" s="7">
        <f t="shared" si="28"/>
        <v>9622</v>
      </c>
      <c r="F187" s="29">
        <v>340381</v>
      </c>
      <c r="G187" s="4">
        <v>2425</v>
      </c>
      <c r="H187" s="4">
        <v>24486</v>
      </c>
      <c r="I187" s="4">
        <f t="shared" si="30"/>
        <v>1374524</v>
      </c>
      <c r="J187" s="7">
        <f t="shared" si="33"/>
        <v>1205.8336000000127</v>
      </c>
      <c r="K187" s="7">
        <f t="shared" si="31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7"/>
        <v>68623</v>
      </c>
      <c r="Q187" s="1">
        <f t="shared" si="32"/>
        <v>1.4227770280401859</v>
      </c>
      <c r="R187" s="72">
        <f t="shared" si="23"/>
        <v>2.167520267431779E-2</v>
      </c>
      <c r="S187" s="62">
        <f t="shared" si="15"/>
        <v>2.0832160595130357E-2</v>
      </c>
    </row>
    <row r="188" spans="1:20" x14ac:dyDescent="0.25">
      <c r="A188" s="75">
        <v>44079</v>
      </c>
      <c r="B188" s="47">
        <v>9924</v>
      </c>
      <c r="C188" s="66">
        <f t="shared" si="29"/>
        <v>471806</v>
      </c>
      <c r="D188" s="47">
        <f>62+55</f>
        <v>117</v>
      </c>
      <c r="E188" s="66">
        <f t="shared" si="28"/>
        <v>9739</v>
      </c>
      <c r="F188" s="88">
        <v>349132</v>
      </c>
      <c r="G188" s="47">
        <v>2456</v>
      </c>
      <c r="H188" s="47">
        <v>22363</v>
      </c>
      <c r="I188" s="47">
        <f t="shared" si="30"/>
        <v>1396887</v>
      </c>
      <c r="J188" s="7">
        <f t="shared" si="33"/>
        <v>1223.704000000027</v>
      </c>
      <c r="K188" s="7">
        <f t="shared" si="31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7"/>
        <v>71174</v>
      </c>
      <c r="Q188" s="1">
        <f t="shared" si="32"/>
        <v>1.4212293796254383</v>
      </c>
      <c r="R188" s="72">
        <f t="shared" si="23"/>
        <v>2.1747022623633063E-2</v>
      </c>
      <c r="S188" s="62">
        <f t="shared" si="15"/>
        <v>2.0641958771189853E-2</v>
      </c>
    </row>
    <row r="189" spans="1:20" x14ac:dyDescent="0.25">
      <c r="A189" s="75">
        <v>44080</v>
      </c>
      <c r="B189" s="4">
        <v>6986</v>
      </c>
      <c r="C189" s="7">
        <f t="shared" si="29"/>
        <v>478792</v>
      </c>
      <c r="D189" s="4">
        <f>67+51+1</f>
        <v>119</v>
      </c>
      <c r="E189" s="7">
        <f t="shared" si="28"/>
        <v>9858</v>
      </c>
      <c r="F189" s="29">
        <v>357388</v>
      </c>
      <c r="G189" s="4">
        <v>2512</v>
      </c>
      <c r="H189" s="4">
        <v>15262</v>
      </c>
      <c r="I189" s="4">
        <f t="shared" si="30"/>
        <v>1412149</v>
      </c>
      <c r="J189" s="7">
        <f t="shared" si="33"/>
        <v>1235.9904000000097</v>
      </c>
      <c r="K189" s="7">
        <f t="shared" si="31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7"/>
        <v>72610</v>
      </c>
      <c r="Q189" s="1">
        <f t="shared" si="32"/>
        <v>1.4284459777324761</v>
      </c>
      <c r="R189" s="72">
        <f t="shared" si="23"/>
        <v>2.2519857278611513E-2</v>
      </c>
      <c r="S189" s="62">
        <f t="shared" si="15"/>
        <v>2.0589316446390081E-2</v>
      </c>
    </row>
    <row r="190" spans="1:20" x14ac:dyDescent="0.25">
      <c r="A190" s="90">
        <v>44081</v>
      </c>
      <c r="B190" s="47">
        <v>9215</v>
      </c>
      <c r="C190" s="66">
        <f t="shared" si="29"/>
        <v>488007</v>
      </c>
      <c r="D190" s="47">
        <f>53+215</f>
        <v>268</v>
      </c>
      <c r="E190" s="66">
        <f t="shared" si="28"/>
        <v>10126</v>
      </c>
      <c r="F190" s="88">
        <v>366590</v>
      </c>
      <c r="G190" s="47">
        <v>2698</v>
      </c>
      <c r="H190" s="47">
        <v>20475</v>
      </c>
      <c r="I190" s="47">
        <f t="shared" si="30"/>
        <v>1432624</v>
      </c>
      <c r="J190" s="7">
        <f t="shared" si="33"/>
        <v>1252.6800000000512</v>
      </c>
      <c r="K190" s="7">
        <f t="shared" si="31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7"/>
        <v>71720</v>
      </c>
      <c r="Q190" s="1">
        <f t="shared" si="32"/>
        <v>1.41382900854648</v>
      </c>
      <c r="R190" s="72">
        <f t="shared" si="23"/>
        <v>2.4242750986153416E-2</v>
      </c>
      <c r="S190" s="62">
        <f t="shared" si="15"/>
        <v>2.074970236082679E-2</v>
      </c>
    </row>
    <row r="191" spans="1:20" x14ac:dyDescent="0.25">
      <c r="A191" s="75">
        <v>44082</v>
      </c>
      <c r="B191" s="4">
        <v>12027</v>
      </c>
      <c r="C191" s="7">
        <f t="shared" si="29"/>
        <v>500034</v>
      </c>
      <c r="D191" s="4">
        <f>50+227</f>
        <v>277</v>
      </c>
      <c r="E191" s="7">
        <f t="shared" si="28"/>
        <v>10403</v>
      </c>
      <c r="F191" s="29">
        <v>382490</v>
      </c>
      <c r="G191" s="4">
        <v>2719</v>
      </c>
      <c r="H191" s="4">
        <v>25995</v>
      </c>
      <c r="I191" s="4">
        <f t="shared" si="30"/>
        <v>1458619</v>
      </c>
      <c r="J191" s="7">
        <f t="shared" si="33"/>
        <v>1273.516799999983</v>
      </c>
      <c r="K191" s="7">
        <f t="shared" ref="K191:K202" si="34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7"/>
        <v>73038</v>
      </c>
      <c r="Q191" s="1">
        <f t="shared" si="32"/>
        <v>1.4220628602104792</v>
      </c>
      <c r="R191" s="72">
        <f t="shared" si="23"/>
        <v>2.5377773214735722E-2</v>
      </c>
      <c r="S191" s="62">
        <f t="shared" si="15"/>
        <v>2.0804585288200401E-2</v>
      </c>
    </row>
    <row r="192" spans="1:20" x14ac:dyDescent="0.25">
      <c r="A192" s="75">
        <v>44083</v>
      </c>
      <c r="B192" s="4">
        <v>12259</v>
      </c>
      <c r="C192" s="7">
        <f t="shared" si="29"/>
        <v>512293</v>
      </c>
      <c r="D192" s="4">
        <f>52+202</f>
        <v>254</v>
      </c>
      <c r="E192" s="7">
        <f t="shared" si="28"/>
        <v>10657</v>
      </c>
      <c r="F192" s="29">
        <v>390098</v>
      </c>
      <c r="G192" s="4">
        <v>2829</v>
      </c>
      <c r="H192" s="4">
        <v>27171</v>
      </c>
      <c r="I192" s="4">
        <f t="shared" ref="I192:I202" si="35">I191+H192</f>
        <v>1485790</v>
      </c>
      <c r="J192" s="7">
        <f t="shared" si="33"/>
        <v>1293.7232000000076</v>
      </c>
      <c r="K192" s="7">
        <f t="shared" si="34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7"/>
        <v>74787</v>
      </c>
      <c r="Q192" s="1">
        <f t="shared" si="32"/>
        <v>1.3984785561044739</v>
      </c>
      <c r="R192" s="72">
        <f t="shared" si="23"/>
        <v>2.5363553228496118E-2</v>
      </c>
      <c r="S192" s="62">
        <f t="shared" si="15"/>
        <v>2.0802548541557272E-2</v>
      </c>
    </row>
    <row r="193" spans="1:20" x14ac:dyDescent="0.25">
      <c r="A193" s="75">
        <v>44084</v>
      </c>
      <c r="B193" s="4">
        <v>11905</v>
      </c>
      <c r="C193" s="7">
        <f t="shared" ref="C193:C207" si="36">C192+B193</f>
        <v>524198</v>
      </c>
      <c r="D193" s="4">
        <f>55+195</f>
        <v>250</v>
      </c>
      <c r="E193" s="7">
        <f t="shared" ref="E193:E206" si="37">E192+D193</f>
        <v>10907</v>
      </c>
      <c r="F193" s="29">
        <v>400121</v>
      </c>
      <c r="G193" s="4">
        <v>2880</v>
      </c>
      <c r="H193" s="4">
        <v>28057</v>
      </c>
      <c r="I193" s="4">
        <f t="shared" si="35"/>
        <v>1513847</v>
      </c>
      <c r="J193" s="7">
        <f t="shared" si="33"/>
        <v>1315.7488000000594</v>
      </c>
      <c r="K193" s="7">
        <f t="shared" si="34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7"/>
        <v>76356</v>
      </c>
      <c r="Q193" s="1">
        <f t="shared" si="32"/>
        <v>1.3807906351947803</v>
      </c>
      <c r="R193" s="72">
        <f t="shared" si="23"/>
        <v>2.5448440399399135E-2</v>
      </c>
      <c r="S193" s="62">
        <f t="shared" si="15"/>
        <v>2.0807023300355974E-2</v>
      </c>
    </row>
    <row r="194" spans="1:20" s="99" customFormat="1" x14ac:dyDescent="0.25">
      <c r="A194" s="90">
        <v>44085</v>
      </c>
      <c r="B194" s="1">
        <v>11507</v>
      </c>
      <c r="C194" s="21">
        <f t="shared" si="36"/>
        <v>535705</v>
      </c>
      <c r="D194" s="1">
        <f>87+154</f>
        <v>241</v>
      </c>
      <c r="E194" s="21">
        <f t="shared" si="37"/>
        <v>11148</v>
      </c>
      <c r="F194" s="82">
        <v>409771</v>
      </c>
      <c r="G194" s="1">
        <v>3093</v>
      </c>
      <c r="H194" s="4">
        <v>26254</v>
      </c>
      <c r="I194" s="4">
        <f t="shared" si="35"/>
        <v>1540101</v>
      </c>
      <c r="J194" s="7">
        <f t="shared" ref="J194:J202" si="38">L194-K194</f>
        <v>1338.017600000021</v>
      </c>
      <c r="K194" s="7">
        <f t="shared" si="34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7"/>
        <v>77432</v>
      </c>
      <c r="Q194" s="1">
        <f t="shared" si="32"/>
        <v>1.3114299273537036</v>
      </c>
      <c r="R194" s="72">
        <f t="shared" si="23"/>
        <v>2.6945794783335947E-2</v>
      </c>
      <c r="S194" s="62">
        <f t="shared" si="15"/>
        <v>2.0809960705985571E-2</v>
      </c>
    </row>
    <row r="195" spans="1:20" x14ac:dyDescent="0.25">
      <c r="A195" s="75">
        <v>44086</v>
      </c>
      <c r="B195" s="1">
        <v>10776</v>
      </c>
      <c r="C195" s="21">
        <f t="shared" si="36"/>
        <v>546481</v>
      </c>
      <c r="D195" s="1">
        <f>57+58</f>
        <v>115</v>
      </c>
      <c r="E195" s="21">
        <f t="shared" si="37"/>
        <v>11263</v>
      </c>
      <c r="F195" s="82">
        <v>419513</v>
      </c>
      <c r="G195" s="1">
        <v>2962</v>
      </c>
      <c r="H195" s="4">
        <v>23140</v>
      </c>
      <c r="I195" s="4">
        <f t="shared" si="35"/>
        <v>1563241</v>
      </c>
      <c r="J195" s="7">
        <f t="shared" si="38"/>
        <v>1355.5903999999864</v>
      </c>
      <c r="K195" s="7">
        <f t="shared" si="34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7"/>
        <v>80017</v>
      </c>
      <c r="Q195" s="1">
        <f t="shared" si="32"/>
        <v>1.2951961405041956</v>
      </c>
      <c r="R195" s="72">
        <f t="shared" si="23"/>
        <v>2.5599585151894904E-2</v>
      </c>
      <c r="S195" s="62">
        <f t="shared" si="15"/>
        <v>2.0610048656769402E-2</v>
      </c>
    </row>
    <row r="196" spans="1:20" ht="16.5" x14ac:dyDescent="0.25">
      <c r="A196" s="75">
        <v>44087</v>
      </c>
      <c r="B196" s="1">
        <v>9056</v>
      </c>
      <c r="C196" s="141">
        <f t="shared" si="36"/>
        <v>555537</v>
      </c>
      <c r="D196" s="1">
        <f>44+45</f>
        <v>89</v>
      </c>
      <c r="E196" s="21">
        <f t="shared" si="37"/>
        <v>11352</v>
      </c>
      <c r="F196" s="82">
        <v>428953</v>
      </c>
      <c r="G196" s="1">
        <v>2984</v>
      </c>
      <c r="H196" s="4">
        <v>17955</v>
      </c>
      <c r="I196" s="4">
        <f t="shared" si="35"/>
        <v>1581196</v>
      </c>
      <c r="J196" s="7">
        <f t="shared" si="38"/>
        <v>1368.1983999999939</v>
      </c>
      <c r="K196" s="7">
        <f t="shared" si="34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7"/>
        <v>82734</v>
      </c>
      <c r="Q196" s="1">
        <f t="shared" si="32"/>
        <v>1.2920681205371649</v>
      </c>
      <c r="R196" s="72">
        <f t="shared" si="23"/>
        <v>2.5895584559844486E-2</v>
      </c>
      <c r="S196" s="62">
        <f t="shared" si="15"/>
        <v>2.0434282505035668E-2</v>
      </c>
    </row>
    <row r="197" spans="1:20" ht="16.5" x14ac:dyDescent="0.25">
      <c r="A197" s="90">
        <v>44088</v>
      </c>
      <c r="B197" s="4">
        <v>9909</v>
      </c>
      <c r="C197" s="141">
        <f t="shared" si="36"/>
        <v>565446</v>
      </c>
      <c r="D197" s="4">
        <f>60+254</f>
        <v>314</v>
      </c>
      <c r="E197" s="7">
        <f t="shared" si="37"/>
        <v>11666</v>
      </c>
      <c r="F197" s="82">
        <v>438883</v>
      </c>
      <c r="G197" s="4">
        <v>2992</v>
      </c>
      <c r="H197" s="4">
        <v>21207</v>
      </c>
      <c r="I197" s="4">
        <f t="shared" si="35"/>
        <v>1602403</v>
      </c>
      <c r="J197" s="7">
        <f t="shared" si="38"/>
        <v>1385.3168000000296</v>
      </c>
      <c r="K197" s="7">
        <f t="shared" si="34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7"/>
        <v>82341</v>
      </c>
      <c r="Q197" s="1">
        <f t="shared" si="32"/>
        <v>1.245360807358632</v>
      </c>
      <c r="R197" s="72">
        <f t="shared" si="23"/>
        <v>2.6040714727103405E-2</v>
      </c>
      <c r="S197" s="62">
        <f t="shared" ref="S197:S210" si="39">E197/C187</f>
        <v>2.525753330937339E-2</v>
      </c>
    </row>
    <row r="198" spans="1:20" ht="16.5" x14ac:dyDescent="0.25">
      <c r="A198" s="75">
        <v>44089</v>
      </c>
      <c r="B198" s="4">
        <v>11892</v>
      </c>
      <c r="C198" s="141">
        <f t="shared" si="36"/>
        <v>577338</v>
      </c>
      <c r="D198" s="4">
        <f>43+142</f>
        <v>185</v>
      </c>
      <c r="E198" s="7">
        <f t="shared" si="37"/>
        <v>11851</v>
      </c>
      <c r="F198" s="82">
        <v>448263</v>
      </c>
      <c r="G198" s="4">
        <v>3049</v>
      </c>
      <c r="H198" s="4">
        <v>25791</v>
      </c>
      <c r="I198" s="4">
        <f t="shared" si="35"/>
        <v>1628194</v>
      </c>
      <c r="J198" s="7">
        <f t="shared" si="38"/>
        <v>1407.344000000041</v>
      </c>
      <c r="K198" s="7">
        <f t="shared" si="34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7"/>
        <v>78619</v>
      </c>
      <c r="Q198" s="1">
        <f t="shared" si="32"/>
        <v>1.2193943061837036</v>
      </c>
      <c r="R198" s="72">
        <f t="shared" si="23"/>
        <v>2.6010032075342932E-2</v>
      </c>
      <c r="S198" s="62">
        <f t="shared" si="39"/>
        <v>2.5118374925287089E-2</v>
      </c>
    </row>
    <row r="199" spans="1:20" ht="16.5" x14ac:dyDescent="0.25">
      <c r="A199" s="75">
        <v>44090</v>
      </c>
      <c r="B199" s="7">
        <v>11674</v>
      </c>
      <c r="C199" s="141">
        <f t="shared" si="36"/>
        <v>589012</v>
      </c>
      <c r="D199" s="4">
        <f>58+206</f>
        <v>264</v>
      </c>
      <c r="E199" s="7">
        <f t="shared" si="37"/>
        <v>12115</v>
      </c>
      <c r="F199" s="82">
        <v>456347</v>
      </c>
      <c r="G199" s="4">
        <v>3118</v>
      </c>
      <c r="H199" s="4">
        <v>25422</v>
      </c>
      <c r="I199" s="4">
        <f t="shared" si="35"/>
        <v>1653616</v>
      </c>
      <c r="J199" s="7">
        <f t="shared" si="38"/>
        <v>1429.5023999999976</v>
      </c>
      <c r="K199" s="7">
        <f t="shared" si="34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1">
        <f t="shared" si="32"/>
        <v>1.1843842134800378</v>
      </c>
      <c r="R199" s="72">
        <f t="shared" si="23"/>
        <v>2.5864786395686436E-2</v>
      </c>
      <c r="S199" s="62">
        <f t="shared" si="39"/>
        <v>2.530326321241792E-2</v>
      </c>
      <c r="T199" s="153"/>
    </row>
    <row r="200" spans="1:20" ht="16.5" x14ac:dyDescent="0.25">
      <c r="A200" s="75">
        <v>44091</v>
      </c>
      <c r="B200" s="4">
        <v>12701</v>
      </c>
      <c r="C200" s="141">
        <f t="shared" si="36"/>
        <v>601713</v>
      </c>
      <c r="D200" s="4">
        <v>345</v>
      </c>
      <c r="E200" s="7">
        <f t="shared" si="37"/>
        <v>12460</v>
      </c>
      <c r="F200" s="82">
        <v>467286</v>
      </c>
      <c r="G200" s="4">
        <v>3108</v>
      </c>
      <c r="H200" s="4">
        <v>28633</v>
      </c>
      <c r="I200" s="4">
        <f t="shared" si="35"/>
        <v>1682249</v>
      </c>
      <c r="J200" s="7">
        <f t="shared" si="38"/>
        <v>1451.9024000000209</v>
      </c>
      <c r="K200" s="7">
        <f t="shared" si="34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1">
        <f t="shared" si="32"/>
        <v>1.1550178798901116</v>
      </c>
      <c r="R200" s="72">
        <f t="shared" si="23"/>
        <v>2.5482302590044848E-2</v>
      </c>
      <c r="S200" s="62">
        <f t="shared" si="39"/>
        <v>2.5532420641507191E-2</v>
      </c>
      <c r="T200" s="153"/>
    </row>
    <row r="201" spans="1:20" ht="16.5" x14ac:dyDescent="0.25">
      <c r="A201" s="75">
        <v>44092</v>
      </c>
      <c r="B201" s="4">
        <v>11945</v>
      </c>
      <c r="C201" s="141">
        <f t="shared" si="36"/>
        <v>613658</v>
      </c>
      <c r="D201" s="4">
        <f>31+166</f>
        <v>197</v>
      </c>
      <c r="E201" s="7">
        <f t="shared" si="37"/>
        <v>12657</v>
      </c>
      <c r="F201" s="82">
        <v>478077</v>
      </c>
      <c r="G201" s="4">
        <v>3225</v>
      </c>
      <c r="H201" s="4">
        <v>25698</v>
      </c>
      <c r="I201" s="4">
        <f t="shared" si="35"/>
        <v>1707947</v>
      </c>
      <c r="J201" s="7">
        <f t="shared" si="38"/>
        <v>1474.3456000000006</v>
      </c>
      <c r="K201" s="7">
        <f t="shared" si="34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1">
        <f t="shared" si="32"/>
        <v>1.1425560264681305</v>
      </c>
      <c r="R201" s="72">
        <f t="shared" si="23"/>
        <v>2.6235722885685465E-2</v>
      </c>
      <c r="S201" s="62">
        <f t="shared" si="39"/>
        <v>2.5312278765043977E-2</v>
      </c>
      <c r="T201" s="153"/>
    </row>
    <row r="202" spans="1:20" x14ac:dyDescent="0.25">
      <c r="A202" s="75">
        <v>44093</v>
      </c>
      <c r="B202" s="4">
        <v>9276</v>
      </c>
      <c r="C202" s="7">
        <f t="shared" si="36"/>
        <v>622934</v>
      </c>
      <c r="D202" s="4">
        <f>49+94</f>
        <v>143</v>
      </c>
      <c r="E202" s="7">
        <f t="shared" si="37"/>
        <v>12800</v>
      </c>
      <c r="F202" s="82">
        <v>488231</v>
      </c>
      <c r="G202" s="4">
        <v>3213</v>
      </c>
      <c r="H202" s="4">
        <v>21093</v>
      </c>
      <c r="I202" s="4">
        <f t="shared" si="35"/>
        <v>1729040</v>
      </c>
      <c r="J202" s="7">
        <f t="shared" si="38"/>
        <v>1492.0336000000825</v>
      </c>
      <c r="K202" s="7">
        <f t="shared" si="34"/>
        <v>931028.96639999992</v>
      </c>
      <c r="L202" s="4">
        <v>932521</v>
      </c>
      <c r="M202" s="4">
        <v>1261</v>
      </c>
      <c r="N202" s="4">
        <v>133793</v>
      </c>
      <c r="O202" s="4">
        <v>406757</v>
      </c>
      <c r="P202" s="4">
        <f>C202-O202-N202-M202</f>
        <v>81123</v>
      </c>
      <c r="Q202" s="1">
        <f t="shared" si="32"/>
        <v>1.119433498266718</v>
      </c>
      <c r="R202" s="72">
        <f t="shared" si="23"/>
        <v>2.6357021566327327E-2</v>
      </c>
      <c r="S202" s="62">
        <f t="shared" si="39"/>
        <v>2.4985701541891066E-2</v>
      </c>
      <c r="T202" s="153"/>
    </row>
    <row r="203" spans="1:20" x14ac:dyDescent="0.25">
      <c r="A203" s="75">
        <v>44094</v>
      </c>
      <c r="B203" s="4">
        <v>8431</v>
      </c>
      <c r="C203" s="7">
        <f t="shared" si="36"/>
        <v>631365</v>
      </c>
      <c r="D203" s="4">
        <f>110+143</f>
        <v>253</v>
      </c>
      <c r="E203" s="7">
        <f t="shared" si="37"/>
        <v>13053</v>
      </c>
      <c r="F203" s="82">
        <v>498379</v>
      </c>
      <c r="G203" s="4">
        <v>3261</v>
      </c>
      <c r="H203" s="4">
        <v>15454</v>
      </c>
      <c r="I203" s="4">
        <v>1744494</v>
      </c>
      <c r="J203" s="7">
        <v>1348</v>
      </c>
      <c r="K203" s="7">
        <v>939868</v>
      </c>
      <c r="L203" s="7">
        <f>K203+J203</f>
        <v>941216</v>
      </c>
      <c r="M203" s="4">
        <v>1262</v>
      </c>
      <c r="N203" s="4">
        <v>134820</v>
      </c>
      <c r="O203" s="4">
        <v>412203</v>
      </c>
      <c r="P203" s="4">
        <f>C203-O203-N203-M203</f>
        <v>83080</v>
      </c>
      <c r="Q203" s="1">
        <f t="shared" si="32"/>
        <v>1.1166220231560766</v>
      </c>
      <c r="R203" s="72">
        <f t="shared" si="23"/>
        <v>2.7190181184494677E-2</v>
      </c>
      <c r="S203" s="62">
        <f t="shared" si="39"/>
        <v>2.4900896226235127E-2</v>
      </c>
      <c r="T203" s="153"/>
    </row>
    <row r="204" spans="1:20" x14ac:dyDescent="0.25">
      <c r="A204" s="75">
        <v>44095</v>
      </c>
      <c r="B204" s="4">
        <v>8782</v>
      </c>
      <c r="C204" s="7">
        <f t="shared" si="36"/>
        <v>640147</v>
      </c>
      <c r="D204" s="4">
        <v>427</v>
      </c>
      <c r="E204" s="7">
        <f t="shared" si="37"/>
        <v>13480</v>
      </c>
      <c r="F204" s="29">
        <v>508563</v>
      </c>
      <c r="G204" s="4">
        <v>3387</v>
      </c>
      <c r="H204" s="4">
        <v>18575</v>
      </c>
      <c r="I204" s="4">
        <f t="shared" ref="I203:I204" si="40">I203+H204</f>
        <v>1763069</v>
      </c>
      <c r="J204" s="7">
        <v>1383</v>
      </c>
      <c r="K204" s="7">
        <v>949102</v>
      </c>
      <c r="L204" s="7">
        <f>K204+J204</f>
        <v>950485</v>
      </c>
      <c r="M204" s="165"/>
      <c r="N204" s="165"/>
      <c r="O204" s="165"/>
      <c r="P204" s="165"/>
      <c r="Q204" s="1">
        <f t="shared" si="32"/>
        <v>1.109377278693306</v>
      </c>
      <c r="R204" s="72">
        <f t="shared" si="23"/>
        <v>2.8678114204429995E-2</v>
      </c>
      <c r="S204" s="62">
        <f t="shared" si="39"/>
        <v>2.5163102827115671E-2</v>
      </c>
      <c r="T204" s="153"/>
    </row>
    <row r="205" spans="1:20" x14ac:dyDescent="0.25">
      <c r="A205" s="75">
        <v>44096</v>
      </c>
      <c r="B205" s="4">
        <v>12027</v>
      </c>
      <c r="C205" s="7">
        <f t="shared" si="36"/>
        <v>652174</v>
      </c>
      <c r="D205" s="4">
        <v>469</v>
      </c>
      <c r="E205" s="7">
        <f t="shared" si="37"/>
        <v>13949</v>
      </c>
      <c r="F205" s="29">
        <v>517228</v>
      </c>
      <c r="G205" s="4">
        <v>3362</v>
      </c>
      <c r="H205" s="4">
        <v>25766</v>
      </c>
      <c r="I205" s="4">
        <f>I204+H205</f>
        <v>1788835</v>
      </c>
      <c r="J205" s="7">
        <v>1448</v>
      </c>
      <c r="K205" s="7">
        <v>961776</v>
      </c>
      <c r="L205" s="7">
        <f>K205+J205</f>
        <v>963224</v>
      </c>
      <c r="M205" s="165"/>
      <c r="N205" s="165"/>
      <c r="O205" s="165"/>
      <c r="P205" s="165"/>
      <c r="Q205" s="1">
        <f t="shared" si="32"/>
        <v>1.0836491068121599</v>
      </c>
      <c r="R205" s="72">
        <f t="shared" si="23"/>
        <v>2.7785812871393506E-2</v>
      </c>
      <c r="S205" s="62">
        <f t="shared" si="39"/>
        <v>2.5525132621262221E-2</v>
      </c>
      <c r="T205" s="153"/>
    </row>
    <row r="206" spans="1:20" x14ac:dyDescent="0.25">
      <c r="A206" s="75">
        <v>44097</v>
      </c>
      <c r="B206" s="4">
        <v>12625</v>
      </c>
      <c r="C206" s="7">
        <f t="shared" si="36"/>
        <v>664799</v>
      </c>
      <c r="D206" s="4">
        <v>423</v>
      </c>
      <c r="E206" s="7">
        <f t="shared" si="37"/>
        <v>14372</v>
      </c>
      <c r="F206" s="29">
        <v>525486</v>
      </c>
      <c r="G206" s="4">
        <v>3511</v>
      </c>
      <c r="H206" s="4">
        <v>24903</v>
      </c>
      <c r="I206" s="4">
        <f>I205+H206</f>
        <v>1813738</v>
      </c>
      <c r="J206" s="7">
        <v>1456</v>
      </c>
      <c r="K206" s="7">
        <v>974788</v>
      </c>
      <c r="L206" s="7">
        <f>K206+J206</f>
        <v>976244</v>
      </c>
      <c r="M206" s="165"/>
      <c r="N206" s="165"/>
      <c r="O206" s="165"/>
      <c r="P206" s="165"/>
      <c r="Q206" s="1">
        <f t="shared" si="32"/>
        <v>1.0731923577636253</v>
      </c>
      <c r="R206" s="72">
        <f>G206/(C206-E206-F206)</f>
        <v>2.8101263796511955E-2</v>
      </c>
      <c r="S206" s="62">
        <f t="shared" si="39"/>
        <v>2.5870464073500056E-2</v>
      </c>
      <c r="T206" s="153"/>
    </row>
    <row r="207" spans="1:20" x14ac:dyDescent="0.25">
      <c r="A207" s="75">
        <v>44098</v>
      </c>
      <c r="B207" s="157">
        <v>13467</v>
      </c>
      <c r="C207" s="158">
        <f t="shared" si="36"/>
        <v>678266</v>
      </c>
      <c r="D207" s="4">
        <v>391</v>
      </c>
      <c r="E207" s="7">
        <f>E206+D207</f>
        <v>14763</v>
      </c>
      <c r="F207" s="29">
        <v>536589</v>
      </c>
      <c r="G207" s="4">
        <v>3527</v>
      </c>
      <c r="H207" s="4">
        <v>27253</v>
      </c>
      <c r="I207" s="4">
        <f>I206+H207</f>
        <v>1840991</v>
      </c>
      <c r="J207" s="7">
        <v>1488</v>
      </c>
      <c r="K207" s="7">
        <v>988976</v>
      </c>
      <c r="L207" s="4">
        <f>K207+J207</f>
        <v>990464</v>
      </c>
      <c r="M207" s="165"/>
      <c r="N207" s="165"/>
      <c r="O207" s="165"/>
      <c r="P207" s="165"/>
      <c r="Q207" s="1">
        <f t="shared" si="32"/>
        <v>1.0706155407001794</v>
      </c>
      <c r="R207" s="72">
        <f t="shared" ref="R207:R211" si="41">G207/(C207-E207-F207)</f>
        <v>2.7790472288321225E-2</v>
      </c>
      <c r="S207" s="62">
        <f t="shared" si="39"/>
        <v>2.6108593924088243E-2</v>
      </c>
      <c r="T207" s="153"/>
    </row>
    <row r="208" spans="1:20" x14ac:dyDescent="0.25">
      <c r="A208" s="75">
        <v>44099</v>
      </c>
      <c r="B208" s="4">
        <v>12969</v>
      </c>
      <c r="C208" s="7">
        <f>C207+B208</f>
        <v>691235</v>
      </c>
      <c r="D208" s="4">
        <v>442</v>
      </c>
      <c r="E208" s="7">
        <f>E207+D208</f>
        <v>15205</v>
      </c>
      <c r="F208" s="29">
        <v>546924</v>
      </c>
      <c r="G208" s="4">
        <v>3595</v>
      </c>
      <c r="H208" s="4">
        <v>25098</v>
      </c>
      <c r="I208" s="4">
        <f>I207+H208</f>
        <v>1866089</v>
      </c>
      <c r="J208" s="7">
        <v>1500</v>
      </c>
      <c r="K208" s="7">
        <v>1001959</v>
      </c>
      <c r="L208" s="4">
        <f>K208+J208</f>
        <v>1003459</v>
      </c>
      <c r="M208" s="165"/>
      <c r="N208" s="165"/>
      <c r="O208" s="165"/>
      <c r="P208" s="165"/>
      <c r="Q208" s="1">
        <f t="shared" si="32"/>
        <v>1.082354414875849</v>
      </c>
      <c r="R208" s="72">
        <f t="shared" si="41"/>
        <v>2.7845336390252971E-2</v>
      </c>
      <c r="S208" s="62">
        <f t="shared" si="39"/>
        <v>2.633639220006305E-2</v>
      </c>
      <c r="T208" s="153"/>
    </row>
    <row r="209" spans="1:20" x14ac:dyDescent="0.25">
      <c r="A209" s="75">
        <v>44100</v>
      </c>
      <c r="B209" s="4">
        <v>11249</v>
      </c>
      <c r="C209" s="7">
        <f>C208+B209</f>
        <v>702484</v>
      </c>
      <c r="D209" s="4">
        <v>337</v>
      </c>
      <c r="E209" s="7">
        <f>E208+D209</f>
        <v>15542</v>
      </c>
      <c r="F209" s="29">
        <v>556489</v>
      </c>
      <c r="G209" s="4">
        <v>3633</v>
      </c>
      <c r="H209" s="4">
        <v>22101</v>
      </c>
      <c r="I209" s="4">
        <f>I208+H209</f>
        <v>1888190</v>
      </c>
      <c r="J209" s="7">
        <v>1537</v>
      </c>
      <c r="K209" s="7">
        <v>1014163</v>
      </c>
      <c r="L209" s="4">
        <f>K209+J209</f>
        <v>1015700</v>
      </c>
      <c r="M209" s="165"/>
      <c r="N209" s="165"/>
      <c r="O209" s="165"/>
      <c r="P209" s="165"/>
      <c r="Q209" s="1">
        <f t="shared" si="32"/>
        <v>1.0740901392159294</v>
      </c>
      <c r="R209" s="72">
        <f t="shared" si="41"/>
        <v>2.7849110407579741E-2</v>
      </c>
      <c r="S209" s="62">
        <f t="shared" si="39"/>
        <v>2.6386559187249158E-2</v>
      </c>
      <c r="T209" s="153"/>
    </row>
    <row r="210" spans="1:20" x14ac:dyDescent="0.25">
      <c r="A210" s="75">
        <v>44101</v>
      </c>
      <c r="B210" s="4">
        <v>8841</v>
      </c>
      <c r="C210" s="7">
        <f>C209+B210</f>
        <v>711325</v>
      </c>
      <c r="D210" s="4">
        <v>206</v>
      </c>
      <c r="E210" s="7">
        <f>E209+D210</f>
        <v>15748</v>
      </c>
      <c r="F210" s="29">
        <v>565935</v>
      </c>
      <c r="G210" s="4">
        <v>3604</v>
      </c>
      <c r="H210" s="4">
        <v>15171</v>
      </c>
      <c r="I210" s="4">
        <f>I209+H210</f>
        <v>1903361</v>
      </c>
      <c r="J210" s="7">
        <v>1567</v>
      </c>
      <c r="K210" s="7">
        <v>1021244</v>
      </c>
      <c r="L210" s="4">
        <f>K210+J210</f>
        <v>1022811</v>
      </c>
      <c r="M210" s="165"/>
      <c r="N210" s="165"/>
      <c r="O210" s="165"/>
      <c r="P210" s="165"/>
      <c r="Q210" s="1">
        <f t="shared" si="32"/>
        <v>1.0589826729476384</v>
      </c>
      <c r="R210" s="72">
        <f t="shared" si="41"/>
        <v>2.779963283503803E-2</v>
      </c>
      <c r="S210" s="62">
        <f t="shared" si="39"/>
        <v>2.6171945761517535E-2</v>
      </c>
      <c r="T210" s="153"/>
    </row>
    <row r="211" spans="1:20" x14ac:dyDescent="0.25">
      <c r="A211" s="75">
        <v>44102</v>
      </c>
      <c r="B211" s="4">
        <v>11807</v>
      </c>
      <c r="C211" s="7">
        <f>C210+B211</f>
        <v>723132</v>
      </c>
      <c r="D211" s="4">
        <v>365</v>
      </c>
      <c r="E211" s="7">
        <f>E210+D211</f>
        <v>16113</v>
      </c>
      <c r="F211" s="29">
        <v>576715</v>
      </c>
      <c r="G211" s="4">
        <v>3678</v>
      </c>
      <c r="H211" s="4">
        <v>21356</v>
      </c>
      <c r="I211" s="4">
        <f>I210+H211</f>
        <v>1924717</v>
      </c>
      <c r="J211" s="7">
        <v>1611</v>
      </c>
      <c r="K211" s="7">
        <v>1031143</v>
      </c>
      <c r="L211" s="4">
        <f>K211+J211</f>
        <v>1032754</v>
      </c>
      <c r="M211" s="165"/>
      <c r="N211" s="165"/>
      <c r="O211" s="165"/>
      <c r="P211" s="165"/>
      <c r="Q211" s="1">
        <f t="shared" si="32"/>
        <v>1.0675305156691106</v>
      </c>
      <c r="R211" s="72">
        <f>G211/(C211-E211-F211)</f>
        <v>2.8226301571709234E-2</v>
      </c>
      <c r="S211" s="62">
        <f>E211/C201</f>
        <v>2.6257296409400676E-2</v>
      </c>
      <c r="T211" s="153"/>
    </row>
    <row r="212" spans="1:20" x14ac:dyDescent="0.25">
      <c r="A212" s="75">
        <v>44103</v>
      </c>
      <c r="B212" s="160">
        <v>13477</v>
      </c>
      <c r="C212" s="7">
        <f>C211+B212</f>
        <v>736609</v>
      </c>
      <c r="D212" s="4">
        <v>405</v>
      </c>
      <c r="E212" s="7">
        <f>E211+D212</f>
        <v>16518</v>
      </c>
      <c r="F212" s="29">
        <v>585857</v>
      </c>
      <c r="G212" s="4">
        <v>3768</v>
      </c>
      <c r="H212" s="4">
        <v>25072</v>
      </c>
      <c r="I212" s="4">
        <f>I211+H212</f>
        <v>1949789</v>
      </c>
      <c r="J212" s="7">
        <v>1774</v>
      </c>
      <c r="K212" s="66">
        <v>1043210</v>
      </c>
      <c r="L212" s="4">
        <f>K212+J212</f>
        <v>1044984</v>
      </c>
      <c r="M212" s="165"/>
      <c r="N212" s="165"/>
      <c r="O212" s="165"/>
      <c r="P212" s="165"/>
      <c r="Q212" s="1">
        <f t="shared" si="32"/>
        <v>1.0682231269156734</v>
      </c>
      <c r="R212" s="72">
        <f t="shared" ref="R212:R221" si="42">G212/(C212-E212-F212)</f>
        <v>2.8070384552348882E-2</v>
      </c>
      <c r="S212" s="62">
        <f t="shared" ref="S212:S220" si="43">E212/C202</f>
        <v>2.6516452786330493E-2</v>
      </c>
    </row>
    <row r="213" spans="1:20" x14ac:dyDescent="0.25">
      <c r="A213" s="75">
        <v>44104</v>
      </c>
      <c r="B213" s="16">
        <v>14392</v>
      </c>
      <c r="C213" s="7">
        <f>C212+B213</f>
        <v>751001</v>
      </c>
      <c r="D213" s="4">
        <v>418</v>
      </c>
      <c r="E213" s="7">
        <f>E212+D213</f>
        <v>16936</v>
      </c>
      <c r="F213" s="29">
        <v>594645</v>
      </c>
      <c r="G213" s="4">
        <v>3792</v>
      </c>
      <c r="H213" s="4">
        <v>26524</v>
      </c>
      <c r="I213" s="4">
        <f>I212+H213</f>
        <v>1976313</v>
      </c>
      <c r="J213" s="161">
        <v>2013</v>
      </c>
      <c r="K213" s="9">
        <v>1055774</v>
      </c>
      <c r="L213" s="19">
        <f>K213+J213</f>
        <v>1057787</v>
      </c>
      <c r="M213" s="165"/>
      <c r="N213" s="165"/>
      <c r="O213" s="165"/>
      <c r="P213" s="165"/>
      <c r="Q213" s="1">
        <f t="shared" si="32"/>
        <v>1.0810798184730379</v>
      </c>
      <c r="R213" s="72">
        <f t="shared" si="42"/>
        <v>2.7198393343853107E-2</v>
      </c>
      <c r="S213" s="62">
        <f t="shared" si="43"/>
        <v>2.682442010564412E-2</v>
      </c>
    </row>
    <row r="214" spans="1:20" x14ac:dyDescent="0.25">
      <c r="A214" s="75">
        <v>44105</v>
      </c>
      <c r="B214" s="4">
        <v>14001</v>
      </c>
      <c r="C214" s="7">
        <f>C213+B214</f>
        <v>765002</v>
      </c>
      <c r="D214" s="4">
        <v>3352</v>
      </c>
      <c r="E214" s="7">
        <f>E213+D214</f>
        <v>20288</v>
      </c>
      <c r="F214" s="29">
        <v>603140</v>
      </c>
      <c r="G214" s="4">
        <v>3799</v>
      </c>
      <c r="H214" s="4">
        <v>26662</v>
      </c>
      <c r="I214" s="4">
        <f>I213+H214</f>
        <v>2002975</v>
      </c>
      <c r="J214" s="161">
        <v>1482</v>
      </c>
      <c r="K214" s="9">
        <v>1068705</v>
      </c>
      <c r="L214" s="19">
        <f t="shared" ref="L214:L223" si="44">K214+J214</f>
        <v>1070187</v>
      </c>
      <c r="M214" s="165"/>
      <c r="N214" s="165"/>
      <c r="O214" s="165"/>
      <c r="P214" s="165"/>
      <c r="Q214" s="1">
        <f t="shared" si="32"/>
        <v>1.0848686177457396</v>
      </c>
      <c r="R214" s="72">
        <f t="shared" si="42"/>
        <v>2.6834023196349612E-2</v>
      </c>
      <c r="S214" s="62">
        <f t="shared" si="43"/>
        <v>3.1692720578242184E-2</v>
      </c>
    </row>
    <row r="215" spans="1:20" x14ac:dyDescent="0.25">
      <c r="A215" s="75">
        <v>44106</v>
      </c>
      <c r="B215" s="157">
        <v>14687</v>
      </c>
      <c r="C215" s="7">
        <f>C214+B215</f>
        <v>779689</v>
      </c>
      <c r="D215" s="4">
        <v>309</v>
      </c>
      <c r="E215" s="7">
        <f>E214+D215</f>
        <v>20597</v>
      </c>
      <c r="F215" s="29">
        <v>614515</v>
      </c>
      <c r="G215" s="4">
        <v>3828</v>
      </c>
      <c r="H215" s="4">
        <v>27537</v>
      </c>
      <c r="I215" s="4">
        <f>I214+H215</f>
        <v>2030512</v>
      </c>
      <c r="J215" s="7">
        <v>1492</v>
      </c>
      <c r="K215" s="9">
        <v>1082729</v>
      </c>
      <c r="L215" s="4">
        <f t="shared" si="44"/>
        <v>1084221</v>
      </c>
      <c r="M215" s="166"/>
      <c r="N215" s="165"/>
      <c r="O215" s="165"/>
      <c r="P215" s="165"/>
      <c r="Q215" s="1">
        <f t="shared" si="32"/>
        <v>1.0939213050811722</v>
      </c>
      <c r="R215" s="72">
        <f t="shared" si="42"/>
        <v>2.6477240501601221E-2</v>
      </c>
      <c r="S215" s="62">
        <f t="shared" si="43"/>
        <v>3.1582062455725007E-2</v>
      </c>
    </row>
    <row r="216" spans="1:20" x14ac:dyDescent="0.25">
      <c r="A216" s="90">
        <v>44107</v>
      </c>
      <c r="B216" s="47">
        <v>11129</v>
      </c>
      <c r="C216" s="66">
        <f>C215+B216</f>
        <v>790818</v>
      </c>
      <c r="D216" s="47">
        <v>195</v>
      </c>
      <c r="E216" s="66">
        <f>E215+D216</f>
        <v>20792</v>
      </c>
      <c r="F216" s="88">
        <v>626114</v>
      </c>
      <c r="G216" s="47">
        <v>3820</v>
      </c>
      <c r="H216" s="47">
        <v>20525</v>
      </c>
      <c r="I216" s="47">
        <f>I215+H216</f>
        <v>2051037</v>
      </c>
      <c r="J216" s="66">
        <v>1499</v>
      </c>
      <c r="K216" s="66">
        <v>1095695</v>
      </c>
      <c r="L216" s="47">
        <f t="shared" si="44"/>
        <v>1097194</v>
      </c>
      <c r="M216" s="167"/>
      <c r="N216" s="167"/>
      <c r="O216" s="167"/>
      <c r="P216" s="167"/>
      <c r="Q216" s="1">
        <f t="shared" si="32"/>
        <v>1.1108729024403154</v>
      </c>
      <c r="R216" s="163">
        <f t="shared" si="42"/>
        <v>2.6543999110567568E-2</v>
      </c>
      <c r="S216" s="164">
        <f t="shared" si="43"/>
        <v>3.1275618645635751E-2</v>
      </c>
    </row>
    <row r="217" spans="1:20" x14ac:dyDescent="0.25">
      <c r="A217" s="75">
        <v>44108</v>
      </c>
      <c r="B217" s="4">
        <v>7668</v>
      </c>
      <c r="C217" s="7">
        <f>C216+B217</f>
        <v>798486</v>
      </c>
      <c r="D217" s="4">
        <v>222</v>
      </c>
      <c r="E217" s="7">
        <f>E216+D217</f>
        <v>21014</v>
      </c>
      <c r="F217" s="4">
        <v>636672</v>
      </c>
      <c r="G217" s="4">
        <v>3950</v>
      </c>
      <c r="H217" s="4">
        <v>13213</v>
      </c>
      <c r="I217" s="4">
        <f>I216+H217</f>
        <v>2064250</v>
      </c>
      <c r="J217" s="7">
        <v>1504</v>
      </c>
      <c r="K217" s="7">
        <v>1103068</v>
      </c>
      <c r="L217" s="4">
        <f t="shared" si="44"/>
        <v>1104572</v>
      </c>
      <c r="M217" s="165"/>
      <c r="N217" s="165"/>
      <c r="O217" s="165"/>
      <c r="P217" s="165"/>
      <c r="Q217" s="1">
        <f t="shared" si="32"/>
        <v>1.0953510778447038</v>
      </c>
      <c r="R217" s="72">
        <f t="shared" si="42"/>
        <v>2.8053977272727272E-2</v>
      </c>
      <c r="S217" s="62">
        <f t="shared" si="43"/>
        <v>3.098194513656884E-2</v>
      </c>
    </row>
    <row r="218" spans="1:20" x14ac:dyDescent="0.25">
      <c r="A218" s="75">
        <v>44109</v>
      </c>
      <c r="B218" s="4">
        <v>11242</v>
      </c>
      <c r="C218" s="7">
        <f>C217+B218</f>
        <v>809728</v>
      </c>
      <c r="D218" s="4">
        <v>451</v>
      </c>
      <c r="E218" s="7">
        <f>E217+D218</f>
        <v>21465</v>
      </c>
      <c r="F218" s="29">
        <v>649017</v>
      </c>
      <c r="G218" s="4">
        <v>3978</v>
      </c>
      <c r="H218" s="4">
        <v>20263</v>
      </c>
      <c r="I218" s="4">
        <f>I217+H218</f>
        <v>2084513</v>
      </c>
      <c r="J218" s="7">
        <v>1508</v>
      </c>
      <c r="K218" s="7">
        <v>1113469</v>
      </c>
      <c r="L218" s="4">
        <f t="shared" si="44"/>
        <v>1114977</v>
      </c>
      <c r="M218" s="165"/>
      <c r="N218" s="165"/>
      <c r="O218" s="165"/>
      <c r="P218" s="165"/>
      <c r="Q218" s="1">
        <f t="shared" si="32"/>
        <v>1.1146378335743394</v>
      </c>
      <c r="R218" s="72">
        <f t="shared" si="42"/>
        <v>2.856814558407423E-2</v>
      </c>
      <c r="S218" s="62">
        <f t="shared" si="43"/>
        <v>3.1053115076638192E-2</v>
      </c>
    </row>
    <row r="219" spans="1:20" x14ac:dyDescent="0.25">
      <c r="A219" s="75">
        <v>44110</v>
      </c>
      <c r="B219" s="157">
        <v>14740</v>
      </c>
      <c r="C219" s="7">
        <f>C218+B219</f>
        <v>824468</v>
      </c>
      <c r="D219" s="4">
        <v>359</v>
      </c>
      <c r="E219" s="7">
        <f>E218+D219</f>
        <v>21824</v>
      </c>
      <c r="F219" s="29">
        <v>660272</v>
      </c>
      <c r="G219" s="4">
        <v>4007</v>
      </c>
      <c r="H219" s="4">
        <v>26481</v>
      </c>
      <c r="I219" s="4">
        <f>I218+H219</f>
        <v>2110994</v>
      </c>
      <c r="J219" s="7">
        <v>1528</v>
      </c>
      <c r="K219" s="7">
        <v>1127417</v>
      </c>
      <c r="L219" s="4">
        <f t="shared" si="44"/>
        <v>1128945</v>
      </c>
      <c r="M219" s="4"/>
      <c r="N219" s="4"/>
      <c r="O219" s="4"/>
      <c r="P219" s="4"/>
      <c r="Q219" s="1">
        <f t="shared" si="32"/>
        <v>1.1324700933350862</v>
      </c>
      <c r="R219" s="72">
        <f t="shared" si="42"/>
        <v>2.8144578990250892E-2</v>
      </c>
      <c r="S219" s="62">
        <f t="shared" si="43"/>
        <v>3.1066899744335814E-2</v>
      </c>
    </row>
    <row r="220" spans="1:20" x14ac:dyDescent="0.25">
      <c r="A220" s="75">
        <v>44111</v>
      </c>
      <c r="B220" s="156">
        <v>16447</v>
      </c>
      <c r="C220" s="7">
        <f>C219+B220</f>
        <v>840915</v>
      </c>
      <c r="D220" s="4">
        <v>401</v>
      </c>
      <c r="E220" s="7">
        <f>E219+D220</f>
        <v>22225</v>
      </c>
      <c r="F220" s="29">
        <v>670725</v>
      </c>
      <c r="G220" s="4">
        <v>3997</v>
      </c>
      <c r="H220" s="4">
        <v>29441</v>
      </c>
      <c r="I220" s="4">
        <f>I219+H220</f>
        <v>2140435</v>
      </c>
      <c r="J220" s="7">
        <v>1542</v>
      </c>
      <c r="K220" s="7">
        <v>1142661</v>
      </c>
      <c r="L220" s="4">
        <f t="shared" si="44"/>
        <v>1144203</v>
      </c>
      <c r="M220" s="4"/>
      <c r="N220" s="4"/>
      <c r="O220" s="4"/>
      <c r="P220" s="4"/>
      <c r="Q220" s="1">
        <f t="shared" si="32"/>
        <v>1.1548135811050058</v>
      </c>
      <c r="R220" s="72">
        <f t="shared" si="42"/>
        <v>2.7013145000506878E-2</v>
      </c>
      <c r="S220" s="62">
        <f t="shared" si="43"/>
        <v>3.1244508487681441E-2</v>
      </c>
    </row>
    <row r="221" spans="1:20" x14ac:dyDescent="0.25">
      <c r="A221" s="75">
        <v>44112</v>
      </c>
      <c r="B221" s="4">
        <v>15454</v>
      </c>
      <c r="C221" s="7">
        <f>C220+B221</f>
        <v>856369</v>
      </c>
      <c r="D221" s="4">
        <v>485</v>
      </c>
      <c r="E221" s="7">
        <f>E220+D221</f>
        <v>22710</v>
      </c>
      <c r="F221" s="29">
        <v>684844</v>
      </c>
      <c r="G221" s="4">
        <v>4043</v>
      </c>
      <c r="H221" s="4">
        <v>25841</v>
      </c>
      <c r="I221" s="4">
        <f>I220+H221</f>
        <v>2166276</v>
      </c>
      <c r="J221" s="7">
        <v>1544</v>
      </c>
      <c r="K221" s="7">
        <v>1155668</v>
      </c>
      <c r="L221" s="4">
        <f t="shared" si="44"/>
        <v>1157212</v>
      </c>
      <c r="M221" s="4"/>
      <c r="N221" s="4"/>
      <c r="O221" s="4"/>
      <c r="P221" s="4"/>
      <c r="Q221" s="1">
        <f>AVERAGE(B208:B221)/AVERAGE(B194:B207)</f>
        <v>1.1560025443310746</v>
      </c>
      <c r="R221" s="72">
        <f t="shared" ref="R221:R223" si="45">G221/(C221-E221-F221)</f>
        <v>2.7167960219063939E-2</v>
      </c>
      <c r="S221" s="62">
        <f t="shared" ref="S221" si="46">E221/C211</f>
        <v>3.1405054678813826E-2</v>
      </c>
    </row>
    <row r="222" spans="1:20" x14ac:dyDescent="0.25">
      <c r="A222" s="178">
        <v>44113</v>
      </c>
      <c r="B222" s="8">
        <v>15099</v>
      </c>
      <c r="C222" s="7">
        <f>C221+B222</f>
        <v>871468</v>
      </c>
      <c r="D222" s="7">
        <v>514</v>
      </c>
      <c r="E222" s="7">
        <f>E221+D222</f>
        <v>23224</v>
      </c>
      <c r="F222" s="179">
        <v>697141</v>
      </c>
      <c r="G222" s="29">
        <v>4092</v>
      </c>
      <c r="H222" s="4">
        <v>25174</v>
      </c>
      <c r="I222" s="4">
        <f>I221+H222</f>
        <v>2191450</v>
      </c>
      <c r="J222" s="7">
        <v>1564</v>
      </c>
      <c r="K222" s="7">
        <v>1172099</v>
      </c>
      <c r="L222" s="4">
        <f t="shared" si="44"/>
        <v>1173663</v>
      </c>
      <c r="M222" s="4"/>
      <c r="N222" s="4"/>
      <c r="O222" s="4"/>
      <c r="P222" s="4"/>
      <c r="Q222" s="1">
        <f t="shared" ref="Q222:Q223" si="47">AVERAGE(B209:B222)/AVERAGE(B195:B208)</f>
        <v>1.158831093679676</v>
      </c>
      <c r="R222" s="72">
        <f t="shared" ref="R222:R223" si="48">G222/(C222-E222-F222)</f>
        <v>2.7080865369979418E-2</v>
      </c>
      <c r="S222" s="62">
        <f t="shared" ref="S222:S223" si="49">E222/C212</f>
        <v>3.152825990450836E-2</v>
      </c>
    </row>
    <row r="223" spans="1:20" x14ac:dyDescent="0.25">
      <c r="A223" s="178">
        <v>44114</v>
      </c>
      <c r="B223" s="4">
        <v>12414</v>
      </c>
      <c r="C223" s="7">
        <f>C222+B223</f>
        <v>883882</v>
      </c>
      <c r="D223" s="4">
        <v>357</v>
      </c>
      <c r="E223" s="7">
        <f>E222+D223</f>
        <v>23581</v>
      </c>
      <c r="F223" s="179">
        <v>709464</v>
      </c>
      <c r="G223" s="4">
        <v>4200</v>
      </c>
      <c r="H223" s="4">
        <v>19871</v>
      </c>
      <c r="I223" s="4">
        <f>I222+H223</f>
        <v>2211321</v>
      </c>
      <c r="J223" s="7">
        <v>1566</v>
      </c>
      <c r="K223" s="7">
        <v>1182752</v>
      </c>
      <c r="L223" s="4">
        <f t="shared" si="44"/>
        <v>1184318</v>
      </c>
      <c r="M223" s="4"/>
      <c r="N223" s="4"/>
      <c r="O223" s="4"/>
      <c r="P223" s="4"/>
      <c r="Q223" s="1">
        <f t="shared" si="47"/>
        <v>1.1627853310513259</v>
      </c>
      <c r="R223" s="72">
        <f t="shared" si="48"/>
        <v>2.7844626981443545E-2</v>
      </c>
      <c r="S223" s="62">
        <f t="shared" si="49"/>
        <v>3.1399425566677006E-2</v>
      </c>
    </row>
    <row r="224" spans="1:20" x14ac:dyDescent="0.25">
      <c r="F224" s="177"/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5329"/>
  <sheetViews>
    <sheetView zoomScale="81" zoomScaleNormal="81" workbookViewId="0">
      <pane ySplit="1" topLeftCell="A5305" activePane="bottomLeft" state="frozen"/>
      <selection activeCell="D2374" sqref="A1:D2374"/>
      <selection pane="bottomLeft" activeCell="E5329" sqref="E5306:E5329"/>
    </sheetView>
  </sheetViews>
  <sheetFormatPr baseColWidth="10" defaultRowHeight="15" x14ac:dyDescent="0.25"/>
  <cols>
    <col min="1" max="1" width="22.7109375" style="61" customWidth="1"/>
    <col min="2" max="2" width="11.42578125" style="4" customWidth="1"/>
    <col min="3" max="3" width="10.28515625" style="4" customWidth="1"/>
    <col min="4" max="4" width="11.42578125" style="29" customWidth="1"/>
    <col min="5" max="5" width="8" style="4" customWidth="1"/>
    <col min="6" max="6" width="11.7109375" style="139" customWidth="1"/>
    <col min="7" max="7" width="8.28515625" customWidth="1"/>
    <col min="8" max="8" width="8" customWidth="1"/>
  </cols>
  <sheetData>
    <row r="1" spans="1:6" x14ac:dyDescent="0.25">
      <c r="A1" s="89" t="s">
        <v>31</v>
      </c>
      <c r="B1" s="47" t="s">
        <v>32</v>
      </c>
      <c r="C1" s="47" t="s">
        <v>33</v>
      </c>
      <c r="D1" s="88" t="s">
        <v>34</v>
      </c>
      <c r="E1" s="87" t="s">
        <v>117</v>
      </c>
      <c r="F1" s="137" t="s">
        <v>141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82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82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82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82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82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82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82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82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82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82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82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82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82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82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82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82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82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82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82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82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82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82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82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82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82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82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82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82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82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82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82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82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82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82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82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82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82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82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82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82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82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82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82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82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82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82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82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82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82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82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82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82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82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82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82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82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82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82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82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82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82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82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82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82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82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82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82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82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82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82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82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82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82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82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82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82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82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82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82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82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82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82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82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82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82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82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82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82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82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82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82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82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82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82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82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82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82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82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82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82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82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82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82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82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82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82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82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82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82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82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82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82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82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82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82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82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82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82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82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82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82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82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82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82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82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82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82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82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82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82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82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82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82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82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82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82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82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82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82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82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82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82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82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82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82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82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82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82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82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82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82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82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82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82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82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82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82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82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82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82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82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82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82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82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82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82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82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82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82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82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82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82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82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82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82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82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82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82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82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82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82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82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82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82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82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82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82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82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82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82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82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82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82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82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82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82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82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82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82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82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82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82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82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82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82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82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82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82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82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82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82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82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82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82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82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82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82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82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82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82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82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82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82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82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82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82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82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82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82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82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82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82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82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82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82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82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82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82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82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82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82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82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82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82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82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82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82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82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82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82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82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82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82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82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82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82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82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82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82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82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82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82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82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82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82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82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82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82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82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82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82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82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82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82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82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82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82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82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82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82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82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82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82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82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82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82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82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82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82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82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82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82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82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82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82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82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82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82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82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82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82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82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82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82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82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82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82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82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82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82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82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82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82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82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82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82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82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82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82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82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82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82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82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82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82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82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82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82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82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82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82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82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82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82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82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82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82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82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82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82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82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82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82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82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82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82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82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82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82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82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82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82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82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82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82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82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82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82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82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82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82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82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82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82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82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82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82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82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82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82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82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82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82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82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82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82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82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82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82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82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82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82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82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82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82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82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82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82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82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82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82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82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82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82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82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82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82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82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82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82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82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82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82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82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82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82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82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82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82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82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82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82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82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82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82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82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82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82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82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82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82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82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82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82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82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82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82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82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82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82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82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82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82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82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82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82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82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82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82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82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82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82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82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82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82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82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82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82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82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82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82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82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82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82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82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82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82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82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82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82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82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82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82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82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82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82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82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82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82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82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82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82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82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82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82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82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82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82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82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82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82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82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82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82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82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82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82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82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82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82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82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82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82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82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82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82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82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82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82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82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82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82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82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82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82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82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82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82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82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82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82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82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82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82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82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82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82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82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82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82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82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82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82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82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82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82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82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82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82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82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82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82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82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82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82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82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82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82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82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82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82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82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82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82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82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82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82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82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82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82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82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82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82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82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82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82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82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82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82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82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82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82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82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82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82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82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82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82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82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82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82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82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82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82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82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82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82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82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82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82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82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82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82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82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82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82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82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82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82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82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82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82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82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82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82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82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82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82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82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82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82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82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82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82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82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82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82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82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82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82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82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82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82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82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82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82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82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82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82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82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82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82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82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82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82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82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82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82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82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82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82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82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82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82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82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82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82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82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82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82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82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82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82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82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82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82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82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82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82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82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82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82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82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82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82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82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82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82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82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82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82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82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82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82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82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82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82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82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82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82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82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82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82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82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82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82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82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82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82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82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82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82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82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82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82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82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82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82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82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82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82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82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82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82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82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82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82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82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82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82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82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82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82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82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82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82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82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82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82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82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82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82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82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82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82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82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82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82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82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82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82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82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82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82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82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82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82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82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82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82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82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82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82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82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82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82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82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82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82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82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82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82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82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82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82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82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82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82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82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82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82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82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82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82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82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82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82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82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82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82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82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82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82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82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82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82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82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82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82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82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82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82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82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82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82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82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82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82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82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82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82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82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82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82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82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82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82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82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82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82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82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82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82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82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82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82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82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82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82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82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82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82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82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82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82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82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82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82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82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82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82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82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82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82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82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82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82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82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82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82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82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82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82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82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82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82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82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82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82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82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82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82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82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82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82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82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82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82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82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82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82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82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82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82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82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82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82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82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82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82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82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82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82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82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82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82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82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82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82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82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82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82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82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82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82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82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82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82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82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82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82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82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82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82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82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82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82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82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82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82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82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82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82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82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82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82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82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82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82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82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82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82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82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82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82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82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82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82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82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82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82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82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82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82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82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82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82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82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82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82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82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82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82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82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82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82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82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82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82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82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82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82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82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82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82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82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82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82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82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82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82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82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82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82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82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82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82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82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82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82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82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82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82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82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82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82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82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82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82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82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82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82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82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82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82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82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82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82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82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82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82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82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82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82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82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82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82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82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82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82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82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82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82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82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82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82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82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82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82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82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82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82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82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82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82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82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82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82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82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82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82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82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82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82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82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82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82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82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82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82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82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82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82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82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82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82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82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82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82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82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82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82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82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82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82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82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82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82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82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82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82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82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82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82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82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82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82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82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82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82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82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82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82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82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82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82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82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82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82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82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82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82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82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82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82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82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82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82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82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82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82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82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82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82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82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82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82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82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82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82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82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82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82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82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82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82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82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82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82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82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82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82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82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82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82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82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82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82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82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82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82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82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82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82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82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82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82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82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82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82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82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82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82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82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82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82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82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82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82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82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82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82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82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82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82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82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82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82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82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82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82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82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82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82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82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82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82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82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82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82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82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82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82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82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82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82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82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82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82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82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82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82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82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82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82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82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82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82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82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82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82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82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82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82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82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82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82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82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82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82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82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82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82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82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82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82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82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82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82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82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82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82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82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82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82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82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82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82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82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82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82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82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82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82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82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82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82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82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82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82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82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82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82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82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82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82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82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82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82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82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82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82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82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82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82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82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82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82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82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82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82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82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82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82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82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82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82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82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82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82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82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82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82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82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82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82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82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82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82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82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82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82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82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82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82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82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82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82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82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82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82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82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82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82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82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82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82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82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82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82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82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82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82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82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82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82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82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82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82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82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82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82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82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82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82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82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82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82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82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82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82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82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82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82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82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82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82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82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82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82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82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82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82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82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82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82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82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82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82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82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82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82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82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82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82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82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82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82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82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82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82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82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82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82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82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82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82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82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82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82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82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82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82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82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82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82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82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82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82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82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82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82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82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82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82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82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82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82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82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82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82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82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82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82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82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82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82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82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82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82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82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82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82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82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82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82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82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82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82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82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82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82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82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82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82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82">
        <f t="shared" ref="F1347:F1353" si="53">E1347+F1323</f>
        <v>0</v>
      </c>
      <c r="G1347" s="92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82">
        <f t="shared" si="53"/>
        <v>12</v>
      </c>
      <c r="G1348" s="92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82">
        <f t="shared" si="53"/>
        <v>1</v>
      </c>
      <c r="G1349" s="92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82">
        <f t="shared" si="53"/>
        <v>61</v>
      </c>
      <c r="G1350" s="92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82">
        <f t="shared" si="53"/>
        <v>14</v>
      </c>
      <c r="G1351" s="92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82">
        <f t="shared" si="53"/>
        <v>0</v>
      </c>
      <c r="G1352" s="92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82">
        <f t="shared" si="53"/>
        <v>0</v>
      </c>
      <c r="G1353" s="92"/>
    </row>
    <row r="1354" spans="1:7" s="92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82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82">
        <f t="shared" si="54"/>
        <v>0</v>
      </c>
      <c r="G1355" s="92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82">
        <f t="shared" si="54"/>
        <v>0</v>
      </c>
      <c r="G1356" s="92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82">
        <f t="shared" si="54"/>
        <v>0</v>
      </c>
      <c r="G1357" s="92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82">
        <f t="shared" si="54"/>
        <v>6</v>
      </c>
      <c r="G1358" s="92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82">
        <f t="shared" si="54"/>
        <v>9</v>
      </c>
      <c r="G1359" s="92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82">
        <f t="shared" si="54"/>
        <v>2</v>
      </c>
      <c r="G1360" s="92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82">
        <f t="shared" si="54"/>
        <v>3</v>
      </c>
      <c r="G1361" s="92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82">
        <f t="shared" si="54"/>
        <v>8</v>
      </c>
      <c r="G1362" s="92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82">
        <f t="shared" si="54"/>
        <v>0</v>
      </c>
      <c r="G1363" s="92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82">
        <f t="shared" si="54"/>
        <v>0</v>
      </c>
      <c r="G1364" s="92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82">
        <f t="shared" si="54"/>
        <v>0</v>
      </c>
      <c r="G1365" s="92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82">
        <f>E1366+F1342</f>
        <v>2</v>
      </c>
      <c r="G1366" s="92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82">
        <f>E1367+F1343</f>
        <v>0</v>
      </c>
      <c r="G1367" s="92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82">
        <f t="shared" si="54"/>
        <v>0</v>
      </c>
      <c r="G1368" s="92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82">
        <f>E1369+F1345</f>
        <v>2</v>
      </c>
      <c r="G1369" s="92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82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82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82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82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82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82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82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82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82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82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82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82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82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82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82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82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82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82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82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82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82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82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82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82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82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82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82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82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82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82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82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82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82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82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82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82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82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82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82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82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82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82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82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82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82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82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82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82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82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82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82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82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82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82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82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82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82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82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82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82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82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82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82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82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82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82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82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82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82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82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82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82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82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82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82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82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82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82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82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82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82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82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82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82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82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82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82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82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82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82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82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82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82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82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82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82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82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82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82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82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82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82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82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82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82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82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82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82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82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82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82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82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82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82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82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82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82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82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82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82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82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82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82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82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82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82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82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82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82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82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82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82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82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82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82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82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82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82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82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82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82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82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82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82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82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82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82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82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82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82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82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82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82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82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82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82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82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82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82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82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82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82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82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82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82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82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82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82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82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82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82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82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82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82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82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82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82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82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82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82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82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82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82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82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82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82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82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82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82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82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82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82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82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82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82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82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82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82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82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82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82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82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82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82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82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82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82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82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82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82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82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82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82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82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82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82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82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82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82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82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82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82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82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82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82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82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82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82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82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82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82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82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82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82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82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82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82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82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82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82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82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82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82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82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82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82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82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82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82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82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82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82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82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82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82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82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82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82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82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82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82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82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82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82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82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82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82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82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82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82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82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82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82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82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82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82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82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82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82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82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82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82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82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82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82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82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82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82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82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82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82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82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82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82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82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82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82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82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82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82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82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82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82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82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82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82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82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82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82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82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82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82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82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82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82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82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82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82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82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82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82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82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82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82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82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82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82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82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82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82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82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82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82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82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82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82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82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82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82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82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82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82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82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82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82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82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82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82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82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82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82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82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82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82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82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82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82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82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82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82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82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82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82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82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82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82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82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82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82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82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82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82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82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82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82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82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82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82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82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82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82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82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82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82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82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82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82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82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82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82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82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82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82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82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82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82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82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82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82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82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82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82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82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82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82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82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82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82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82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82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82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82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82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82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82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82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82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82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82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82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82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82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82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82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82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82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82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82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82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82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82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82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82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82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82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82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82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82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82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82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82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82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82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82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82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82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82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82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82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82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82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82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82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82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82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82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82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82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82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82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82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82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82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82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82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82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82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82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82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82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82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82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82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82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82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82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82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82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82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82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82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82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82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82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82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82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82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82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82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82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82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82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82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82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82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82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82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82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82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82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82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82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82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82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82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82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82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82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82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82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82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82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82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82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82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82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82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82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82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82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82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82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82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82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82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82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82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82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82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82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82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82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82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82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82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82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82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82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82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82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82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82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82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82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82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82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82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82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82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82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82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82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82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82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82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82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82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82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82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82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82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82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82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82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82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82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82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82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82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82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82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82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82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82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82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82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82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82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82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82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82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82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82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82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82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82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82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82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82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82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82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82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82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82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82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82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82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82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82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82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82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82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82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82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82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82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82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82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82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82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82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82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82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82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82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82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82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82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82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82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82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82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82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82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82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82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82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82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82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82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82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82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82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82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82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82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82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82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82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82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82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82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82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82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82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82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82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82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82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82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82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82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82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82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82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82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82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82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82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82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82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82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82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82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82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82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82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82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82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82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82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82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82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82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82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82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82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82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82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82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82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82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82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82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82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82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82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82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82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82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82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82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82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82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82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82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82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82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82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82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82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82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82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82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82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82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82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82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82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82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82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82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82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82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82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82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82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82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82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82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82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82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82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82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82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82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82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82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82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82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82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82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82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82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82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82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82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82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82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82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82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82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82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82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82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82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82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82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82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82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82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82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82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82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82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82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82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82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82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82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82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82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82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82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82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82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82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82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82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82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82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82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82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82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82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82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82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82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82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82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82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82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82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82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82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82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82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82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82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82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82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82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82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82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82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82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82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82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82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82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82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82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82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82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82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82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82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82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82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82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82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82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82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82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82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82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82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82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82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82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82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82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82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82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82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82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82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82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82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82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82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82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82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82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82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82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82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82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82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82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82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82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82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82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82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82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82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82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82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82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82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82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82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82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82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82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82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82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82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82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82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82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82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82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82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82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82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82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82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82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82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82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82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82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82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82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82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82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82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82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82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82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82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82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82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82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82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82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82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82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82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82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82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82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82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82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82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82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82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82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82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82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82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82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82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82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82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82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82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82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82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82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82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82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82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82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82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82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82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82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82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82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82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82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82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82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82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82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82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82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82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82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82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82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82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82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82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82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82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82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82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82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82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82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82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82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82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82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82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82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82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82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82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82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82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82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82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82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82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82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82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82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82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82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82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82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82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82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82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82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82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82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82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82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82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82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82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82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82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82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82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82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82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82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82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82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82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82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82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82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82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82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82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82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82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82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82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82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82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82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82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82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82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82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82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82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82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82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82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82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82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82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82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82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82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82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82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82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82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82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82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82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82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82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82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82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82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82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82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82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82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82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82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82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82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82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82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82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82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82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82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82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82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82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82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82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82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82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82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82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82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82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82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82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82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82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82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82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82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82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82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82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82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82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82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82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82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82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82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82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82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82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82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82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82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82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82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82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82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82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82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82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82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82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82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82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82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82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82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82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82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82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82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82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82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82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82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82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82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82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82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82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82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82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82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82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82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82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82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82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82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82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82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82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82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82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82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82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82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82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82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82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82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82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82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82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82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82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82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82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82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82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82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82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82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82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82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82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82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82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82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82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82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82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82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82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82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82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82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82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82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82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82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82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82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82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82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82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82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82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82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82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82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82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82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82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82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82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82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82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82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82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82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82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82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82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82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82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82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82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82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82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82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82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82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82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82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82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82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82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82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82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82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82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82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82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82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82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82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82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82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82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82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82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82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82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82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82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82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82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82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82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82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82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82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82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82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82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82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82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82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82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82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82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82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82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82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82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82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82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82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82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82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82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82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82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82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82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82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82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82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82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82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82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82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82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82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82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82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82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82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82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82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82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82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82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82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82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82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82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82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82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82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82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82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82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82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82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82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82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82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82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82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82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82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82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82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82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82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82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82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82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82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82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82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82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82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82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82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82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82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82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82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82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82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82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82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82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82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82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82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82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82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82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82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82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82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82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82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82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82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82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82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82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82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82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82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82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82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82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82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82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82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82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82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82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82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82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82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82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82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82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82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82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82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82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82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82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82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82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82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82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82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82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82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82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82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82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82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82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82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82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82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82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82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82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82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82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82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82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82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82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82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82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82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82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82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82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82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82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82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82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82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82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82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82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82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82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82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82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82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82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82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82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82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82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82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82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82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82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82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82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82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82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82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82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82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82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82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82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82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82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82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82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82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82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82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82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82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82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82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82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82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82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82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82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82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82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82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82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82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82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82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82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82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82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82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82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82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82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82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82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82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82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82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82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82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82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82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82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82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82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82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82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82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82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82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82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82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82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82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82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82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82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82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82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82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82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82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82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82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82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82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82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82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82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82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82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82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82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82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82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82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82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82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82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82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82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82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82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82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82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82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82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82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82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82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82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82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82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82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82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82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82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82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82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82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82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82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82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82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82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82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82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82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82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82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82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82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82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82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82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82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82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82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82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82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82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82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82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82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82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82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82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82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82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82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82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82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82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82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82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82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82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82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82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82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82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82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82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82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82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82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82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82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82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82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82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82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82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82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82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82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82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82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82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82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82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82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82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82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82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82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82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82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82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82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82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82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82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82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82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82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82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82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82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82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82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82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82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82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82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82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82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82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82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82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82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82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82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82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82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82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82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82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82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82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82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82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82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82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82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82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82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82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82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82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82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82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82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82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82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82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82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82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82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82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82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82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82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82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82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82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82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82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82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82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82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82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82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82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82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82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82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82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82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82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82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82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82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82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82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82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82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82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82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82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82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82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82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82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82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82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82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82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82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82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82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82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82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82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82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82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82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82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82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82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82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82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82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82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82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82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82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82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82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82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82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82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82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82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82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82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82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82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82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82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82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82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82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82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82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82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82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82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82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82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82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82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82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82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82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82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82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82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82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82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82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82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82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82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82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82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82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82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82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82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82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82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82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82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82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82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82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82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82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82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82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82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82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82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82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82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82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82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82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82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82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82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82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82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82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82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82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82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82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82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82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82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82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82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82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82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82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82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82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82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82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82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82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82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82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82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82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82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82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82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82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82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82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82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82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82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82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82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82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82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82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82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82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82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82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82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82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82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82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82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82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82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82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82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82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82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82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82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82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82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82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82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82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82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82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82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82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82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82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82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82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82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82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82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82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82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82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82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82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82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82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82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82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82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82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82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82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82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82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82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82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82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82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82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82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82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82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82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82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82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82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82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82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82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82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82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82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82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82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82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82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82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82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82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82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82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82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82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82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82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82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82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82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82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82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82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82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82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82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82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82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82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82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82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82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82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82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82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82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82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82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82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82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82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82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82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82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82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82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82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82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82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82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82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82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82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82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82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82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82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82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82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82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82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82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82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82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82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82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82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82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82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82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82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82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82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82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82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82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82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82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82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82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82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82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82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82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82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82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82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82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82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82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82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82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82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82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82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82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82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82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82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82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82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82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82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82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82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82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82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82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82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82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82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82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82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82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82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82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82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82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82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82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82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82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82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82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82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82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82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82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82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82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82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82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82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82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82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82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82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82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82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82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82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82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82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82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82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82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82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82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82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82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82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82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82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82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82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82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82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82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82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82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82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82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82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82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82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82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82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82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82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82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82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82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82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82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82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82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82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82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82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82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82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82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82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82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82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82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82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82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82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82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82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82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82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82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82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82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82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82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82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82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82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82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82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82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82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82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82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82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82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82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82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82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82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82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82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82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82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82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82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82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82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82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82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82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82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82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82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82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82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82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82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82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82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82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82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82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82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82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82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82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82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82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82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82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82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82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82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82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82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82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82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82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82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82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82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82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82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82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82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82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82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82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82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82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82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82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82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82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82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82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82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82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82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82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82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82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82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82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82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82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82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82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82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82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82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82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82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82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82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82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82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82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82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82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82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82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82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82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82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82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82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82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82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82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82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82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82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82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82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82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82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82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82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82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82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82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82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82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82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82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82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82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82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82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82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82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82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82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82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82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82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82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82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82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82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82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82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82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82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82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82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82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82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82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82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82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82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82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82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82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82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82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82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82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82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82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82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82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82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82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82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82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82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82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82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82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82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82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82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82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82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82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82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82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82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82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82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82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82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82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82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82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82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82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82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82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82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82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82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82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82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82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82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82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82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82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82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82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82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82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82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82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82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82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82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82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82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82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82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82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82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82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82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82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82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82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82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82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82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82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82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82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82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82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82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82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82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82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82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82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82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82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82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82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82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82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82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82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82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82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82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82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82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82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82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82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82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82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82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82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82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82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82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82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82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82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82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82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82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82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82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82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82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82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82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82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82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82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82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82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82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82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82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82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82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82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82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82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82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82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82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82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82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82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82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82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82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82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82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82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82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82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82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82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82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82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82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82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82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82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82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82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82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82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82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82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82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82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82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82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82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82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82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82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82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82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82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82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82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82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82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82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82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82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82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82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82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82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82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82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82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82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82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82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82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82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82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82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82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82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82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82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82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82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82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82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82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82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82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82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82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82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82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82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82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82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82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82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82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82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82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82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82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82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82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82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82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82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82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82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82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82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82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82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82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82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82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82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82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82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82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82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82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82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82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82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82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82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82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82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82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82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82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82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82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82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82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82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82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82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82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82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82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82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82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82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82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82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82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82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82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82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82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82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82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82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82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82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82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82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82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82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82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82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82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82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82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82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82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82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82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82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82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82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82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82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82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82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82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82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82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82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82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82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82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82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82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82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82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82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82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82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82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82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82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82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82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82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82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82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82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82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82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82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82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82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82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82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82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82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82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82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82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82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82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82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82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82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82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82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82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82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82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82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82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82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82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82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82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82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82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82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82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82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82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82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82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82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82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82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82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82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82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82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82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82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82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82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82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82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82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82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82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82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82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82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82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82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82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82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82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82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82">
        <f t="shared" ref="F3932" si="280"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82">
        <f t="shared" ref="F3933:F3938" si="281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82">
        <f t="shared" si="281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82">
        <f t="shared" si="281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82">
        <f t="shared" si="281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82">
        <f t="shared" si="281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82">
        <f t="shared" si="281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2">C3939+D3915</f>
        <v>75593</v>
      </c>
      <c r="E3939" s="4">
        <f>3+7+17+11</f>
        <v>38</v>
      </c>
      <c r="F3939" s="82">
        <f t="shared" ref="F3939:F3977" si="283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2"/>
        <v>63</v>
      </c>
      <c r="F3940" s="82">
        <f t="shared" si="283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2"/>
        <v>4328</v>
      </c>
      <c r="F3941" s="82">
        <f t="shared" si="283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2"/>
        <v>391</v>
      </c>
      <c r="F3942" s="82">
        <f t="shared" si="283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2"/>
        <v>4293</v>
      </c>
      <c r="E3943" s="4">
        <f>1</f>
        <v>1</v>
      </c>
      <c r="F3943" s="82">
        <f t="shared" si="283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2"/>
        <v>224</v>
      </c>
      <c r="F3944" s="82">
        <f t="shared" si="283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2"/>
        <v>1464</v>
      </c>
      <c r="E3945" s="4">
        <v>2</v>
      </c>
      <c r="F3945" s="82">
        <f t="shared" si="283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2"/>
        <v>81</v>
      </c>
      <c r="F3946" s="82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2"/>
        <v>4326</v>
      </c>
      <c r="E3947" s="4">
        <f>14+7</f>
        <v>21</v>
      </c>
      <c r="F3947" s="82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2"/>
        <v>210</v>
      </c>
      <c r="F3948" s="82">
        <f t="shared" si="283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2"/>
        <v>660</v>
      </c>
      <c r="F3949" s="82">
        <f t="shared" si="283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2"/>
        <v>2906</v>
      </c>
      <c r="E3950" s="4">
        <v>2</v>
      </c>
      <c r="F3950" s="82">
        <f t="shared" si="283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2"/>
        <v>64</v>
      </c>
      <c r="F3951" s="82">
        <f t="shared" si="283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2"/>
        <v>1726</v>
      </c>
      <c r="E3952" s="4">
        <v>1</v>
      </c>
      <c r="F3952" s="82">
        <f t="shared" si="283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2"/>
        <v>3653</v>
      </c>
      <c r="E3953" s="4">
        <v>6</v>
      </c>
      <c r="F3953" s="82">
        <f t="shared" si="283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82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4">C3955+D3931</f>
        <v>22</v>
      </c>
      <c r="F3955" s="82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4"/>
        <v>34</v>
      </c>
      <c r="F3956" s="82">
        <f t="shared" si="283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4"/>
        <v>951</v>
      </c>
      <c r="F3957" s="82">
        <f t="shared" ref="F3957:F3962" si="285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4"/>
        <v>2954</v>
      </c>
      <c r="E3958" s="4">
        <v>1</v>
      </c>
      <c r="F3958" s="82">
        <f t="shared" si="285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4"/>
        <v>222</v>
      </c>
      <c r="F3959" s="82">
        <f t="shared" si="285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4"/>
        <v>1273</v>
      </c>
      <c r="E3960" s="4">
        <v>3</v>
      </c>
      <c r="F3960" s="82">
        <f t="shared" si="285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4"/>
        <v>540</v>
      </c>
      <c r="F3961" s="82">
        <f t="shared" si="285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82">
        <f t="shared" si="285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6">C3963+D3939</f>
        <v>76508</v>
      </c>
      <c r="E3963" s="4">
        <f>4+2+3</f>
        <v>9</v>
      </c>
      <c r="F3963" s="82">
        <f t="shared" si="283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6"/>
        <v>63</v>
      </c>
      <c r="F3964" s="82">
        <f t="shared" si="283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6"/>
        <v>4368</v>
      </c>
      <c r="E3965" s="4">
        <v>4</v>
      </c>
      <c r="F3965" s="82">
        <f t="shared" si="283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6"/>
        <v>395</v>
      </c>
      <c r="F3966" s="82">
        <f t="shared" si="283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6"/>
        <v>4454</v>
      </c>
      <c r="F3967" s="82">
        <f t="shared" si="283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6"/>
        <v>226</v>
      </c>
      <c r="F3968" s="82">
        <f t="shared" si="283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6"/>
        <v>1528</v>
      </c>
      <c r="E3969" s="4">
        <v>2</v>
      </c>
      <c r="F3969" s="82">
        <f t="shared" si="283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6"/>
        <v>82</v>
      </c>
      <c r="F3970" s="82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6"/>
        <v>4483</v>
      </c>
      <c r="F3971" s="82">
        <f t="shared" si="283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6"/>
        <v>211</v>
      </c>
      <c r="F3972" s="82">
        <f t="shared" si="283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6"/>
        <v>715</v>
      </c>
      <c r="F3973" s="82">
        <f t="shared" si="283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6"/>
        <v>3116</v>
      </c>
      <c r="E3974" s="4">
        <f>1+1+3</f>
        <v>5</v>
      </c>
      <c r="F3974" s="82">
        <f t="shared" si="283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6"/>
        <v>67</v>
      </c>
      <c r="F3975" s="82">
        <f t="shared" si="283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6"/>
        <v>1798</v>
      </c>
      <c r="F3976" s="82">
        <f t="shared" si="283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6"/>
        <v>3768</v>
      </c>
      <c r="E3977" s="4">
        <v>1</v>
      </c>
      <c r="F3977" s="82">
        <f t="shared" si="283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82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7">C3979+D3955</f>
        <v>22</v>
      </c>
      <c r="F3979" s="82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7"/>
        <v>34</v>
      </c>
      <c r="F3980" s="82">
        <f t="shared" ref="F3980" si="288"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7"/>
        <v>989</v>
      </c>
      <c r="F3981" s="82">
        <f t="shared" ref="F3981:F3986" si="289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7"/>
        <v>3133</v>
      </c>
      <c r="E3982" s="4">
        <v>1</v>
      </c>
      <c r="F3982" s="82">
        <f t="shared" si="289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7"/>
        <v>248</v>
      </c>
      <c r="F3983" s="82">
        <f t="shared" si="289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7"/>
        <v>1361</v>
      </c>
      <c r="E3984" s="4">
        <v>2</v>
      </c>
      <c r="F3984" s="82">
        <f t="shared" si="289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7"/>
        <v>568</v>
      </c>
      <c r="F3985" s="82">
        <f t="shared" si="289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82">
        <f t="shared" si="289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90">C3987+D3963</f>
        <v>77480</v>
      </c>
      <c r="E3987" s="4">
        <f>2+5+1</f>
        <v>8</v>
      </c>
      <c r="F3987" s="82">
        <f t="shared" ref="F3987:F4025" si="291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90"/>
        <v>63</v>
      </c>
      <c r="F3988" s="82">
        <f t="shared" si="291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90"/>
        <v>4436</v>
      </c>
      <c r="E3989" s="4">
        <v>3</v>
      </c>
      <c r="F3989" s="82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90"/>
        <v>404</v>
      </c>
      <c r="F3990" s="82">
        <f t="shared" si="291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90"/>
        <v>4595</v>
      </c>
      <c r="E3991" s="4">
        <v>4</v>
      </c>
      <c r="F3991" s="82">
        <f t="shared" si="291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90"/>
        <v>229</v>
      </c>
      <c r="F3992" s="82">
        <f t="shared" si="291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90"/>
        <v>1630</v>
      </c>
      <c r="E3993" s="4">
        <v>2</v>
      </c>
      <c r="F3993" s="82">
        <f t="shared" si="291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90"/>
        <v>83</v>
      </c>
      <c r="F3994" s="82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90"/>
        <v>4755</v>
      </c>
      <c r="E3995" s="4">
        <v>16</v>
      </c>
      <c r="F3995" s="82">
        <f t="shared" si="291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90"/>
        <v>212</v>
      </c>
      <c r="F3996" s="82">
        <f t="shared" si="291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90"/>
        <v>749</v>
      </c>
      <c r="F3997" s="82">
        <f t="shared" si="291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90"/>
        <v>3326</v>
      </c>
      <c r="E3998" s="4">
        <v>2</v>
      </c>
      <c r="F3998" s="82">
        <f t="shared" si="291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90"/>
        <v>67</v>
      </c>
      <c r="F3999" s="82">
        <f t="shared" si="291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90"/>
        <v>1825</v>
      </c>
      <c r="F4000" s="82">
        <f t="shared" si="291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90"/>
        <v>3854</v>
      </c>
      <c r="F4001" s="82">
        <f t="shared" si="291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82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2">C4003+D3979</f>
        <v>22</v>
      </c>
      <c r="F4003" s="82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2"/>
        <v>34</v>
      </c>
      <c r="F4004" s="82">
        <f t="shared" si="291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2"/>
        <v>1031</v>
      </c>
      <c r="F4005" s="82">
        <f t="shared" ref="F4005:F4010" si="293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2"/>
        <v>3293</v>
      </c>
      <c r="F4006" s="82">
        <f t="shared" si="293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2"/>
        <v>281</v>
      </c>
      <c r="F4007" s="82">
        <f t="shared" si="293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2"/>
        <v>1418</v>
      </c>
      <c r="F4008" s="82">
        <f t="shared" si="293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2"/>
        <v>610</v>
      </c>
      <c r="F4009" s="82">
        <f t="shared" si="293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82">
        <f t="shared" si="293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4">C4011+D3987</f>
        <v>78190</v>
      </c>
      <c r="E4011" s="4">
        <f>4+6+8+11</f>
        <v>29</v>
      </c>
      <c r="F4011" s="82">
        <f t="shared" si="291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4"/>
        <v>65</v>
      </c>
      <c r="F4012" s="82">
        <f t="shared" si="291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4"/>
        <v>4504</v>
      </c>
      <c r="E4013" s="4">
        <f>3+1</f>
        <v>4</v>
      </c>
      <c r="F4013" s="82">
        <f t="shared" si="291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4"/>
        <v>418</v>
      </c>
      <c r="F4014" s="82">
        <f t="shared" si="291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4"/>
        <v>4767</v>
      </c>
      <c r="E4015" s="4">
        <v>1</v>
      </c>
      <c r="F4015" s="82">
        <f t="shared" si="291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4"/>
        <v>231</v>
      </c>
      <c r="F4016" s="82">
        <f t="shared" si="291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4"/>
        <v>1703</v>
      </c>
      <c r="E4017" s="4">
        <v>2</v>
      </c>
      <c r="F4017" s="82">
        <f t="shared" si="291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4"/>
        <v>83</v>
      </c>
      <c r="F4018" s="82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4"/>
        <v>4999</v>
      </c>
      <c r="F4019" s="82">
        <f t="shared" si="291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4"/>
        <v>213</v>
      </c>
      <c r="F4020" s="82">
        <f t="shared" si="291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4"/>
        <v>794</v>
      </c>
      <c r="F4021" s="82">
        <f t="shared" si="291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4"/>
        <v>3495</v>
      </c>
      <c r="E4022" s="4">
        <v>1</v>
      </c>
      <c r="F4022" s="82">
        <f t="shared" si="291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4"/>
        <v>63</v>
      </c>
      <c r="F4023" s="82">
        <f t="shared" si="291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4"/>
        <v>1889</v>
      </c>
      <c r="E4024" s="4">
        <f>1</f>
        <v>1</v>
      </c>
      <c r="F4024" s="82">
        <f t="shared" si="291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4"/>
        <v>3936</v>
      </c>
      <c r="E4025" s="4">
        <f>1+3+1+1</f>
        <v>6</v>
      </c>
      <c r="F4025" s="82">
        <f t="shared" si="291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82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5">C4027+D4003</f>
        <v>22</v>
      </c>
      <c r="F4027" s="82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5"/>
        <v>34</v>
      </c>
      <c r="F4028" s="82">
        <f t="shared" ref="F4028" si="296"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5"/>
        <v>1064</v>
      </c>
      <c r="F4029" s="82">
        <f t="shared" ref="F4029:F4034" si="297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5"/>
        <v>3432</v>
      </c>
      <c r="E4030" s="4">
        <f>1</f>
        <v>1</v>
      </c>
      <c r="F4030" s="82">
        <f t="shared" si="297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5"/>
        <v>325</v>
      </c>
      <c r="F4031" s="82">
        <f t="shared" si="297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5"/>
        <v>1478</v>
      </c>
      <c r="E4032" s="4">
        <f>1</f>
        <v>1</v>
      </c>
      <c r="F4032" s="82">
        <f t="shared" si="297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5"/>
        <v>640</v>
      </c>
      <c r="F4033" s="82">
        <f t="shared" si="297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82">
        <f t="shared" si="297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82">
        <f t="shared" ref="F4035:F4073" si="298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82">
        <f t="shared" si="298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82">
        <f t="shared" si="298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82">
        <f t="shared" si="298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82">
        <f t="shared" si="298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82">
        <f t="shared" si="298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82">
        <f t="shared" si="298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82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82">
        <f t="shared" si="298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82">
        <f t="shared" si="298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82">
        <f t="shared" si="298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82">
        <f t="shared" si="298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82">
        <f t="shared" si="298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82">
        <f t="shared" si="298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82">
        <f t="shared" si="298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82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82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82">
        <f t="shared" si="298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82">
        <f t="shared" ref="F4053:F4058" si="299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82">
        <f t="shared" si="299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82">
        <f t="shared" si="299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82">
        <f t="shared" si="299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82">
        <f t="shared" si="299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82">
        <f t="shared" si="299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300">C4059+D4035</f>
        <v>80346</v>
      </c>
      <c r="E4059" s="4">
        <f>6+5+14+22</f>
        <v>47</v>
      </c>
      <c r="F4059" s="82">
        <f t="shared" si="298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300"/>
        <v>63</v>
      </c>
      <c r="F4060" s="82">
        <f t="shared" si="298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300"/>
        <v>4606</v>
      </c>
      <c r="E4061" s="4">
        <v>1</v>
      </c>
      <c r="F4061" s="82">
        <f t="shared" si="298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300"/>
        <v>437</v>
      </c>
      <c r="F4062" s="82">
        <f t="shared" si="298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300"/>
        <v>5091</v>
      </c>
      <c r="F4063" s="82">
        <f t="shared" si="298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300"/>
        <v>236</v>
      </c>
      <c r="F4064" s="82">
        <f t="shared" si="298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300"/>
        <v>1810</v>
      </c>
      <c r="E4065" s="4">
        <v>1</v>
      </c>
      <c r="F4065" s="82">
        <f t="shared" si="298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300"/>
        <v>79</v>
      </c>
      <c r="F4066" s="82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300"/>
        <v>5360</v>
      </c>
      <c r="E4067" s="4">
        <v>12</v>
      </c>
      <c r="F4067" s="82">
        <f t="shared" si="298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300"/>
        <v>186</v>
      </c>
      <c r="F4068" s="82">
        <f t="shared" si="298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300"/>
        <v>905</v>
      </c>
      <c r="F4069" s="82">
        <f t="shared" si="298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300"/>
        <v>3773</v>
      </c>
      <c r="E4070" s="4">
        <v>5</v>
      </c>
      <c r="F4070" s="82">
        <f t="shared" si="298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300"/>
        <v>55</v>
      </c>
      <c r="F4071" s="82">
        <f t="shared" si="298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300"/>
        <v>1961</v>
      </c>
      <c r="E4072" s="4">
        <v>1</v>
      </c>
      <c r="F4072" s="82">
        <f t="shared" si="298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300"/>
        <v>4168</v>
      </c>
      <c r="E4073" s="4">
        <v>3</v>
      </c>
      <c r="F4073" s="82">
        <f t="shared" si="298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82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301">C4075+D4051</f>
        <v>22</v>
      </c>
      <c r="F4075" s="82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301"/>
        <v>36</v>
      </c>
      <c r="F4076" s="82">
        <f t="shared" ref="F4076" si="302"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301"/>
        <v>1145</v>
      </c>
      <c r="F4077" s="82">
        <f t="shared" ref="F4077:F4082" si="303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301"/>
        <v>3763</v>
      </c>
      <c r="E4078" s="4">
        <v>2</v>
      </c>
      <c r="F4078" s="82">
        <f t="shared" si="303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301"/>
        <v>379</v>
      </c>
      <c r="F4079" s="82">
        <f t="shared" si="303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301"/>
        <v>1553</v>
      </c>
      <c r="F4080" s="82">
        <f t="shared" si="303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301"/>
        <v>782</v>
      </c>
      <c r="F4081" s="82">
        <f t="shared" si="303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82">
        <f t="shared" si="303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4">C4083+D4059</f>
        <v>81626</v>
      </c>
      <c r="E4083" s="4">
        <f>6+10+12+8</f>
        <v>36</v>
      </c>
      <c r="F4083" s="82">
        <f t="shared" ref="F4083:F4121" si="305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4"/>
        <v>64</v>
      </c>
      <c r="F4084" s="82">
        <f t="shared" si="305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4"/>
        <v>4701</v>
      </c>
      <c r="E4085" s="4">
        <v>2</v>
      </c>
      <c r="F4085" s="82">
        <f t="shared" si="305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4"/>
        <v>455</v>
      </c>
      <c r="E4086" s="4">
        <v>1</v>
      </c>
      <c r="F4086" s="82">
        <f t="shared" si="305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4"/>
        <v>5272</v>
      </c>
      <c r="E4087" s="4">
        <f>4+1</f>
        <v>5</v>
      </c>
      <c r="F4087" s="82">
        <f t="shared" si="305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4"/>
        <v>239</v>
      </c>
      <c r="F4088" s="82">
        <f t="shared" si="305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4"/>
        <v>1861</v>
      </c>
      <c r="F4089" s="82">
        <f t="shared" si="305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4"/>
        <v>80</v>
      </c>
      <c r="F4090" s="82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4"/>
        <v>5624</v>
      </c>
      <c r="E4091" s="4">
        <f>1+8+6</f>
        <v>15</v>
      </c>
      <c r="F4091" s="82">
        <f t="shared" si="305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4"/>
        <v>187</v>
      </c>
      <c r="F4092" s="82">
        <f t="shared" si="305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4"/>
        <v>927</v>
      </c>
      <c r="F4093" s="82">
        <f t="shared" si="305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4"/>
        <v>4040</v>
      </c>
      <c r="E4094" s="4">
        <f>2+2</f>
        <v>4</v>
      </c>
      <c r="F4094" s="82">
        <f t="shared" si="305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4"/>
        <v>53</v>
      </c>
      <c r="F4095" s="82">
        <f t="shared" si="305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4"/>
        <v>2020</v>
      </c>
      <c r="E4096" s="4">
        <v>1</v>
      </c>
      <c r="F4096" s="82">
        <f t="shared" si="305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4"/>
        <v>4329</v>
      </c>
      <c r="E4097" s="4">
        <f>3+1+2</f>
        <v>6</v>
      </c>
      <c r="F4097" s="82">
        <f t="shared" si="305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82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6">C4099+D4075</f>
        <v>35</v>
      </c>
      <c r="F4099" s="82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6"/>
        <v>39</v>
      </c>
      <c r="F4100" s="82">
        <f t="shared" si="305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6"/>
        <v>1178</v>
      </c>
      <c r="E4101" s="4">
        <f>3+3</f>
        <v>6</v>
      </c>
      <c r="F4101" s="82">
        <f t="shared" ref="F4101:F4106" si="307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6"/>
        <v>4053</v>
      </c>
      <c r="E4102" s="4">
        <v>3</v>
      </c>
      <c r="F4102" s="82">
        <f t="shared" si="307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6"/>
        <v>417</v>
      </c>
      <c r="F4103" s="82">
        <f t="shared" si="307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6"/>
        <v>1600</v>
      </c>
      <c r="E4104" s="4">
        <v>1</v>
      </c>
      <c r="F4104" s="82">
        <f t="shared" si="307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6"/>
        <v>837</v>
      </c>
      <c r="E4105" s="4">
        <v>1</v>
      </c>
      <c r="F4105" s="82">
        <f t="shared" si="307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82">
        <f t="shared" si="307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8">C4107+D4083</f>
        <v>82805</v>
      </c>
      <c r="E4107" s="4">
        <f>5+14+12</f>
        <v>31</v>
      </c>
      <c r="F4107" s="82">
        <f t="shared" si="305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8"/>
        <v>63</v>
      </c>
      <c r="F4108" s="82">
        <f t="shared" si="305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8"/>
        <v>4756</v>
      </c>
      <c r="E4109" s="4">
        <f>2</f>
        <v>2</v>
      </c>
      <c r="F4109" s="82">
        <f t="shared" si="305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8"/>
        <v>474</v>
      </c>
      <c r="E4110" s="4">
        <f>1</f>
        <v>1</v>
      </c>
      <c r="F4110" s="82">
        <f t="shared" si="305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8"/>
        <v>5454</v>
      </c>
      <c r="E4111" s="4">
        <v>2</v>
      </c>
      <c r="F4111" s="82">
        <f t="shared" si="305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8"/>
        <v>243</v>
      </c>
      <c r="E4112" s="4">
        <v>1</v>
      </c>
      <c r="F4112" s="82">
        <f t="shared" si="305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8"/>
        <v>1997</v>
      </c>
      <c r="E4113" s="4">
        <v>2</v>
      </c>
      <c r="F4113" s="82">
        <f t="shared" si="305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8"/>
        <v>79</v>
      </c>
      <c r="F4114" s="82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8"/>
        <v>5874</v>
      </c>
      <c r="E4115" s="4">
        <f>8+4+10+5</f>
        <v>27</v>
      </c>
      <c r="F4115" s="82">
        <f t="shared" si="305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8"/>
        <v>187</v>
      </c>
      <c r="F4116" s="82">
        <f t="shared" si="305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8"/>
        <v>978</v>
      </c>
      <c r="F4117" s="82">
        <f t="shared" si="305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8"/>
        <v>4252</v>
      </c>
      <c r="E4118" s="4">
        <f>1+2+1+1</f>
        <v>5</v>
      </c>
      <c r="F4118" s="82">
        <f t="shared" si="305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8"/>
        <v>58</v>
      </c>
      <c r="F4119" s="82">
        <f t="shared" si="305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8"/>
        <v>2067</v>
      </c>
      <c r="E4120" s="4">
        <f>2</f>
        <v>2</v>
      </c>
      <c r="F4120" s="82">
        <f t="shared" si="305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8"/>
        <v>4466</v>
      </c>
      <c r="F4121" s="82">
        <f t="shared" si="305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82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9">C4123+D4099</f>
        <v>36</v>
      </c>
      <c r="F4123" s="82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9"/>
        <v>39</v>
      </c>
      <c r="F4124" s="82">
        <f t="shared" ref="F4124" si="310"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9"/>
        <v>1246</v>
      </c>
      <c r="F4125" s="82">
        <f t="shared" ref="F4125:F4130" si="311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9"/>
        <v>4315</v>
      </c>
      <c r="E4126" s="4">
        <v>6</v>
      </c>
      <c r="F4126" s="82">
        <f t="shared" si="311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9"/>
        <v>455</v>
      </c>
      <c r="E4127" s="4">
        <v>1</v>
      </c>
      <c r="F4127" s="82">
        <f t="shared" si="311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9"/>
        <v>1636</v>
      </c>
      <c r="F4128" s="82">
        <f t="shared" si="311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9"/>
        <v>904</v>
      </c>
      <c r="F4129" s="82">
        <f t="shared" si="311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82">
        <f t="shared" si="311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12">C4131+D4107</f>
        <v>83905</v>
      </c>
      <c r="E4131" s="4">
        <f>1+1+3+5</f>
        <v>10</v>
      </c>
      <c r="F4131" s="82">
        <f t="shared" ref="F4131:F4169" si="313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12"/>
        <v>64</v>
      </c>
      <c r="F4132" s="82">
        <f t="shared" si="313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12"/>
        <v>4834</v>
      </c>
      <c r="F4133" s="82">
        <f t="shared" si="313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12"/>
        <v>510</v>
      </c>
      <c r="F4134" s="82">
        <f t="shared" si="313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12"/>
        <v>5673</v>
      </c>
      <c r="E4135" s="4">
        <v>4</v>
      </c>
      <c r="F4135" s="82">
        <f t="shared" si="313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12"/>
        <v>247</v>
      </c>
      <c r="F4136" s="82">
        <f t="shared" si="313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12"/>
        <v>2132</v>
      </c>
      <c r="F4137" s="82">
        <f t="shared" si="313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12"/>
        <v>80</v>
      </c>
      <c r="F4138" s="82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12"/>
        <v>6086</v>
      </c>
      <c r="E4139" s="4">
        <f>10+4</f>
        <v>14</v>
      </c>
      <c r="F4139" s="82">
        <f t="shared" si="313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12"/>
        <v>191</v>
      </c>
      <c r="F4140" s="82">
        <f t="shared" si="313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12"/>
        <v>1006</v>
      </c>
      <c r="F4141" s="82">
        <f t="shared" si="313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12"/>
        <v>4497</v>
      </c>
      <c r="E4142" s="4">
        <f>1+2</f>
        <v>3</v>
      </c>
      <c r="F4142" s="82">
        <f t="shared" si="313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12"/>
        <v>59</v>
      </c>
      <c r="F4143" s="82">
        <f t="shared" si="313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12"/>
        <v>2170</v>
      </c>
      <c r="F4144" s="82">
        <f t="shared" si="313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12"/>
        <v>4584</v>
      </c>
      <c r="E4145" s="4">
        <f>1+1</f>
        <v>2</v>
      </c>
      <c r="F4145" s="82">
        <f t="shared" si="313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82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14">C4147+D4123</f>
        <v>39</v>
      </c>
      <c r="F4147" s="82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14"/>
        <v>41</v>
      </c>
      <c r="F4148" s="82">
        <f t="shared" si="313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14"/>
        <v>1293</v>
      </c>
      <c r="F4149" s="82">
        <f t="shared" ref="F4149:F4154" si="315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14"/>
        <v>4609</v>
      </c>
      <c r="E4150" s="4">
        <f>2+2</f>
        <v>4</v>
      </c>
      <c r="F4150" s="82">
        <f t="shared" si="315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14"/>
        <v>489</v>
      </c>
      <c r="F4151" s="82">
        <f t="shared" si="315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14"/>
        <v>1670</v>
      </c>
      <c r="F4152" s="82">
        <f t="shared" si="315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14"/>
        <v>976</v>
      </c>
      <c r="F4153" s="82">
        <f t="shared" si="315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82">
        <f t="shared" si="315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6">C4155+D4131</f>
        <v>84925</v>
      </c>
      <c r="E4155" s="4">
        <f>5+3</f>
        <v>8</v>
      </c>
      <c r="F4155" s="82">
        <f t="shared" si="313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6"/>
        <v>63</v>
      </c>
      <c r="F4156" s="82">
        <f t="shared" si="313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6"/>
        <v>4861</v>
      </c>
      <c r="F4157" s="82">
        <f t="shared" si="313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6"/>
        <v>534</v>
      </c>
      <c r="F4158" s="82">
        <f t="shared" si="313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6"/>
        <v>5906</v>
      </c>
      <c r="E4159" s="4">
        <f>2</f>
        <v>2</v>
      </c>
      <c r="F4159" s="82">
        <f t="shared" si="313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6"/>
        <v>252</v>
      </c>
      <c r="E4160" s="4">
        <f>1</f>
        <v>1</v>
      </c>
      <c r="F4160" s="82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6"/>
        <v>2258</v>
      </c>
      <c r="F4161" s="82">
        <f t="shared" si="313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6"/>
        <v>82</v>
      </c>
      <c r="F4162" s="82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6"/>
        <v>6271</v>
      </c>
      <c r="F4163" s="82">
        <f t="shared" si="313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6"/>
        <v>195</v>
      </c>
      <c r="F4164" s="82">
        <f t="shared" si="313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6"/>
        <v>1040</v>
      </c>
      <c r="E4165" s="4">
        <f>9+1</f>
        <v>10</v>
      </c>
      <c r="F4165" s="82">
        <f t="shared" si="313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6"/>
        <v>4637</v>
      </c>
      <c r="E4166" s="4">
        <f>1+2</f>
        <v>3</v>
      </c>
      <c r="F4166" s="82">
        <f t="shared" si="313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6"/>
        <v>56</v>
      </c>
      <c r="F4167" s="82">
        <f t="shared" si="313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82">
        <f t="shared" si="313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82">
        <f t="shared" si="313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82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7">C4171+D4147</f>
        <v>58</v>
      </c>
      <c r="F4171" s="82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7"/>
        <v>43</v>
      </c>
      <c r="F4172" s="82">
        <f t="shared" ref="F4172" si="318"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7"/>
        <v>1334</v>
      </c>
      <c r="F4173" s="82">
        <f t="shared" ref="F4173:F4178" si="319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7"/>
        <v>4817</v>
      </c>
      <c r="E4174" s="4">
        <f>2+1</f>
        <v>3</v>
      </c>
      <c r="F4174" s="82">
        <f t="shared" si="319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7"/>
        <v>517</v>
      </c>
      <c r="F4175" s="82">
        <f t="shared" si="319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7"/>
        <v>1698</v>
      </c>
      <c r="E4176" s="4">
        <f>1</f>
        <v>1</v>
      </c>
      <c r="F4176" s="82">
        <f t="shared" si="319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7"/>
        <v>1053</v>
      </c>
      <c r="F4177" s="82">
        <f t="shared" si="319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82">
        <f t="shared" si="319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20">C4179+D4155</f>
        <v>86258</v>
      </c>
      <c r="E4179" s="4">
        <f>3+5+22+22</f>
        <v>52</v>
      </c>
      <c r="F4179" s="82">
        <f t="shared" ref="F4179:F4217" si="321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20"/>
        <v>64</v>
      </c>
      <c r="F4180" s="82">
        <f t="shared" si="321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20"/>
        <v>4914</v>
      </c>
      <c r="E4181" s="4">
        <f>1+2+1</f>
        <v>4</v>
      </c>
      <c r="F4181" s="82">
        <f t="shared" si="321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20"/>
        <v>546</v>
      </c>
      <c r="F4182" s="82">
        <f t="shared" si="321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20"/>
        <v>6114</v>
      </c>
      <c r="E4183" s="4">
        <f>3+1</f>
        <v>4</v>
      </c>
      <c r="F4183" s="82">
        <f t="shared" si="321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20"/>
        <v>259</v>
      </c>
      <c r="E4184" s="4">
        <f>1</f>
        <v>1</v>
      </c>
      <c r="F4184" s="82">
        <f t="shared" si="321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20"/>
        <v>2382</v>
      </c>
      <c r="F4185" s="82">
        <f t="shared" si="321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20"/>
        <v>84</v>
      </c>
      <c r="F4186" s="82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20"/>
        <v>6623</v>
      </c>
      <c r="E4187" s="4">
        <f>1+2+4+5</f>
        <v>12</v>
      </c>
      <c r="F4187" s="82">
        <f t="shared" si="321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20"/>
        <v>193</v>
      </c>
      <c r="F4188" s="82">
        <f t="shared" si="321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20"/>
        <v>1138</v>
      </c>
      <c r="E4189" s="4">
        <f>6+4</f>
        <v>10</v>
      </c>
      <c r="F4189" s="82">
        <f t="shared" si="321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20"/>
        <v>4809</v>
      </c>
      <c r="E4190" s="4">
        <f>1+1+1</f>
        <v>3</v>
      </c>
      <c r="F4190" s="82">
        <f t="shared" si="321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20"/>
        <v>58</v>
      </c>
      <c r="F4191" s="82">
        <f t="shared" si="321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82">
        <f t="shared" si="321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82">
        <f t="shared" si="321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82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22">C4195+D4171</f>
        <v>96</v>
      </c>
      <c r="F4195" s="82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22"/>
        <v>41</v>
      </c>
      <c r="F4196" s="82">
        <f t="shared" si="321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22"/>
        <v>1378</v>
      </c>
      <c r="E4197" s="4">
        <f>2</f>
        <v>2</v>
      </c>
      <c r="F4197" s="82">
        <f t="shared" ref="F4197:F4203" si="323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22"/>
        <v>5026</v>
      </c>
      <c r="E4198" s="4">
        <f>5+2</f>
        <v>7</v>
      </c>
      <c r="F4198" s="82">
        <f t="shared" si="323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22"/>
        <v>583</v>
      </c>
      <c r="E4199" s="4">
        <f>2</f>
        <v>2</v>
      </c>
      <c r="F4199" s="82">
        <f t="shared" si="323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22"/>
        <v>1752</v>
      </c>
      <c r="E4200" s="4">
        <f>1</f>
        <v>1</v>
      </c>
      <c r="F4200" s="82">
        <f t="shared" si="323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22"/>
        <v>1168</v>
      </c>
      <c r="F4201" s="82">
        <f t="shared" si="323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82">
        <f t="shared" si="323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24">C4203+D4179</f>
        <v>87569</v>
      </c>
      <c r="E4203" s="4">
        <f>3+14+16</f>
        <v>33</v>
      </c>
      <c r="F4203" s="82">
        <f t="shared" si="323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24"/>
        <v>64</v>
      </c>
      <c r="F4204" s="82">
        <f t="shared" si="321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24"/>
        <v>4967</v>
      </c>
      <c r="E4205" s="4">
        <v>1</v>
      </c>
      <c r="F4205" s="82">
        <f t="shared" si="321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24"/>
        <v>581</v>
      </c>
      <c r="F4206" s="82">
        <f t="shared" si="321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24"/>
        <v>6412</v>
      </c>
      <c r="E4207" s="4">
        <v>3</v>
      </c>
      <c r="F4207" s="82">
        <f t="shared" si="321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24"/>
        <v>260</v>
      </c>
      <c r="F4208" s="82">
        <f t="shared" si="321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24"/>
        <v>2509</v>
      </c>
      <c r="E4209" s="4">
        <v>3</v>
      </c>
      <c r="F4209" s="82">
        <f t="shared" si="321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24"/>
        <v>83</v>
      </c>
      <c r="F4210" s="82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24"/>
        <v>6838</v>
      </c>
      <c r="E4211" s="4">
        <v>10</v>
      </c>
      <c r="F4211" s="82">
        <f t="shared" si="321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24"/>
        <v>194</v>
      </c>
      <c r="E4212" s="4">
        <v>1</v>
      </c>
      <c r="F4212" s="82">
        <f t="shared" si="321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24"/>
        <v>1177</v>
      </c>
      <c r="E4213" s="4">
        <v>6</v>
      </c>
      <c r="F4213" s="82">
        <f t="shared" si="321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24"/>
        <v>5073</v>
      </c>
      <c r="E4214" s="4">
        <f>3+1</f>
        <v>4</v>
      </c>
      <c r="F4214" s="82">
        <f t="shared" si="321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24"/>
        <v>59</v>
      </c>
      <c r="F4215" s="82">
        <f t="shared" si="321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82">
        <f t="shared" si="321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82">
        <f t="shared" si="321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82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25">C4219+D4195</f>
        <v>110</v>
      </c>
      <c r="F4219" s="82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25"/>
        <v>40</v>
      </c>
      <c r="F4220" s="82">
        <f t="shared" ref="F4220" si="326"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25"/>
        <v>1416</v>
      </c>
      <c r="F4221" s="82">
        <f t="shared" ref="F4221:F4226" si="327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25"/>
        <v>5382</v>
      </c>
      <c r="E4222" s="4">
        <f>2+3</f>
        <v>5</v>
      </c>
      <c r="F4222" s="82">
        <f t="shared" si="327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25"/>
        <v>654</v>
      </c>
      <c r="E4223" s="4">
        <f>1+1</f>
        <v>2</v>
      </c>
      <c r="F4223" s="82">
        <f t="shared" si="327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25"/>
        <v>1803</v>
      </c>
      <c r="E4224" s="4">
        <f>1</f>
        <v>1</v>
      </c>
      <c r="F4224" s="82">
        <f t="shared" si="327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25"/>
        <v>1281</v>
      </c>
      <c r="E4225" s="4">
        <f>1</f>
        <v>1</v>
      </c>
      <c r="F4225" s="82">
        <f t="shared" si="327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82">
        <f t="shared" si="327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8">C4227+D4203</f>
        <v>89137</v>
      </c>
      <c r="E4227" s="4">
        <f>1+6+15+18</f>
        <v>40</v>
      </c>
      <c r="F4227" s="82">
        <f t="shared" ref="F4227:F4265" si="329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8"/>
        <v>63</v>
      </c>
      <c r="F4228" s="82">
        <f t="shared" si="329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8"/>
        <v>5041</v>
      </c>
      <c r="E4229" s="4">
        <f>1+2+1</f>
        <v>4</v>
      </c>
      <c r="F4229" s="82">
        <f t="shared" si="329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8"/>
        <v>650</v>
      </c>
      <c r="F4230" s="82">
        <f t="shared" si="329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8"/>
        <v>6767</v>
      </c>
      <c r="E4231" s="4">
        <f>4</f>
        <v>4</v>
      </c>
      <c r="F4231" s="82">
        <f t="shared" si="329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8"/>
        <v>272</v>
      </c>
      <c r="F4232" s="82">
        <f t="shared" si="329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8"/>
        <v>2621</v>
      </c>
      <c r="E4233" s="4">
        <f>1</f>
        <v>1</v>
      </c>
      <c r="F4233" s="82">
        <f t="shared" si="329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8"/>
        <v>82</v>
      </c>
      <c r="F4234" s="82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8"/>
        <v>7074</v>
      </c>
      <c r="E4235" s="4">
        <f>9+4</f>
        <v>13</v>
      </c>
      <c r="F4235" s="82">
        <f t="shared" si="329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8"/>
        <v>195</v>
      </c>
      <c r="F4236" s="82">
        <f t="shared" si="329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8"/>
        <v>1214</v>
      </c>
      <c r="E4237" s="4">
        <f>1</f>
        <v>1</v>
      </c>
      <c r="F4237" s="82">
        <f t="shared" si="329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8"/>
        <v>5349</v>
      </c>
      <c r="E4238" s="4">
        <f>3+1</f>
        <v>4</v>
      </c>
      <c r="F4238" s="82">
        <f t="shared" si="329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8"/>
        <v>59</v>
      </c>
      <c r="F4239" s="82">
        <f t="shared" si="329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82">
        <f t="shared" si="329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82">
        <f t="shared" si="329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82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30">C4243+D4219</f>
        <v>146</v>
      </c>
      <c r="F4243" s="82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30"/>
        <v>44</v>
      </c>
      <c r="F4244" s="82">
        <f t="shared" si="329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30"/>
        <v>1479</v>
      </c>
      <c r="F4245" s="82">
        <f t="shared" ref="F4245:F4250" si="331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30"/>
        <v>5763</v>
      </c>
      <c r="E4246" s="4">
        <f>2+2</f>
        <v>4</v>
      </c>
      <c r="F4246" s="82">
        <f t="shared" si="331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30"/>
        <v>692</v>
      </c>
      <c r="F4247" s="82">
        <f t="shared" si="331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30"/>
        <v>1854</v>
      </c>
      <c r="E4248" s="4">
        <f>1+1</f>
        <v>2</v>
      </c>
      <c r="F4248" s="82">
        <f t="shared" si="331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30"/>
        <v>1349</v>
      </c>
      <c r="F4249" s="82">
        <f t="shared" si="331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82">
        <f t="shared" si="331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32">C4251+D4227</f>
        <v>90357</v>
      </c>
      <c r="E4251" s="4">
        <f>4+4+16+10</f>
        <v>34</v>
      </c>
      <c r="F4251" s="82">
        <f t="shared" si="329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32"/>
        <v>64</v>
      </c>
      <c r="F4252" s="82">
        <f t="shared" si="329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32"/>
        <v>5104</v>
      </c>
      <c r="E4253" s="4">
        <f>1</f>
        <v>1</v>
      </c>
      <c r="F4253" s="82">
        <f t="shared" si="329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32"/>
        <v>699</v>
      </c>
      <c r="F4254" s="82">
        <f t="shared" si="329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32"/>
        <v>7130</v>
      </c>
      <c r="E4255" s="4">
        <v>1</v>
      </c>
      <c r="F4255" s="82">
        <f t="shared" si="329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32"/>
        <v>278</v>
      </c>
      <c r="F4256" s="82">
        <f t="shared" si="329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32"/>
        <v>2781</v>
      </c>
      <c r="E4257" s="4">
        <f>1</f>
        <v>1</v>
      </c>
      <c r="F4257" s="82">
        <f t="shared" si="329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32"/>
        <v>82</v>
      </c>
      <c r="F4258" s="82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32"/>
        <v>7274</v>
      </c>
      <c r="E4259" s="4">
        <f>4+2+3</f>
        <v>9</v>
      </c>
      <c r="F4259" s="82">
        <f t="shared" si="329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32"/>
        <v>194</v>
      </c>
      <c r="F4260" s="82">
        <f t="shared" si="329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32"/>
        <v>1272</v>
      </c>
      <c r="E4261" s="4">
        <v>3</v>
      </c>
      <c r="F4261" s="82">
        <f t="shared" si="329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32"/>
        <v>5601</v>
      </c>
      <c r="E4262" s="4">
        <f>2</f>
        <v>2</v>
      </c>
      <c r="F4262" s="82">
        <f t="shared" si="329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32"/>
        <v>58</v>
      </c>
      <c r="F4263" s="82">
        <f t="shared" si="329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82">
        <f t="shared" si="329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82">
        <f t="shared" si="329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82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33">C4267+D4243</f>
        <v>182</v>
      </c>
      <c r="F4267" s="82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33"/>
        <v>51</v>
      </c>
      <c r="F4268" s="82">
        <f t="shared" ref="F4268" si="334"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33"/>
        <v>1530</v>
      </c>
      <c r="F4269" s="82">
        <f t="shared" ref="F4269:F4274" si="335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33"/>
        <v>6234</v>
      </c>
      <c r="E4270" s="4">
        <f>3+1</f>
        <v>4</v>
      </c>
      <c r="F4270" s="82">
        <f t="shared" si="335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33"/>
        <v>745</v>
      </c>
      <c r="F4271" s="82">
        <f t="shared" si="335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33"/>
        <v>1879</v>
      </c>
      <c r="F4272" s="82">
        <f t="shared" si="335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33"/>
        <v>1469</v>
      </c>
      <c r="E4273" s="4">
        <f>1</f>
        <v>1</v>
      </c>
      <c r="F4273" s="82">
        <f t="shared" si="335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82">
        <f t="shared" si="335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36">C4275+D4251</f>
        <v>91787</v>
      </c>
      <c r="E4275" s="4">
        <f>8+5+14+7+1</f>
        <v>35</v>
      </c>
      <c r="F4275" s="82">
        <f t="shared" ref="F4275:F4313" si="337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36"/>
        <v>65</v>
      </c>
      <c r="F4276" s="82">
        <f t="shared" si="337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36"/>
        <v>5183</v>
      </c>
      <c r="E4277" s="4">
        <f>2</f>
        <v>2</v>
      </c>
      <c r="F4277" s="82">
        <f t="shared" si="337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36"/>
        <v>765</v>
      </c>
      <c r="F4278" s="82">
        <f t="shared" si="337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36"/>
        <v>7505</v>
      </c>
      <c r="E4279" s="4">
        <f>2</f>
        <v>2</v>
      </c>
      <c r="F4279" s="82">
        <f t="shared" si="337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36"/>
        <v>313</v>
      </c>
      <c r="F4280" s="82">
        <f t="shared" si="337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36"/>
        <v>2936</v>
      </c>
      <c r="E4281" s="4">
        <f>1+3</f>
        <v>4</v>
      </c>
      <c r="F4281" s="82">
        <f t="shared" si="337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36"/>
        <v>84</v>
      </c>
      <c r="F4282" s="82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36"/>
        <v>7621</v>
      </c>
      <c r="E4283" s="4">
        <f>3+3+2+3</f>
        <v>11</v>
      </c>
      <c r="F4283" s="82">
        <f t="shared" si="337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36"/>
        <v>194</v>
      </c>
      <c r="F4284" s="82">
        <f t="shared" si="337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36"/>
        <v>1332</v>
      </c>
      <c r="F4285" s="82">
        <f t="shared" si="337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36"/>
        <v>5943</v>
      </c>
      <c r="E4286" s="4">
        <f>2+1</f>
        <v>3</v>
      </c>
      <c r="F4286" s="82">
        <f t="shared" si="337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36"/>
        <v>59</v>
      </c>
      <c r="F4287" s="82">
        <f t="shared" si="337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82">
        <f t="shared" si="337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82">
        <f t="shared" si="337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82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8">C4291+D4267</f>
        <v>193</v>
      </c>
      <c r="F4291" s="82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8"/>
        <v>61</v>
      </c>
      <c r="F4292" s="82">
        <f t="shared" si="337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8"/>
        <v>1618</v>
      </c>
      <c r="E4293" s="4">
        <f>2</f>
        <v>2</v>
      </c>
      <c r="F4293" s="82">
        <f t="shared" ref="F4293:F4298" si="339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8"/>
        <v>6741</v>
      </c>
      <c r="E4294" s="4">
        <f>2+2</f>
        <v>4</v>
      </c>
      <c r="F4294" s="82">
        <f t="shared" si="339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8"/>
        <v>789</v>
      </c>
      <c r="F4295" s="82">
        <f t="shared" si="339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8"/>
        <v>1908</v>
      </c>
      <c r="E4296" s="4">
        <f>1+1</f>
        <v>2</v>
      </c>
      <c r="F4296" s="82">
        <f t="shared" si="339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8"/>
        <v>1604</v>
      </c>
      <c r="E4297" s="4">
        <f>4+1</f>
        <v>5</v>
      </c>
      <c r="F4297" s="82">
        <f t="shared" si="339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82">
        <f t="shared" si="339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40">C4299+D4275</f>
        <v>92982</v>
      </c>
      <c r="E4299" s="4">
        <f>7+5+10+3</f>
        <v>25</v>
      </c>
      <c r="F4299" s="82">
        <f t="shared" si="337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40"/>
        <v>65</v>
      </c>
      <c r="F4300" s="82">
        <f t="shared" si="337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40"/>
        <v>5281</v>
      </c>
      <c r="E4301" s="4">
        <f>1+1</f>
        <v>2</v>
      </c>
      <c r="F4301" s="82">
        <f t="shared" si="337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40"/>
        <v>808</v>
      </c>
      <c r="F4302" s="82">
        <f t="shared" si="337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40"/>
        <v>7842</v>
      </c>
      <c r="E4303" s="4">
        <f>4+2</f>
        <v>6</v>
      </c>
      <c r="F4303" s="82">
        <f t="shared" si="337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40"/>
        <v>321</v>
      </c>
      <c r="F4304" s="82">
        <f t="shared" si="337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40"/>
        <v>3061</v>
      </c>
      <c r="F4305" s="82">
        <f t="shared" si="337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40"/>
        <v>84</v>
      </c>
      <c r="F4306" s="82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40"/>
        <v>7942</v>
      </c>
      <c r="F4307" s="82">
        <f t="shared" si="337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40"/>
        <v>200</v>
      </c>
      <c r="F4308" s="82">
        <f t="shared" si="337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40"/>
        <v>1360</v>
      </c>
      <c r="F4309" s="82">
        <f t="shared" si="337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40"/>
        <v>6233</v>
      </c>
      <c r="F4310" s="82">
        <f t="shared" si="337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40"/>
        <v>60</v>
      </c>
      <c r="F4311" s="82">
        <f t="shared" si="337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82">
        <f t="shared" si="337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82">
        <f t="shared" si="337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82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41">C4315+D4291</f>
        <v>206</v>
      </c>
      <c r="F4315" s="82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41"/>
        <v>86</v>
      </c>
      <c r="F4316" s="82">
        <f t="shared" ref="F4316" si="342"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41"/>
        <v>1650</v>
      </c>
      <c r="F4317" s="82">
        <f t="shared" ref="F4317:F4322" si="343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41"/>
        <v>7147</v>
      </c>
      <c r="E4318" s="4">
        <f>1</f>
        <v>1</v>
      </c>
      <c r="F4318" s="82">
        <f t="shared" si="343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41"/>
        <v>841</v>
      </c>
      <c r="E4319" s="4">
        <f>1+2</f>
        <v>3</v>
      </c>
      <c r="F4319" s="82">
        <f t="shared" si="343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41"/>
        <v>1943</v>
      </c>
      <c r="E4320" s="4">
        <f>2</f>
        <v>2</v>
      </c>
      <c r="F4320" s="82">
        <f t="shared" si="343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41"/>
        <v>1827</v>
      </c>
      <c r="F4321" s="82">
        <f t="shared" si="343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82">
        <f t="shared" si="343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44">C4323+D4299</f>
        <v>94217</v>
      </c>
      <c r="E4323" s="4">
        <f>5+5+9+8+1</f>
        <v>28</v>
      </c>
      <c r="F4323" s="82">
        <f t="shared" ref="F4323:F4361" si="345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44"/>
        <v>65</v>
      </c>
      <c r="F4324" s="82">
        <f t="shared" si="345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44"/>
        <v>5342</v>
      </c>
      <c r="E4325" s="4">
        <f>1+2</f>
        <v>3</v>
      </c>
      <c r="F4325" s="82">
        <f t="shared" si="345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44"/>
        <v>820</v>
      </c>
      <c r="F4326" s="82">
        <f t="shared" si="345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44"/>
        <v>8134</v>
      </c>
      <c r="E4327" s="4">
        <f>1+3+2</f>
        <v>6</v>
      </c>
      <c r="F4327" s="82">
        <f t="shared" si="345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44"/>
        <v>317</v>
      </c>
      <c r="F4328" s="82">
        <f t="shared" si="345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44"/>
        <v>3171</v>
      </c>
      <c r="E4329" s="4">
        <f>1+5+1</f>
        <v>7</v>
      </c>
      <c r="F4329" s="82">
        <f t="shared" si="345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44"/>
        <v>83</v>
      </c>
      <c r="F4330" s="82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44"/>
        <v>8091</v>
      </c>
      <c r="F4331" s="82">
        <f t="shared" si="345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44"/>
        <v>200</v>
      </c>
      <c r="F4332" s="82">
        <f t="shared" si="345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44"/>
        <v>1417</v>
      </c>
      <c r="F4333" s="82">
        <f t="shared" si="345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44"/>
        <v>6549</v>
      </c>
      <c r="E4334" s="4">
        <f>1+3</f>
        <v>4</v>
      </c>
      <c r="F4334" s="82">
        <f t="shared" si="345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44"/>
        <v>62</v>
      </c>
      <c r="F4335" s="82">
        <f t="shared" si="345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82">
        <f t="shared" si="345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82">
        <f t="shared" si="345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82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46">C4339+D4315</f>
        <v>221</v>
      </c>
      <c r="F4339" s="82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46"/>
        <v>85</v>
      </c>
      <c r="F4340" s="82">
        <f t="shared" si="345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46"/>
        <v>1734</v>
      </c>
      <c r="F4341" s="82">
        <f t="shared" ref="F4341:F4346" si="347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46"/>
        <v>7430</v>
      </c>
      <c r="E4342" s="4">
        <f>1+2</f>
        <v>3</v>
      </c>
      <c r="F4342" s="82">
        <f t="shared" si="347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46"/>
        <v>898</v>
      </c>
      <c r="E4343" s="4">
        <f>1</f>
        <v>1</v>
      </c>
      <c r="F4343" s="82">
        <f t="shared" si="347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46"/>
        <v>1982</v>
      </c>
      <c r="F4344" s="82">
        <f t="shared" si="347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46"/>
        <v>1993</v>
      </c>
      <c r="F4345" s="82">
        <f t="shared" si="347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82">
        <f t="shared" si="347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48">C4347+D4323</f>
        <v>95604</v>
      </c>
      <c r="E4347" s="4">
        <f>2+2+1+18+21+1</f>
        <v>45</v>
      </c>
      <c r="F4347" s="82">
        <f t="shared" si="345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48"/>
        <v>66</v>
      </c>
      <c r="F4348" s="82">
        <f t="shared" si="345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48"/>
        <v>5417</v>
      </c>
      <c r="E4349" s="4">
        <f>2+1+2+1</f>
        <v>6</v>
      </c>
      <c r="F4349" s="82">
        <f t="shared" si="345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48"/>
        <v>899</v>
      </c>
      <c r="F4350" s="82">
        <f t="shared" si="345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48"/>
        <v>8522</v>
      </c>
      <c r="E4351" s="4">
        <f>1+1</f>
        <v>2</v>
      </c>
      <c r="F4351" s="82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48"/>
        <v>311</v>
      </c>
      <c r="F4352" s="82">
        <f t="shared" si="345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48"/>
        <v>3338</v>
      </c>
      <c r="E4353" s="4">
        <f>1+1</f>
        <v>2</v>
      </c>
      <c r="F4353" s="82">
        <f t="shared" si="345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48"/>
        <v>84</v>
      </c>
      <c r="F4354" s="82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48"/>
        <v>8418</v>
      </c>
      <c r="F4355" s="82">
        <f t="shared" si="345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48"/>
        <v>204</v>
      </c>
      <c r="F4356" s="82">
        <f t="shared" si="345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48"/>
        <v>1588</v>
      </c>
      <c r="F4357" s="82">
        <f t="shared" si="345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48"/>
        <v>6830</v>
      </c>
      <c r="E4358" s="4">
        <f>1+1+1</f>
        <v>3</v>
      </c>
      <c r="F4358" s="82">
        <f t="shared" si="345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48"/>
        <v>62</v>
      </c>
      <c r="F4359" s="82">
        <f t="shared" si="345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82">
        <f t="shared" si="345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82">
        <f t="shared" si="345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82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9">C4363+D4339</f>
        <v>223</v>
      </c>
      <c r="F4363" s="82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9"/>
        <v>147</v>
      </c>
      <c r="F4364" s="82">
        <f t="shared" ref="F4364" si="350"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9"/>
        <v>1771</v>
      </c>
      <c r="F4365" s="82">
        <f t="shared" ref="F4365:F4370" si="35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9"/>
        <v>7905</v>
      </c>
      <c r="E4366" s="4">
        <f>1+6+3</f>
        <v>10</v>
      </c>
      <c r="F4366" s="82">
        <f t="shared" si="35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9"/>
        <v>938</v>
      </c>
      <c r="E4367" s="4">
        <f>1</f>
        <v>1</v>
      </c>
      <c r="F4367" s="82">
        <f t="shared" si="35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9"/>
        <v>2020</v>
      </c>
      <c r="E4368" s="4">
        <f>1</f>
        <v>1</v>
      </c>
      <c r="F4368" s="82">
        <f t="shared" si="35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9"/>
        <v>2243</v>
      </c>
      <c r="E4369" s="4">
        <f>1</f>
        <v>1</v>
      </c>
      <c r="F4369" s="82">
        <f t="shared" si="35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82">
        <f t="shared" si="35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52">C4371+D4347</f>
        <v>96999</v>
      </c>
      <c r="E4371" s="4">
        <f>7+6+1+19+19</f>
        <v>52</v>
      </c>
      <c r="F4371" s="82">
        <f t="shared" ref="F4371:F4409" si="35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52"/>
        <v>67</v>
      </c>
      <c r="F4372" s="82">
        <f t="shared" si="35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52"/>
        <v>5492</v>
      </c>
      <c r="F4373" s="82">
        <f t="shared" si="35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52"/>
        <v>955</v>
      </c>
      <c r="F4374" s="82">
        <f t="shared" si="35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52"/>
        <v>8914</v>
      </c>
      <c r="E4375" s="4">
        <f>1+1</f>
        <v>2</v>
      </c>
      <c r="F4375" s="82">
        <f t="shared" si="35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52"/>
        <v>314</v>
      </c>
      <c r="F4376" s="82">
        <f t="shared" si="35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52"/>
        <v>3650</v>
      </c>
      <c r="E4377" s="4">
        <f>1+1</f>
        <v>2</v>
      </c>
      <c r="F4377" s="82">
        <f t="shared" si="35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52"/>
        <v>83</v>
      </c>
      <c r="F4378" s="82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52"/>
        <v>8542</v>
      </c>
      <c r="F4379" s="82">
        <f t="shared" si="35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52"/>
        <v>212</v>
      </c>
      <c r="E4380" s="4">
        <f>1</f>
        <v>1</v>
      </c>
      <c r="F4380" s="82">
        <f t="shared" si="35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52"/>
        <v>1628</v>
      </c>
      <c r="E4381" s="4">
        <f>2+6</f>
        <v>8</v>
      </c>
      <c r="F4381" s="82">
        <f t="shared" si="35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52"/>
        <v>7191</v>
      </c>
      <c r="E4382" s="4">
        <f>2+1</f>
        <v>3</v>
      </c>
      <c r="F4382" s="82">
        <f t="shared" si="35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52"/>
        <v>66</v>
      </c>
      <c r="F4383" s="82">
        <f t="shared" si="35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82">
        <f t="shared" si="35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82">
        <f t="shared" si="35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82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54">C4387+D4363</f>
        <v>223</v>
      </c>
      <c r="F4387" s="82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54"/>
        <v>156</v>
      </c>
      <c r="F4388" s="82">
        <f t="shared" si="35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54"/>
        <v>1808</v>
      </c>
      <c r="E4389" s="4">
        <f>1</f>
        <v>1</v>
      </c>
      <c r="F4389" s="82">
        <f t="shared" ref="F4389:F4395" si="35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54"/>
        <v>8582</v>
      </c>
      <c r="E4390" s="4">
        <f>1+1+1+2</f>
        <v>5</v>
      </c>
      <c r="F4390" s="82">
        <f t="shared" si="35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54"/>
        <v>976</v>
      </c>
      <c r="E4391" s="4">
        <f>1+1</f>
        <v>2</v>
      </c>
      <c r="F4391" s="82">
        <f t="shared" si="35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54"/>
        <v>2102</v>
      </c>
      <c r="F4392" s="82">
        <f t="shared" si="35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54"/>
        <v>2479</v>
      </c>
      <c r="F4393" s="82">
        <f t="shared" si="35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82">
        <f t="shared" si="35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56">C4395+D4371</f>
        <v>98345</v>
      </c>
      <c r="E4395" s="4">
        <v>48</v>
      </c>
      <c r="F4395" s="82">
        <f t="shared" si="35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56"/>
        <v>67</v>
      </c>
      <c r="F4396" s="82">
        <f t="shared" si="35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56"/>
        <v>5576</v>
      </c>
      <c r="F4397" s="82">
        <f t="shared" si="35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56"/>
        <v>983</v>
      </c>
      <c r="F4398" s="82">
        <f t="shared" si="35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56"/>
        <v>9394</v>
      </c>
      <c r="E4399" s="4">
        <f>1+1+3</f>
        <v>5</v>
      </c>
      <c r="F4399" s="82">
        <f t="shared" si="35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56"/>
        <v>321</v>
      </c>
      <c r="F4400" s="82">
        <f t="shared" si="35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56"/>
        <v>3838</v>
      </c>
      <c r="E4401" s="4">
        <f>4+1</f>
        <v>5</v>
      </c>
      <c r="F4401" s="82">
        <f t="shared" si="35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56"/>
        <v>84</v>
      </c>
      <c r="F4402" s="82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56"/>
        <v>8860</v>
      </c>
      <c r="E4403" s="4">
        <f>2+3+6</f>
        <v>11</v>
      </c>
      <c r="F4403" s="82">
        <f t="shared" si="35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56"/>
        <v>213</v>
      </c>
      <c r="F4404" s="82">
        <f t="shared" si="35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56"/>
        <v>1695</v>
      </c>
      <c r="F4405" s="82">
        <f t="shared" si="35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56"/>
        <v>7604</v>
      </c>
      <c r="E4406" s="4">
        <f>1+2+1</f>
        <v>4</v>
      </c>
      <c r="F4406" s="82">
        <f t="shared" si="35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56"/>
        <v>64</v>
      </c>
      <c r="F4407" s="82">
        <f t="shared" si="35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82">
        <f t="shared" si="35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82">
        <f t="shared" si="35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82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57">C4411+D4387</f>
        <v>255</v>
      </c>
      <c r="F4411" s="82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57"/>
        <v>177</v>
      </c>
      <c r="F4412" s="82">
        <f t="shared" ref="F4412" si="358"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57"/>
        <v>1915</v>
      </c>
      <c r="E4413" s="4">
        <f>1</f>
        <v>1</v>
      </c>
      <c r="F4413" s="82">
        <f t="shared" ref="F4413:F4418" si="359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57"/>
        <v>9329</v>
      </c>
      <c r="E4414" s="4">
        <f>1+3+2</f>
        <v>6</v>
      </c>
      <c r="F4414" s="82">
        <f t="shared" si="359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57"/>
        <v>1031</v>
      </c>
      <c r="F4415" s="82">
        <f t="shared" si="359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57"/>
        <v>2135</v>
      </c>
      <c r="E4416" s="4">
        <f>2</f>
        <v>2</v>
      </c>
      <c r="F4416" s="82">
        <f t="shared" si="359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57"/>
        <v>2803</v>
      </c>
      <c r="F4417" s="82">
        <f t="shared" si="359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82">
        <f t="shared" si="359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60">C4419+D4395</f>
        <v>99756</v>
      </c>
      <c r="E4419" s="4">
        <f>4+10+17</f>
        <v>31</v>
      </c>
      <c r="F4419" s="82">
        <f t="shared" ref="F4419:F4457" si="361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60"/>
        <v>70</v>
      </c>
      <c r="F4420" s="82">
        <f t="shared" si="361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60"/>
        <v>5682</v>
      </c>
      <c r="E4421" s="4">
        <f>1+1+1</f>
        <v>3</v>
      </c>
      <c r="F4421" s="82">
        <f t="shared" si="361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60"/>
        <v>1062</v>
      </c>
      <c r="F4422" s="82">
        <f t="shared" si="361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60"/>
        <v>9843</v>
      </c>
      <c r="E4423" s="4">
        <f>1+5+1</f>
        <v>7</v>
      </c>
      <c r="F4423" s="82">
        <f t="shared" si="361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60"/>
        <v>330</v>
      </c>
      <c r="F4424" s="82">
        <f t="shared" si="361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60"/>
        <v>3947</v>
      </c>
      <c r="F4425" s="82">
        <f t="shared" si="361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60"/>
        <v>88</v>
      </c>
      <c r="F4426" s="82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60"/>
        <v>9217</v>
      </c>
      <c r="E4427" s="4">
        <f>2+1</f>
        <v>3</v>
      </c>
      <c r="F4427" s="82">
        <f t="shared" si="361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60"/>
        <v>214</v>
      </c>
      <c r="E4428" s="4">
        <f>1</f>
        <v>1</v>
      </c>
      <c r="F4428" s="82">
        <f t="shared" si="361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60"/>
        <v>1788</v>
      </c>
      <c r="F4429" s="82">
        <f t="shared" si="361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60"/>
        <v>8148</v>
      </c>
      <c r="E4430" s="4">
        <f>1</f>
        <v>1</v>
      </c>
      <c r="F4430" s="82">
        <f t="shared" si="361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60"/>
        <v>64</v>
      </c>
      <c r="F4431" s="82">
        <f t="shared" si="361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82">
        <f t="shared" si="361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82">
        <f t="shared" si="361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82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62">C4435+D4411</f>
        <v>329</v>
      </c>
      <c r="F4435" s="82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62"/>
        <v>195</v>
      </c>
      <c r="F4436" s="82">
        <f t="shared" si="361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62"/>
        <v>1962</v>
      </c>
      <c r="F4437" s="82">
        <f t="shared" ref="F4437:F4442" si="363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62"/>
        <v>10093</v>
      </c>
      <c r="E4438" s="4">
        <f>3+2</f>
        <v>5</v>
      </c>
      <c r="F4438" s="82">
        <f t="shared" si="363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62"/>
        <v>1095</v>
      </c>
      <c r="F4439" s="82">
        <f t="shared" si="363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62"/>
        <v>2233</v>
      </c>
      <c r="E4440" s="4">
        <f>1</f>
        <v>1</v>
      </c>
      <c r="F4440" s="82">
        <f t="shared" si="363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62"/>
        <v>3075</v>
      </c>
      <c r="F4441" s="82">
        <f t="shared" si="363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82">
        <f t="shared" si="363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64">C4443+D4419</f>
        <v>101034</v>
      </c>
      <c r="E4443" s="4">
        <f>6+4+12+20</f>
        <v>42</v>
      </c>
      <c r="F4443" s="82">
        <f t="shared" si="361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64"/>
        <v>71</v>
      </c>
      <c r="F4444" s="82">
        <f t="shared" si="361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64"/>
        <v>5771</v>
      </c>
      <c r="E4445" s="4">
        <f>1+1</f>
        <v>2</v>
      </c>
      <c r="F4445" s="82">
        <f t="shared" si="361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64"/>
        <v>1101</v>
      </c>
      <c r="F4446" s="82">
        <f t="shared" si="361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64"/>
        <v>10341</v>
      </c>
      <c r="E4447" s="4">
        <f>1+4+2</f>
        <v>7</v>
      </c>
      <c r="F4447" s="82">
        <f t="shared" si="361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64"/>
        <v>333</v>
      </c>
      <c r="F4448" s="82">
        <f t="shared" si="361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64"/>
        <v>4113</v>
      </c>
      <c r="E4449" s="4">
        <v>1</v>
      </c>
      <c r="F4449" s="82">
        <f t="shared" si="361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64"/>
        <v>90</v>
      </c>
      <c r="F4450" s="82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64"/>
        <v>9549</v>
      </c>
      <c r="E4451" s="4">
        <f>4+1</f>
        <v>5</v>
      </c>
      <c r="F4451" s="82">
        <f t="shared" si="361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64"/>
        <v>221</v>
      </c>
      <c r="F4452" s="82">
        <f t="shared" si="361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64"/>
        <v>1887</v>
      </c>
      <c r="F4453" s="82">
        <f t="shared" si="361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64"/>
        <v>8801</v>
      </c>
      <c r="E4454" s="4">
        <f>1+1</f>
        <v>2</v>
      </c>
      <c r="F4454" s="82">
        <f t="shared" si="361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64"/>
        <v>65</v>
      </c>
      <c r="F4455" s="82">
        <f t="shared" si="361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82">
        <f t="shared" si="361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82">
        <f t="shared" si="361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82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65">C4459+D4435</f>
        <v>358</v>
      </c>
      <c r="F4459" s="82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65"/>
        <v>210</v>
      </c>
      <c r="F4460" s="82">
        <f t="shared" ref="F4460" si="366"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65"/>
        <v>2029</v>
      </c>
      <c r="E4461" s="4">
        <v>1</v>
      </c>
      <c r="F4461" s="82">
        <f t="shared" ref="F4461:F4466" si="367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65"/>
        <v>10806</v>
      </c>
      <c r="E4462" s="4">
        <f>2+2+2+1</f>
        <v>7</v>
      </c>
      <c r="F4462" s="82">
        <f t="shared" si="367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65"/>
        <v>1152</v>
      </c>
      <c r="F4463" s="82">
        <f t="shared" si="367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65"/>
        <v>2272</v>
      </c>
      <c r="E4464" s="4">
        <f>1+1+1</f>
        <v>3</v>
      </c>
      <c r="F4464" s="82">
        <f t="shared" si="367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65"/>
        <v>3385</v>
      </c>
      <c r="F4465" s="82">
        <f t="shared" si="367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82">
        <f t="shared" si="367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68">C4467+D4443</f>
        <v>102118</v>
      </c>
      <c r="E4467" s="4">
        <f>6+4+3</f>
        <v>13</v>
      </c>
      <c r="F4467" s="82">
        <f t="shared" ref="F4467:F4505" si="369">E4467+F4443</f>
        <v>2372</v>
      </c>
      <c r="J4467" s="92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68"/>
        <v>81</v>
      </c>
      <c r="F4468" s="82">
        <f t="shared" si="369"/>
        <v>0</v>
      </c>
      <c r="J4468" s="92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68"/>
        <v>5912</v>
      </c>
      <c r="E4469" s="4">
        <f>1</f>
        <v>1</v>
      </c>
      <c r="F4469" s="82">
        <f t="shared" si="369"/>
        <v>221</v>
      </c>
      <c r="J4469" s="92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68"/>
        <v>1178</v>
      </c>
      <c r="F4470" s="82">
        <f t="shared" si="369"/>
        <v>7</v>
      </c>
      <c r="J4470" s="92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68"/>
        <v>10765</v>
      </c>
      <c r="E4471" s="4">
        <f>1+4+3</f>
        <v>8</v>
      </c>
      <c r="F4471" s="82">
        <f t="shared" si="369"/>
        <v>154</v>
      </c>
      <c r="J4471" s="92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68"/>
        <v>335</v>
      </c>
      <c r="F4472" s="82">
        <f t="shared" si="369"/>
        <v>5</v>
      </c>
      <c r="J4472" s="92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68"/>
        <v>4201</v>
      </c>
      <c r="E4473" s="4">
        <f>2+1+1</f>
        <v>4</v>
      </c>
      <c r="F4473" s="82">
        <f t="shared" si="369"/>
        <v>59</v>
      </c>
      <c r="J4473" s="92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68"/>
        <v>89</v>
      </c>
      <c r="F4474" s="82">
        <f>E4474+F4450</f>
        <v>1</v>
      </c>
      <c r="J4474" s="92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68"/>
        <v>9875</v>
      </c>
      <c r="F4475" s="82">
        <f t="shared" si="369"/>
        <v>215</v>
      </c>
      <c r="J4475" s="92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68"/>
        <v>230</v>
      </c>
      <c r="F4476" s="82">
        <f t="shared" si="369"/>
        <v>4</v>
      </c>
      <c r="J4476" s="92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68"/>
        <v>1945</v>
      </c>
      <c r="F4477" s="82">
        <f t="shared" si="369"/>
        <v>39</v>
      </c>
      <c r="J4477" s="92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68"/>
        <v>9284</v>
      </c>
      <c r="E4478" s="4">
        <f>1</f>
        <v>1</v>
      </c>
      <c r="F4478" s="82">
        <f t="shared" si="369"/>
        <v>89</v>
      </c>
      <c r="J4478" s="92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68"/>
        <v>65</v>
      </c>
      <c r="F4479" s="82">
        <f t="shared" si="369"/>
        <v>2</v>
      </c>
      <c r="J4479" s="92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82">
        <f t="shared" si="369"/>
        <v>30</v>
      </c>
      <c r="J4480" s="92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82">
        <f t="shared" si="369"/>
        <v>123</v>
      </c>
      <c r="J4481" s="92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82">
        <f>E4482+F4458</f>
        <v>56</v>
      </c>
      <c r="J4482" s="92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70">C4483+D4459</f>
        <v>373</v>
      </c>
      <c r="F4483" s="82">
        <f>E4483+F4459</f>
        <v>0</v>
      </c>
      <c r="J4483" s="92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70"/>
        <v>245</v>
      </c>
      <c r="F4484" s="82">
        <f t="shared" si="369"/>
        <v>0</v>
      </c>
      <c r="J4484" s="92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70"/>
        <v>2167</v>
      </c>
      <c r="F4485" s="82">
        <f t="shared" ref="F4485:F4490" si="371">E4485+F4461</f>
        <v>16</v>
      </c>
      <c r="J4485" s="92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70"/>
        <v>11504</v>
      </c>
      <c r="E4486" s="4">
        <v>6</v>
      </c>
      <c r="F4486" s="82">
        <f t="shared" si="371"/>
        <v>119</v>
      </c>
      <c r="J4486" s="92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70"/>
        <v>1219</v>
      </c>
      <c r="E4487" s="4">
        <f>3</f>
        <v>3</v>
      </c>
      <c r="F4487" s="82">
        <f t="shared" si="371"/>
        <v>16</v>
      </c>
      <c r="J4487" s="92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70"/>
        <v>2296</v>
      </c>
      <c r="E4488" s="4">
        <f>1+1</f>
        <v>2</v>
      </c>
      <c r="F4488" s="82">
        <f t="shared" si="371"/>
        <v>37</v>
      </c>
      <c r="J4488" s="92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70"/>
        <v>3692</v>
      </c>
      <c r="E4489" s="4">
        <f>1</f>
        <v>1</v>
      </c>
      <c r="F4489" s="82">
        <f t="shared" si="371"/>
        <v>15</v>
      </c>
      <c r="J4489" s="92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82">
        <f t="shared" si="371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72">C4491+D4467</f>
        <v>102920</v>
      </c>
      <c r="E4491" s="4">
        <f>7+3+1</f>
        <v>11</v>
      </c>
      <c r="F4491" s="82">
        <f t="shared" si="369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72"/>
        <v>86</v>
      </c>
      <c r="F4492" s="82">
        <f t="shared" si="369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72"/>
        <v>6014</v>
      </c>
      <c r="E4493" s="4">
        <f>2+1</f>
        <v>3</v>
      </c>
      <c r="F4493" s="82">
        <f t="shared" si="369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72"/>
        <v>1217</v>
      </c>
      <c r="F4494" s="82">
        <f t="shared" si="369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72"/>
        <v>11152</v>
      </c>
      <c r="E4495" s="4">
        <f>1+4</f>
        <v>5</v>
      </c>
      <c r="F4495" s="82">
        <f t="shared" si="369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72"/>
        <v>345</v>
      </c>
      <c r="F4496" s="82">
        <f t="shared" si="369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72"/>
        <v>4293</v>
      </c>
      <c r="E4497" s="4">
        <f>1</f>
        <v>1</v>
      </c>
      <c r="F4497" s="82">
        <f t="shared" si="369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72"/>
        <v>90</v>
      </c>
      <c r="F4498" s="82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72"/>
        <v>10125</v>
      </c>
      <c r="E4499" s="4">
        <f>3+1</f>
        <v>4</v>
      </c>
      <c r="F4499" s="82">
        <f t="shared" si="369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72"/>
        <v>234</v>
      </c>
      <c r="F4500" s="82">
        <f t="shared" si="369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72"/>
        <v>2039</v>
      </c>
      <c r="E4501" s="4">
        <f>2+1</f>
        <v>3</v>
      </c>
      <c r="F4501" s="82">
        <f t="shared" si="369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72"/>
        <v>9697</v>
      </c>
      <c r="E4502" s="4">
        <f>1</f>
        <v>1</v>
      </c>
      <c r="F4502" s="82">
        <f t="shared" si="369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72"/>
        <v>67</v>
      </c>
      <c r="F4503" s="82">
        <f t="shared" si="369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82">
        <f t="shared" si="369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82">
        <f t="shared" si="369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82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73">C4507+D4483</f>
        <v>377</v>
      </c>
      <c r="F4507" s="82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73"/>
        <v>247</v>
      </c>
      <c r="F4508" s="82">
        <f t="shared" ref="F4508" si="374"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73"/>
        <v>2288</v>
      </c>
      <c r="F4509" s="82">
        <f t="shared" ref="F4509:F4515" si="375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73"/>
        <v>12119</v>
      </c>
      <c r="E4510" s="4">
        <f>1+4+6</f>
        <v>11</v>
      </c>
      <c r="F4510" s="82">
        <f t="shared" si="375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73"/>
        <v>1295</v>
      </c>
      <c r="E4511" s="4">
        <f>1</f>
        <v>1</v>
      </c>
      <c r="F4511" s="82">
        <f t="shared" si="375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73"/>
        <v>2345</v>
      </c>
      <c r="E4512" s="4">
        <f>1</f>
        <v>1</v>
      </c>
      <c r="F4512" s="82">
        <f t="shared" si="375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73"/>
        <v>3954</v>
      </c>
      <c r="F4513" s="82">
        <f t="shared" si="375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82">
        <f t="shared" si="375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76">C4515+D4491</f>
        <v>104009</v>
      </c>
      <c r="E4515" s="4">
        <f>9+5+27+22</f>
        <v>63</v>
      </c>
      <c r="F4515" s="82">
        <f t="shared" si="375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76"/>
        <v>88</v>
      </c>
      <c r="F4516" s="82">
        <f t="shared" ref="F4516:F4553" si="377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76"/>
        <v>6056</v>
      </c>
      <c r="E4517" s="4">
        <v>1</v>
      </c>
      <c r="F4517" s="82">
        <f t="shared" si="377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76"/>
        <v>1274</v>
      </c>
      <c r="E4518" s="4">
        <v>1</v>
      </c>
      <c r="F4518" s="82">
        <f t="shared" si="377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76"/>
        <v>11608</v>
      </c>
      <c r="E4519" s="4">
        <f>4+1</f>
        <v>5</v>
      </c>
      <c r="F4519" s="82">
        <f t="shared" si="377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76"/>
        <v>386</v>
      </c>
      <c r="F4520" s="82">
        <f t="shared" si="377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76"/>
        <v>4353</v>
      </c>
      <c r="E4521" s="4">
        <f>1+2</f>
        <v>3</v>
      </c>
      <c r="F4521" s="82">
        <f t="shared" si="377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76"/>
        <v>90</v>
      </c>
      <c r="F4522" s="82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76"/>
        <v>10480</v>
      </c>
      <c r="E4523" s="4">
        <f>3+3</f>
        <v>6</v>
      </c>
      <c r="F4523" s="82">
        <f t="shared" si="377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76"/>
        <v>243</v>
      </c>
      <c r="F4524" s="82">
        <f t="shared" si="377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76"/>
        <v>2131</v>
      </c>
      <c r="E4525" s="4">
        <f>6+3</f>
        <v>9</v>
      </c>
      <c r="F4525" s="82">
        <f t="shared" si="377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76"/>
        <v>10320</v>
      </c>
      <c r="E4526" s="4">
        <f>1+1+3+2</f>
        <v>7</v>
      </c>
      <c r="F4526" s="82">
        <f t="shared" si="377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76"/>
        <v>71</v>
      </c>
      <c r="F4527" s="82">
        <f t="shared" si="377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82">
        <f t="shared" si="377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82">
        <f t="shared" si="377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82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78">C4531+D4507</f>
        <v>364</v>
      </c>
      <c r="F4531" s="82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78"/>
        <v>307</v>
      </c>
      <c r="F4532" s="82">
        <f t="shared" si="377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78"/>
        <v>2322</v>
      </c>
      <c r="E4533" s="4">
        <f>1+1+2</f>
        <v>4</v>
      </c>
      <c r="F4533" s="82">
        <f t="shared" ref="F4533:F4538" si="379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78"/>
        <v>12636</v>
      </c>
      <c r="E4534" s="4">
        <f>2+1+5+4</f>
        <v>12</v>
      </c>
      <c r="F4534" s="82">
        <f t="shared" si="379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78"/>
        <v>1343</v>
      </c>
      <c r="E4535" s="4">
        <f>1+1+1</f>
        <v>3</v>
      </c>
      <c r="F4535" s="82">
        <f t="shared" si="379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78"/>
        <v>2400</v>
      </c>
      <c r="F4536" s="82">
        <f t="shared" si="379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78"/>
        <v>4463</v>
      </c>
      <c r="E4537" s="4">
        <f>1</f>
        <v>1</v>
      </c>
      <c r="F4537" s="82">
        <f t="shared" si="379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82">
        <f t="shared" si="379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80">C4539+D4515</f>
        <v>105309</v>
      </c>
      <c r="E4539" s="4">
        <v>31</v>
      </c>
      <c r="F4539" s="82">
        <f t="shared" si="377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80"/>
        <v>96</v>
      </c>
      <c r="F4540" s="82">
        <f t="shared" si="377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80"/>
        <v>6150</v>
      </c>
      <c r="E4541" s="4">
        <f>1+1+1</f>
        <v>3</v>
      </c>
      <c r="F4541" s="82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80"/>
        <v>1322</v>
      </c>
      <c r="F4542" s="82">
        <f t="shared" si="377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80"/>
        <v>11989</v>
      </c>
      <c r="E4543" s="4">
        <f>3+3</f>
        <v>6</v>
      </c>
      <c r="F4543" s="82">
        <f t="shared" si="377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80"/>
        <v>406</v>
      </c>
      <c r="F4544" s="82">
        <f t="shared" si="377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80"/>
        <v>4577</v>
      </c>
      <c r="E4545" s="4">
        <f>1+1+3</f>
        <v>5</v>
      </c>
      <c r="F4545" s="82">
        <f t="shared" si="377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80"/>
        <v>90</v>
      </c>
      <c r="F4546" s="82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80"/>
        <v>10774</v>
      </c>
      <c r="E4547" s="4">
        <f>4+2</f>
        <v>6</v>
      </c>
      <c r="F4547" s="82">
        <f t="shared" si="377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80"/>
        <v>247</v>
      </c>
      <c r="F4548" s="82">
        <f t="shared" si="377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80"/>
        <v>2215</v>
      </c>
      <c r="F4549" s="82">
        <f t="shared" si="377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80"/>
        <v>10836</v>
      </c>
      <c r="E4550" s="4">
        <f>6+5+1+5</f>
        <v>17</v>
      </c>
      <c r="F4550" s="82">
        <f t="shared" si="377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80"/>
        <v>69</v>
      </c>
      <c r="F4551" s="82">
        <f t="shared" si="377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82">
        <f t="shared" si="377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82">
        <f t="shared" si="377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82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81">C4555+D4531</f>
        <v>380</v>
      </c>
      <c r="E4555" s="4">
        <f>5+2</f>
        <v>7</v>
      </c>
      <c r="F4555" s="82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81"/>
        <v>325</v>
      </c>
      <c r="F4556" s="82">
        <f t="shared" ref="F4556" si="382"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81"/>
        <v>2398</v>
      </c>
      <c r="F4557" s="82">
        <f t="shared" ref="F4557:F4562" si="383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81"/>
        <v>13612</v>
      </c>
      <c r="E4558" s="4">
        <f>1+2+4</f>
        <v>7</v>
      </c>
      <c r="F4558" s="82">
        <f t="shared" si="383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81"/>
        <v>1389</v>
      </c>
      <c r="E4559" s="4">
        <f>1</f>
        <v>1</v>
      </c>
      <c r="F4559" s="82">
        <f t="shared" si="383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81"/>
        <v>2461</v>
      </c>
      <c r="F4560" s="82">
        <f t="shared" si="383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8">
        <f t="shared" si="381"/>
        <v>4746</v>
      </c>
      <c r="E4561" s="47">
        <f>1</f>
        <v>1</v>
      </c>
      <c r="F4561" s="82">
        <f t="shared" si="383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5">
        <f>C4562+D4538</f>
        <v>310254</v>
      </c>
      <c r="E4562" s="50">
        <f>16+12+1+70+55</f>
        <v>154</v>
      </c>
      <c r="F4562" s="82">
        <f t="shared" si="383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84">C4563+D4539</f>
        <v>106573</v>
      </c>
      <c r="E4563" s="4">
        <v>48</v>
      </c>
      <c r="F4563" s="133">
        <f t="shared" ref="F4563:F4604" si="385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84"/>
        <v>99</v>
      </c>
      <c r="F4564" s="133">
        <f t="shared" si="385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84"/>
        <v>6290</v>
      </c>
      <c r="E4565" s="4">
        <v>2</v>
      </c>
      <c r="F4565" s="133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84"/>
        <v>1361</v>
      </c>
      <c r="F4566" s="133">
        <f t="shared" si="385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84"/>
        <v>12566</v>
      </c>
      <c r="E4567" s="4">
        <f>5+3</f>
        <v>8</v>
      </c>
      <c r="F4567" s="133">
        <f t="shared" si="385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84"/>
        <v>431</v>
      </c>
      <c r="F4568" s="133">
        <f t="shared" si="385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84"/>
        <v>4707</v>
      </c>
      <c r="E4569" s="4">
        <v>1</v>
      </c>
      <c r="F4569" s="133">
        <f t="shared" si="385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84"/>
        <v>91</v>
      </c>
      <c r="F4570" s="82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84"/>
        <v>11117</v>
      </c>
      <c r="E4571" s="4">
        <f>3+3</f>
        <v>6</v>
      </c>
      <c r="F4571" s="133">
        <f t="shared" si="385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84"/>
        <v>267</v>
      </c>
      <c r="F4572" s="133">
        <f t="shared" si="385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84"/>
        <v>2360</v>
      </c>
      <c r="E4573" s="4">
        <v>1</v>
      </c>
      <c r="F4573" s="133">
        <f t="shared" si="385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84"/>
        <v>11634</v>
      </c>
      <c r="E4574" s="4">
        <f>5+4+2</f>
        <v>11</v>
      </c>
      <c r="F4574" s="133">
        <f t="shared" si="385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84"/>
        <v>71</v>
      </c>
      <c r="F4575" s="133">
        <f t="shared" si="385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33">
        <f t="shared" si="385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33">
        <f t="shared" si="385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33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86">C4579+D4555</f>
        <v>384</v>
      </c>
      <c r="F4579" s="82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86"/>
        <v>346</v>
      </c>
      <c r="F4580" s="133">
        <f t="shared" si="385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86"/>
        <v>2540</v>
      </c>
      <c r="E4581" s="4">
        <f>1</f>
        <v>1</v>
      </c>
      <c r="F4581" s="82">
        <f t="shared" ref="F4581:F4588" si="387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86"/>
        <v>14701</v>
      </c>
      <c r="E4582" s="4">
        <f>1+2+4</f>
        <v>7</v>
      </c>
      <c r="F4582" s="82">
        <f t="shared" si="387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86"/>
        <v>1470</v>
      </c>
      <c r="E4583" s="4">
        <f>1</f>
        <v>1</v>
      </c>
      <c r="F4583" s="82">
        <f t="shared" si="387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86"/>
        <v>2530</v>
      </c>
      <c r="E4584" s="4">
        <f>1</f>
        <v>1</v>
      </c>
      <c r="F4584" s="82">
        <f t="shared" si="387"/>
        <v>39</v>
      </c>
    </row>
    <row r="4585" spans="1:6" ht="15.75" thickBot="1" x14ac:dyDescent="0.3">
      <c r="A4585" s="100" t="s">
        <v>47</v>
      </c>
      <c r="B4585" s="46">
        <v>44083</v>
      </c>
      <c r="C4585" s="47">
        <v>390</v>
      </c>
      <c r="D4585" s="88">
        <f t="shared" si="386"/>
        <v>5136</v>
      </c>
      <c r="E4585" s="47"/>
      <c r="F4585" s="82">
        <f t="shared" si="387"/>
        <v>17</v>
      </c>
    </row>
    <row r="4586" spans="1:6" x14ac:dyDescent="0.25">
      <c r="A4586" s="64" t="s">
        <v>22</v>
      </c>
      <c r="B4586" s="49">
        <v>44084</v>
      </c>
      <c r="C4586" s="101">
        <v>6252</v>
      </c>
      <c r="D4586" s="135">
        <f>C4586+D4562</f>
        <v>316506</v>
      </c>
      <c r="E4586" s="50">
        <f>29+9+62+41</f>
        <v>141</v>
      </c>
      <c r="F4586" s="82">
        <f t="shared" si="387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88">C4587+D4563</f>
        <v>107857</v>
      </c>
      <c r="E4587" s="4">
        <v>35</v>
      </c>
      <c r="F4587" s="133">
        <f t="shared" si="387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88"/>
        <v>111</v>
      </c>
      <c r="F4588" s="133">
        <f t="shared" si="387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88"/>
        <v>6418</v>
      </c>
      <c r="E4589" s="4">
        <f>1</f>
        <v>1</v>
      </c>
      <c r="F4589" s="133">
        <f t="shared" si="385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88"/>
        <v>1390</v>
      </c>
      <c r="F4590" s="133">
        <f t="shared" si="385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88"/>
        <v>13009</v>
      </c>
      <c r="E4591" s="4">
        <f>3+2</f>
        <v>5</v>
      </c>
      <c r="F4591" s="133">
        <f t="shared" si="385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88"/>
        <v>491</v>
      </c>
      <c r="F4592" s="133">
        <f t="shared" si="385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88"/>
        <v>4844</v>
      </c>
      <c r="E4593" s="4">
        <f>4+4</f>
        <v>8</v>
      </c>
      <c r="F4593" s="133">
        <f t="shared" si="385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88"/>
        <v>92</v>
      </c>
      <c r="F4594" s="82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88"/>
        <v>11397</v>
      </c>
      <c r="E4595" s="4">
        <f>4+2</f>
        <v>6</v>
      </c>
      <c r="F4595" s="133">
        <f t="shared" si="385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88"/>
        <v>294</v>
      </c>
      <c r="F4596" s="133">
        <f t="shared" si="385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88"/>
        <v>2503</v>
      </c>
      <c r="E4597" s="4">
        <f>1+1</f>
        <v>2</v>
      </c>
      <c r="F4597" s="133">
        <f t="shared" si="385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88"/>
        <v>12365</v>
      </c>
      <c r="E4598" s="4">
        <f>5+3+5</f>
        <v>13</v>
      </c>
      <c r="F4598" s="133">
        <f t="shared" si="385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88"/>
        <v>65</v>
      </c>
      <c r="F4599" s="133">
        <f t="shared" si="385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33">
        <f t="shared" si="385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33">
        <f t="shared" si="385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33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89">C4603+D4579</f>
        <v>385</v>
      </c>
      <c r="F4603" s="82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89"/>
        <v>356</v>
      </c>
      <c r="F4604" s="133">
        <f t="shared" si="385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89"/>
        <v>2626</v>
      </c>
      <c r="F4605" s="82">
        <f t="shared" ref="F4605:F4612" si="390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89"/>
        <v>15743</v>
      </c>
      <c r="E4606" s="4">
        <f>5+2+7+7</f>
        <v>21</v>
      </c>
      <c r="F4606" s="82">
        <f t="shared" si="390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89"/>
        <v>1558</v>
      </c>
      <c r="E4607" s="4">
        <f>1+2</f>
        <v>3</v>
      </c>
      <c r="F4607" s="82">
        <f t="shared" si="390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89"/>
        <v>2592</v>
      </c>
      <c r="E4608" s="4">
        <f>1</f>
        <v>1</v>
      </c>
      <c r="F4608" s="82">
        <f t="shared" si="390"/>
        <v>40</v>
      </c>
    </row>
    <row r="4609" spans="1:7" ht="15.75" thickBot="1" x14ac:dyDescent="0.3">
      <c r="A4609" s="52" t="s">
        <v>47</v>
      </c>
      <c r="B4609" s="53">
        <v>44084</v>
      </c>
      <c r="C4609" s="102">
        <v>283</v>
      </c>
      <c r="D4609" s="136">
        <f t="shared" si="389"/>
        <v>5419</v>
      </c>
      <c r="E4609" s="54"/>
      <c r="F4609" s="82">
        <f t="shared" si="390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5">
        <f>C4610+D4586</f>
        <v>322238</v>
      </c>
      <c r="E4610" s="48">
        <v>128</v>
      </c>
      <c r="F4610" s="82">
        <f t="shared" si="390"/>
        <v>6757</v>
      </c>
      <c r="G4610" s="131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91">C4611+D4587</f>
        <v>109072</v>
      </c>
      <c r="E4611" s="4">
        <f>19+18+9+13</f>
        <v>59</v>
      </c>
      <c r="F4611" s="133">
        <f t="shared" si="390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91"/>
        <v>114</v>
      </c>
      <c r="F4612" s="133">
        <f t="shared" si="390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91"/>
        <v>6543</v>
      </c>
      <c r="E4613" s="4">
        <f>1+1</f>
        <v>2</v>
      </c>
      <c r="F4613" s="133">
        <f t="shared" ref="F4613:F4631" si="392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91"/>
        <v>1480</v>
      </c>
      <c r="E4614" s="4">
        <v>2</v>
      </c>
      <c r="F4614" s="133">
        <f t="shared" si="392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91"/>
        <v>13396</v>
      </c>
      <c r="E4615" s="4">
        <f>3+3</f>
        <v>6</v>
      </c>
      <c r="F4615" s="133">
        <f t="shared" si="392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91"/>
        <v>603</v>
      </c>
      <c r="E4616" s="4">
        <f>1</f>
        <v>1</v>
      </c>
      <c r="F4616" s="133">
        <f t="shared" si="392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91"/>
        <v>4995</v>
      </c>
      <c r="E4617" s="4">
        <v>11</v>
      </c>
      <c r="F4617" s="133">
        <f t="shared" si="392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91"/>
        <v>96</v>
      </c>
      <c r="F4618" s="82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91"/>
        <v>11699</v>
      </c>
      <c r="E4619" s="4">
        <f>1</f>
        <v>1</v>
      </c>
      <c r="F4619" s="133">
        <f t="shared" si="392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91"/>
        <v>321</v>
      </c>
      <c r="F4620" s="133">
        <f t="shared" si="392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91"/>
        <v>2665</v>
      </c>
      <c r="F4621" s="133">
        <f t="shared" si="392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91"/>
        <v>13060</v>
      </c>
      <c r="E4622" s="4">
        <f>1+2+3+2</f>
        <v>8</v>
      </c>
      <c r="F4622" s="133">
        <f t="shared" si="392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91"/>
        <v>65</v>
      </c>
      <c r="F4623" s="133">
        <f t="shared" si="392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33">
        <f t="shared" si="392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33">
        <f t="shared" si="392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33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93">C4627+D4603</f>
        <v>399</v>
      </c>
      <c r="F4627" s="82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93"/>
        <v>379</v>
      </c>
      <c r="F4628" s="133">
        <f t="shared" si="392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93"/>
        <v>2762</v>
      </c>
      <c r="F4629" s="82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93"/>
        <v>16673</v>
      </c>
      <c r="E4630" s="4">
        <f>2+4+4</f>
        <v>10</v>
      </c>
      <c r="F4630" s="82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93"/>
        <v>1641</v>
      </c>
      <c r="F4631" s="133">
        <f t="shared" si="392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93"/>
        <v>2635</v>
      </c>
      <c r="E4632" s="4">
        <f>1</f>
        <v>1</v>
      </c>
      <c r="F4632" s="133">
        <f>E4632+F4608</f>
        <v>41</v>
      </c>
    </row>
    <row r="4633" spans="1:6" ht="15.75" thickBot="1" x14ac:dyDescent="0.3">
      <c r="A4633" s="100" t="s">
        <v>47</v>
      </c>
      <c r="B4633" s="46">
        <v>44085</v>
      </c>
      <c r="C4633" s="47">
        <v>472</v>
      </c>
      <c r="D4633" s="88">
        <f t="shared" si="393"/>
        <v>5891</v>
      </c>
      <c r="E4633" s="47">
        <f>1</f>
        <v>1</v>
      </c>
      <c r="F4633" s="138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5">
        <f>C4634+D4610</f>
        <v>328100</v>
      </c>
      <c r="E4634" s="50">
        <f>15+15+18+6</f>
        <v>54</v>
      </c>
      <c r="F4634" s="132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94">C4635+D4611</f>
        <v>110057</v>
      </c>
      <c r="E4635" s="4">
        <f>9+5+5+4</f>
        <v>23</v>
      </c>
      <c r="F4635" s="133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94"/>
        <v>120</v>
      </c>
      <c r="F4636" s="133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94"/>
        <v>6660</v>
      </c>
      <c r="E4637" s="4">
        <f>2+1</f>
        <v>3</v>
      </c>
      <c r="F4637" s="133">
        <f t="shared" ref="F4637:F4655" si="395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94"/>
        <v>1645</v>
      </c>
      <c r="E4638" s="4">
        <f>2+2</f>
        <v>4</v>
      </c>
      <c r="F4638" s="133">
        <f t="shared" si="395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94"/>
        <v>13887</v>
      </c>
      <c r="E4639" s="4">
        <f>4</f>
        <v>4</v>
      </c>
      <c r="F4639" s="133">
        <f t="shared" si="395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94"/>
        <v>659</v>
      </c>
      <c r="F4640" s="133">
        <f t="shared" si="395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94"/>
        <v>5133</v>
      </c>
      <c r="F4641" s="133">
        <f t="shared" si="395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94"/>
        <v>95</v>
      </c>
      <c r="F4642" s="133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94"/>
        <v>11953</v>
      </c>
      <c r="E4643" s="4">
        <f>4+2</f>
        <v>6</v>
      </c>
      <c r="F4643" s="133">
        <f t="shared" si="395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94"/>
        <v>351</v>
      </c>
      <c r="F4644" s="133">
        <f t="shared" si="395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94"/>
        <v>2712</v>
      </c>
      <c r="F4645" s="133">
        <f t="shared" si="395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94"/>
        <v>13778</v>
      </c>
      <c r="E4646" s="4">
        <f>2</f>
        <v>2</v>
      </c>
      <c r="F4646" s="133">
        <f t="shared" si="395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94"/>
        <v>68</v>
      </c>
      <c r="F4647" s="133">
        <f t="shared" si="395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33">
        <f t="shared" si="395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33">
        <f t="shared" si="395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33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96">C4651+D4627</f>
        <v>422</v>
      </c>
      <c r="E4651" s="4">
        <f>2+3</f>
        <v>5</v>
      </c>
      <c r="F4651" s="133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96"/>
        <v>382</v>
      </c>
      <c r="F4652" s="133">
        <f t="shared" si="395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96"/>
        <v>2876</v>
      </c>
      <c r="F4653" s="133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96"/>
        <v>17562</v>
      </c>
      <c r="E4654" s="4">
        <f>2+3+2</f>
        <v>7</v>
      </c>
      <c r="F4654" s="133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96"/>
        <v>1753</v>
      </c>
      <c r="F4655" s="133">
        <f t="shared" si="395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96"/>
        <v>2683</v>
      </c>
      <c r="E4656" s="4">
        <f>1+1+1</f>
        <v>3</v>
      </c>
      <c r="F4656" s="133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6">
        <f t="shared" si="396"/>
        <v>6045</v>
      </c>
      <c r="E4657" s="54">
        <f>1</f>
        <v>1</v>
      </c>
      <c r="F4657" s="134">
        <f>E4657+F4633</f>
        <v>19</v>
      </c>
    </row>
    <row r="4658" spans="1:6" x14ac:dyDescent="0.25">
      <c r="A4658" s="64" t="s">
        <v>22</v>
      </c>
      <c r="B4658" s="140">
        <v>44087</v>
      </c>
      <c r="C4658" s="48">
        <v>3689</v>
      </c>
      <c r="D4658" s="135">
        <f>C4658+D4634</f>
        <v>331789</v>
      </c>
      <c r="E4658" s="48">
        <f>11+3+11+13</f>
        <v>38</v>
      </c>
      <c r="F4658" s="132">
        <f>E4658+F4634</f>
        <v>6849</v>
      </c>
    </row>
    <row r="4659" spans="1:6" x14ac:dyDescent="0.25">
      <c r="A4659" s="51" t="s">
        <v>20</v>
      </c>
      <c r="B4659" s="140">
        <v>44087</v>
      </c>
      <c r="C4659" s="4">
        <v>843</v>
      </c>
      <c r="D4659" s="29">
        <f t="shared" ref="D4659:D4671" si="397">C4659+D4635</f>
        <v>110900</v>
      </c>
      <c r="E4659" s="4">
        <f>6+7+4+2</f>
        <v>19</v>
      </c>
      <c r="F4659" s="133">
        <f>E4659+F4635</f>
        <v>2661</v>
      </c>
    </row>
    <row r="4660" spans="1:6" x14ac:dyDescent="0.25">
      <c r="A4660" s="51" t="s">
        <v>35</v>
      </c>
      <c r="B4660" s="140">
        <v>44087</v>
      </c>
      <c r="C4660" s="4">
        <v>4</v>
      </c>
      <c r="D4660" s="29">
        <f t="shared" si="397"/>
        <v>124</v>
      </c>
      <c r="F4660" s="133">
        <f>E4660+F4636</f>
        <v>0</v>
      </c>
    </row>
    <row r="4661" spans="1:6" x14ac:dyDescent="0.25">
      <c r="A4661" s="51" t="s">
        <v>21</v>
      </c>
      <c r="B4661" s="140">
        <v>44087</v>
      </c>
      <c r="C4661" s="4">
        <v>91</v>
      </c>
      <c r="D4661" s="29">
        <f t="shared" si="397"/>
        <v>6751</v>
      </c>
      <c r="E4661" s="4">
        <f>2</f>
        <v>2</v>
      </c>
      <c r="F4661" s="133">
        <f t="shared" ref="F4661:F4679" si="398">E4661+F4637</f>
        <v>238</v>
      </c>
    </row>
    <row r="4662" spans="1:6" x14ac:dyDescent="0.25">
      <c r="A4662" s="51" t="s">
        <v>36</v>
      </c>
      <c r="B4662" s="140">
        <v>44087</v>
      </c>
      <c r="C4662" s="4">
        <v>73</v>
      </c>
      <c r="D4662" s="29">
        <f t="shared" si="397"/>
        <v>1718</v>
      </c>
      <c r="F4662" s="133">
        <f t="shared" si="398"/>
        <v>14</v>
      </c>
    </row>
    <row r="4663" spans="1:6" x14ac:dyDescent="0.25">
      <c r="A4663" s="51" t="s">
        <v>27</v>
      </c>
      <c r="B4663" s="140">
        <v>44087</v>
      </c>
      <c r="C4663" s="4">
        <v>552</v>
      </c>
      <c r="D4663" s="29">
        <f t="shared" si="397"/>
        <v>14439</v>
      </c>
      <c r="E4663" s="4">
        <f>3+1</f>
        <v>4</v>
      </c>
      <c r="F4663" s="133">
        <f t="shared" si="398"/>
        <v>197</v>
      </c>
    </row>
    <row r="4664" spans="1:6" x14ac:dyDescent="0.25">
      <c r="A4664" s="51" t="s">
        <v>37</v>
      </c>
      <c r="B4664" s="140">
        <v>44087</v>
      </c>
      <c r="C4664" s="4">
        <v>1</v>
      </c>
      <c r="D4664" s="29">
        <f t="shared" si="397"/>
        <v>660</v>
      </c>
      <c r="F4664" s="133">
        <f t="shared" si="398"/>
        <v>6</v>
      </c>
    </row>
    <row r="4665" spans="1:6" x14ac:dyDescent="0.25">
      <c r="A4665" s="51" t="s">
        <v>38</v>
      </c>
      <c r="B4665" s="140">
        <v>44087</v>
      </c>
      <c r="C4665" s="4">
        <v>105</v>
      </c>
      <c r="D4665" s="29">
        <f t="shared" si="397"/>
        <v>5238</v>
      </c>
      <c r="E4665" s="4">
        <f>1</f>
        <v>1</v>
      </c>
      <c r="F4665" s="133">
        <f t="shared" si="398"/>
        <v>89</v>
      </c>
    </row>
    <row r="4666" spans="1:6" x14ac:dyDescent="0.25">
      <c r="A4666" s="51" t="s">
        <v>48</v>
      </c>
      <c r="B4666" s="140">
        <v>44087</v>
      </c>
      <c r="C4666" s="4">
        <v>-1</v>
      </c>
      <c r="D4666" s="29">
        <f t="shared" si="397"/>
        <v>94</v>
      </c>
      <c r="F4666" s="133">
        <f>E4666+F4642</f>
        <v>1</v>
      </c>
    </row>
    <row r="4667" spans="1:6" x14ac:dyDescent="0.25">
      <c r="A4667" s="51" t="s">
        <v>39</v>
      </c>
      <c r="B4667" s="140">
        <v>44087</v>
      </c>
      <c r="C4667" s="4">
        <v>169</v>
      </c>
      <c r="D4667" s="29">
        <f t="shared" si="397"/>
        <v>12122</v>
      </c>
      <c r="E4667" s="4">
        <f>3+2+1</f>
        <v>6</v>
      </c>
      <c r="F4667" s="133">
        <f t="shared" si="398"/>
        <v>256</v>
      </c>
    </row>
    <row r="4668" spans="1:6" x14ac:dyDescent="0.25">
      <c r="A4668" s="51" t="s">
        <v>40</v>
      </c>
      <c r="B4668" s="140">
        <v>44087</v>
      </c>
      <c r="C4668" s="4">
        <v>46</v>
      </c>
      <c r="D4668" s="29">
        <f t="shared" si="397"/>
        <v>397</v>
      </c>
      <c r="F4668" s="133">
        <f t="shared" si="398"/>
        <v>4</v>
      </c>
    </row>
    <row r="4669" spans="1:6" x14ac:dyDescent="0.25">
      <c r="A4669" s="51" t="s">
        <v>28</v>
      </c>
      <c r="B4669" s="140">
        <v>44087</v>
      </c>
      <c r="C4669" s="4">
        <v>96</v>
      </c>
      <c r="D4669" s="29">
        <f t="shared" si="397"/>
        <v>2808</v>
      </c>
      <c r="E4669" s="4">
        <f>1+3</f>
        <v>4</v>
      </c>
      <c r="F4669" s="133">
        <f t="shared" si="398"/>
        <v>58</v>
      </c>
    </row>
    <row r="4670" spans="1:6" x14ac:dyDescent="0.25">
      <c r="A4670" s="51" t="s">
        <v>24</v>
      </c>
      <c r="B4670" s="140">
        <v>44087</v>
      </c>
      <c r="C4670" s="4">
        <v>704</v>
      </c>
      <c r="D4670" s="29">
        <f t="shared" si="397"/>
        <v>14482</v>
      </c>
      <c r="E4670" s="4">
        <f>2</f>
        <v>2</v>
      </c>
      <c r="F4670" s="133">
        <f t="shared" si="398"/>
        <v>150</v>
      </c>
    </row>
    <row r="4671" spans="1:6" x14ac:dyDescent="0.25">
      <c r="A4671" s="51" t="s">
        <v>30</v>
      </c>
      <c r="B4671" s="140">
        <v>44087</v>
      </c>
      <c r="C4671" s="4">
        <v>0</v>
      </c>
      <c r="D4671" s="29">
        <f t="shared" si="397"/>
        <v>68</v>
      </c>
      <c r="F4671" s="133">
        <f t="shared" si="398"/>
        <v>2</v>
      </c>
    </row>
    <row r="4672" spans="1:6" x14ac:dyDescent="0.25">
      <c r="A4672" s="51" t="s">
        <v>26</v>
      </c>
      <c r="B4672" s="140">
        <v>44087</v>
      </c>
      <c r="C4672" s="4">
        <v>286</v>
      </c>
      <c r="D4672" s="29">
        <f>C4672+D4648</f>
        <v>4812</v>
      </c>
      <c r="E4672" s="4">
        <f>2+1+1</f>
        <v>4</v>
      </c>
      <c r="F4672" s="133">
        <f t="shared" si="398"/>
        <v>50</v>
      </c>
    </row>
    <row r="4673" spans="1:6" x14ac:dyDescent="0.25">
      <c r="A4673" s="51" t="s">
        <v>25</v>
      </c>
      <c r="B4673" s="140">
        <v>44087</v>
      </c>
      <c r="C4673" s="4">
        <v>130</v>
      </c>
      <c r="D4673" s="29">
        <f>C4673+D4649</f>
        <v>8719</v>
      </c>
      <c r="E4673" s="4">
        <f>2</f>
        <v>2</v>
      </c>
      <c r="F4673" s="133">
        <f t="shared" si="398"/>
        <v>153</v>
      </c>
    </row>
    <row r="4674" spans="1:6" x14ac:dyDescent="0.25">
      <c r="A4674" s="51" t="s">
        <v>41</v>
      </c>
      <c r="B4674" s="140">
        <v>44087</v>
      </c>
      <c r="C4674" s="4">
        <v>340</v>
      </c>
      <c r="D4674" s="29">
        <f>C4674+D4650</f>
        <v>6765</v>
      </c>
      <c r="E4674" s="4">
        <f>1+1</f>
        <v>2</v>
      </c>
      <c r="F4674" s="133">
        <f>E4674+F4650</f>
        <v>89</v>
      </c>
    </row>
    <row r="4675" spans="1:6" x14ac:dyDescent="0.25">
      <c r="A4675" s="51" t="s">
        <v>42</v>
      </c>
      <c r="B4675" s="140">
        <v>44087</v>
      </c>
      <c r="C4675" s="4">
        <v>-5</v>
      </c>
      <c r="D4675" s="29">
        <f t="shared" ref="D4675:D4681" si="399">C4675+D4651</f>
        <v>417</v>
      </c>
      <c r="F4675" s="133">
        <f>E4675+F4651</f>
        <v>12</v>
      </c>
    </row>
    <row r="4676" spans="1:6" x14ac:dyDescent="0.25">
      <c r="A4676" s="51" t="s">
        <v>43</v>
      </c>
      <c r="B4676" s="140">
        <v>44087</v>
      </c>
      <c r="C4676" s="4">
        <v>1</v>
      </c>
      <c r="D4676" s="29">
        <f t="shared" si="399"/>
        <v>383</v>
      </c>
      <c r="F4676" s="133">
        <f t="shared" si="398"/>
        <v>0</v>
      </c>
    </row>
    <row r="4677" spans="1:6" x14ac:dyDescent="0.25">
      <c r="A4677" s="51" t="s">
        <v>44</v>
      </c>
      <c r="B4677" s="140">
        <v>44087</v>
      </c>
      <c r="C4677" s="4">
        <v>193</v>
      </c>
      <c r="D4677" s="29">
        <f t="shared" si="399"/>
        <v>3069</v>
      </c>
      <c r="F4677" s="133">
        <f>E4677+F4653</f>
        <v>21</v>
      </c>
    </row>
    <row r="4678" spans="1:6" x14ac:dyDescent="0.25">
      <c r="A4678" s="51" t="s">
        <v>29</v>
      </c>
      <c r="B4678" s="140">
        <v>44087</v>
      </c>
      <c r="C4678" s="4">
        <v>1055</v>
      </c>
      <c r="D4678" s="29">
        <f t="shared" si="399"/>
        <v>18617</v>
      </c>
      <c r="E4678" s="4">
        <f>1+1</f>
        <v>2</v>
      </c>
      <c r="F4678" s="133">
        <f>E4678+F4654</f>
        <v>196</v>
      </c>
    </row>
    <row r="4679" spans="1:6" x14ac:dyDescent="0.25">
      <c r="A4679" s="51" t="s">
        <v>45</v>
      </c>
      <c r="B4679" s="140">
        <v>44087</v>
      </c>
      <c r="C4679" s="4">
        <v>79</v>
      </c>
      <c r="D4679" s="29">
        <f t="shared" si="399"/>
        <v>1832</v>
      </c>
      <c r="E4679" s="4">
        <f>1</f>
        <v>1</v>
      </c>
      <c r="F4679" s="133">
        <f t="shared" si="398"/>
        <v>26</v>
      </c>
    </row>
    <row r="4680" spans="1:6" x14ac:dyDescent="0.25">
      <c r="A4680" s="51" t="s">
        <v>46</v>
      </c>
      <c r="B4680" s="140">
        <v>44087</v>
      </c>
      <c r="C4680" s="4">
        <v>22</v>
      </c>
      <c r="D4680" s="29">
        <f t="shared" si="399"/>
        <v>2705</v>
      </c>
      <c r="E4680" s="4">
        <f>1</f>
        <v>1</v>
      </c>
      <c r="F4680" s="133">
        <f>E4680+F4656</f>
        <v>45</v>
      </c>
    </row>
    <row r="4681" spans="1:6" ht="15.75" thickBot="1" x14ac:dyDescent="0.3">
      <c r="A4681" s="52" t="s">
        <v>47</v>
      </c>
      <c r="B4681" s="140">
        <v>44087</v>
      </c>
      <c r="C4681" s="4">
        <v>583</v>
      </c>
      <c r="D4681" s="136">
        <f t="shared" si="399"/>
        <v>6628</v>
      </c>
      <c r="F4681" s="134">
        <f>E4681+F4657</f>
        <v>19</v>
      </c>
    </row>
    <row r="4682" spans="1:6" x14ac:dyDescent="0.25">
      <c r="A4682" s="64" t="s">
        <v>22</v>
      </c>
      <c r="B4682" s="140">
        <v>44088</v>
      </c>
      <c r="C4682" s="4">
        <v>4863</v>
      </c>
      <c r="D4682" s="135">
        <f>C4682+D4658</f>
        <v>336652</v>
      </c>
      <c r="E4682" s="4">
        <f>7+4+96+51</f>
        <v>158</v>
      </c>
      <c r="F4682" s="132">
        <f>E4682+F4658</f>
        <v>7007</v>
      </c>
    </row>
    <row r="4683" spans="1:6" x14ac:dyDescent="0.25">
      <c r="A4683" s="51" t="s">
        <v>20</v>
      </c>
      <c r="B4683" s="140">
        <v>44088</v>
      </c>
      <c r="C4683" s="4">
        <v>946</v>
      </c>
      <c r="D4683" s="29">
        <f t="shared" ref="D4683:D4695" si="400">C4683+D4659</f>
        <v>111846</v>
      </c>
      <c r="E4683" s="4">
        <f>5+9+25+14</f>
        <v>53</v>
      </c>
      <c r="F4683" s="133">
        <f>E4683+F4659</f>
        <v>2714</v>
      </c>
    </row>
    <row r="4684" spans="1:6" x14ac:dyDescent="0.25">
      <c r="A4684" s="51" t="s">
        <v>35</v>
      </c>
      <c r="B4684" s="140">
        <v>44088</v>
      </c>
      <c r="C4684" s="4">
        <v>5</v>
      </c>
      <c r="D4684" s="29">
        <f t="shared" si="400"/>
        <v>129</v>
      </c>
      <c r="F4684" s="133">
        <f>E4684+F4660</f>
        <v>0</v>
      </c>
    </row>
    <row r="4685" spans="1:6" x14ac:dyDescent="0.25">
      <c r="A4685" s="51" t="s">
        <v>21</v>
      </c>
      <c r="B4685" s="140">
        <v>44088</v>
      </c>
      <c r="C4685" s="4">
        <v>41</v>
      </c>
      <c r="D4685" s="29">
        <f t="shared" si="400"/>
        <v>6792</v>
      </c>
      <c r="E4685" s="4">
        <f>1+2</f>
        <v>3</v>
      </c>
      <c r="F4685" s="133">
        <f t="shared" ref="F4685:F4703" si="401">E4685+F4661</f>
        <v>241</v>
      </c>
    </row>
    <row r="4686" spans="1:6" x14ac:dyDescent="0.25">
      <c r="A4686" s="51" t="s">
        <v>36</v>
      </c>
      <c r="B4686" s="140">
        <v>44088</v>
      </c>
      <c r="C4686" s="4">
        <v>39</v>
      </c>
      <c r="D4686" s="29">
        <f t="shared" si="400"/>
        <v>1757</v>
      </c>
      <c r="E4686" s="4">
        <f>4+2</f>
        <v>6</v>
      </c>
      <c r="F4686" s="133">
        <f t="shared" si="401"/>
        <v>20</v>
      </c>
    </row>
    <row r="4687" spans="1:6" x14ac:dyDescent="0.25">
      <c r="A4687" s="51" t="s">
        <v>27</v>
      </c>
      <c r="B4687" s="140">
        <v>44088</v>
      </c>
      <c r="C4687" s="4">
        <v>535</v>
      </c>
      <c r="D4687" s="29">
        <f t="shared" si="400"/>
        <v>14974</v>
      </c>
      <c r="E4687" s="4">
        <f>4+3</f>
        <v>7</v>
      </c>
      <c r="F4687" s="133">
        <f t="shared" si="401"/>
        <v>204</v>
      </c>
    </row>
    <row r="4688" spans="1:6" x14ac:dyDescent="0.25">
      <c r="A4688" s="51" t="s">
        <v>37</v>
      </c>
      <c r="B4688" s="140">
        <v>44088</v>
      </c>
      <c r="C4688" s="4">
        <v>58</v>
      </c>
      <c r="D4688" s="29">
        <f t="shared" si="400"/>
        <v>718</v>
      </c>
      <c r="F4688" s="133">
        <f t="shared" si="401"/>
        <v>6</v>
      </c>
    </row>
    <row r="4689" spans="1:6" x14ac:dyDescent="0.25">
      <c r="A4689" s="51" t="s">
        <v>38</v>
      </c>
      <c r="B4689" s="140">
        <v>44088</v>
      </c>
      <c r="C4689" s="4">
        <v>72</v>
      </c>
      <c r="D4689" s="29">
        <f t="shared" si="400"/>
        <v>5310</v>
      </c>
      <c r="F4689" s="133">
        <f t="shared" si="401"/>
        <v>89</v>
      </c>
    </row>
    <row r="4690" spans="1:6" x14ac:dyDescent="0.25">
      <c r="A4690" s="51" t="s">
        <v>48</v>
      </c>
      <c r="B4690" s="140">
        <v>44088</v>
      </c>
      <c r="C4690" s="4">
        <v>1</v>
      </c>
      <c r="D4690" s="29">
        <f t="shared" si="400"/>
        <v>95</v>
      </c>
      <c r="F4690" s="133">
        <f>E4690+F4666</f>
        <v>1</v>
      </c>
    </row>
    <row r="4691" spans="1:6" x14ac:dyDescent="0.25">
      <c r="A4691" s="51" t="s">
        <v>39</v>
      </c>
      <c r="B4691" s="140">
        <v>44088</v>
      </c>
      <c r="C4691" s="4">
        <v>277</v>
      </c>
      <c r="D4691" s="29">
        <f t="shared" si="400"/>
        <v>12399</v>
      </c>
      <c r="E4691" s="4">
        <f>3+1+5+1</f>
        <v>10</v>
      </c>
      <c r="F4691" s="133">
        <f t="shared" si="401"/>
        <v>266</v>
      </c>
    </row>
    <row r="4692" spans="1:6" x14ac:dyDescent="0.25">
      <c r="A4692" s="51" t="s">
        <v>40</v>
      </c>
      <c r="B4692" s="140">
        <v>44088</v>
      </c>
      <c r="C4692" s="4">
        <v>45</v>
      </c>
      <c r="D4692" s="29">
        <f t="shared" si="400"/>
        <v>442</v>
      </c>
      <c r="F4692" s="133">
        <f t="shared" si="401"/>
        <v>4</v>
      </c>
    </row>
    <row r="4693" spans="1:6" x14ac:dyDescent="0.25">
      <c r="A4693" s="51" t="s">
        <v>28</v>
      </c>
      <c r="B4693" s="140">
        <v>44088</v>
      </c>
      <c r="C4693" s="4">
        <v>74</v>
      </c>
      <c r="D4693" s="29">
        <f t="shared" si="400"/>
        <v>2882</v>
      </c>
      <c r="E4693" s="4">
        <f>13+11</f>
        <v>24</v>
      </c>
      <c r="F4693" s="133">
        <f t="shared" si="401"/>
        <v>82</v>
      </c>
    </row>
    <row r="4694" spans="1:6" x14ac:dyDescent="0.25">
      <c r="A4694" s="51" t="s">
        <v>24</v>
      </c>
      <c r="B4694" s="140">
        <v>44088</v>
      </c>
      <c r="C4694" s="4">
        <v>650</v>
      </c>
      <c r="D4694" s="29">
        <f t="shared" si="400"/>
        <v>15132</v>
      </c>
      <c r="E4694" s="4">
        <f>2+1</f>
        <v>3</v>
      </c>
      <c r="F4694" s="133">
        <f t="shared" si="401"/>
        <v>153</v>
      </c>
    </row>
    <row r="4695" spans="1:6" x14ac:dyDescent="0.25">
      <c r="A4695" s="51" t="s">
        <v>30</v>
      </c>
      <c r="B4695" s="140">
        <v>44088</v>
      </c>
      <c r="C4695" s="4">
        <v>0</v>
      </c>
      <c r="D4695" s="29">
        <f t="shared" si="400"/>
        <v>68</v>
      </c>
      <c r="F4695" s="133">
        <f t="shared" si="401"/>
        <v>2</v>
      </c>
    </row>
    <row r="4696" spans="1:6" x14ac:dyDescent="0.25">
      <c r="A4696" s="51" t="s">
        <v>26</v>
      </c>
      <c r="B4696" s="140">
        <v>44088</v>
      </c>
      <c r="C4696" s="4">
        <v>227</v>
      </c>
      <c r="D4696" s="29">
        <f>C4696+D4672</f>
        <v>5039</v>
      </c>
      <c r="E4696" s="4">
        <f>1+1</f>
        <v>2</v>
      </c>
      <c r="F4696" s="133">
        <f t="shared" si="401"/>
        <v>52</v>
      </c>
    </row>
    <row r="4697" spans="1:6" x14ac:dyDescent="0.25">
      <c r="A4697" s="51" t="s">
        <v>25</v>
      </c>
      <c r="B4697" s="140">
        <v>44088</v>
      </c>
      <c r="C4697" s="4">
        <v>135</v>
      </c>
      <c r="D4697" s="29">
        <f>C4697+D4673</f>
        <v>8854</v>
      </c>
      <c r="E4697" s="4">
        <f>4+4</f>
        <v>8</v>
      </c>
      <c r="F4697" s="133">
        <f t="shared" si="401"/>
        <v>161</v>
      </c>
    </row>
    <row r="4698" spans="1:6" x14ac:dyDescent="0.25">
      <c r="A4698" s="51" t="s">
        <v>41</v>
      </c>
      <c r="B4698" s="140">
        <v>44088</v>
      </c>
      <c r="C4698" s="4">
        <v>229</v>
      </c>
      <c r="D4698" s="29">
        <f>C4698+D4674</f>
        <v>6994</v>
      </c>
      <c r="E4698" s="4">
        <f>4+1</f>
        <v>5</v>
      </c>
      <c r="F4698" s="133">
        <f>E4698+F4674</f>
        <v>94</v>
      </c>
    </row>
    <row r="4699" spans="1:6" x14ac:dyDescent="0.25">
      <c r="A4699" s="51" t="s">
        <v>42</v>
      </c>
      <c r="B4699" s="140">
        <v>44088</v>
      </c>
      <c r="C4699" s="4">
        <v>0</v>
      </c>
      <c r="D4699" s="29">
        <f t="shared" ref="D4699:D4705" si="402">C4699+D4675</f>
        <v>417</v>
      </c>
      <c r="F4699" s="133">
        <f>E4699+F4675</f>
        <v>12</v>
      </c>
    </row>
    <row r="4700" spans="1:6" x14ac:dyDescent="0.25">
      <c r="A4700" s="51" t="s">
        <v>43</v>
      </c>
      <c r="B4700" s="140">
        <v>44088</v>
      </c>
      <c r="C4700" s="4">
        <v>49</v>
      </c>
      <c r="D4700" s="29">
        <f t="shared" si="402"/>
        <v>432</v>
      </c>
      <c r="F4700" s="133">
        <f t="shared" si="401"/>
        <v>0</v>
      </c>
    </row>
    <row r="4701" spans="1:6" x14ac:dyDescent="0.25">
      <c r="A4701" s="51" t="s">
        <v>44</v>
      </c>
      <c r="B4701" s="140">
        <v>44088</v>
      </c>
      <c r="C4701" s="4">
        <v>39</v>
      </c>
      <c r="D4701" s="29">
        <f t="shared" si="402"/>
        <v>3108</v>
      </c>
      <c r="E4701" s="4">
        <f>1+11+3</f>
        <v>15</v>
      </c>
      <c r="F4701" s="133">
        <f>E4701+F4677</f>
        <v>36</v>
      </c>
    </row>
    <row r="4702" spans="1:6" x14ac:dyDescent="0.25">
      <c r="A4702" s="51" t="s">
        <v>29</v>
      </c>
      <c r="B4702" s="140">
        <v>44088</v>
      </c>
      <c r="C4702" s="4">
        <v>850</v>
      </c>
      <c r="D4702" s="29">
        <f t="shared" si="402"/>
        <v>19467</v>
      </c>
      <c r="E4702" s="4">
        <f>1+10+5</f>
        <v>16</v>
      </c>
      <c r="F4702" s="133">
        <f>E4702+F4678</f>
        <v>212</v>
      </c>
    </row>
    <row r="4703" spans="1:6" x14ac:dyDescent="0.25">
      <c r="A4703" s="51" t="s">
        <v>45</v>
      </c>
      <c r="B4703" s="140">
        <v>44088</v>
      </c>
      <c r="C4703" s="4">
        <v>81</v>
      </c>
      <c r="D4703" s="29">
        <f t="shared" si="402"/>
        <v>1913</v>
      </c>
      <c r="E4703" s="4">
        <f>2</f>
        <v>2</v>
      </c>
      <c r="F4703" s="133">
        <f t="shared" si="401"/>
        <v>28</v>
      </c>
    </row>
    <row r="4704" spans="1:6" x14ac:dyDescent="0.25">
      <c r="A4704" s="51" t="s">
        <v>46</v>
      </c>
      <c r="B4704" s="140">
        <v>44088</v>
      </c>
      <c r="C4704" s="4">
        <v>72</v>
      </c>
      <c r="D4704" s="29">
        <f t="shared" si="402"/>
        <v>2777</v>
      </c>
      <c r="E4704" s="4">
        <f>1+1</f>
        <v>2</v>
      </c>
      <c r="F4704" s="133">
        <f>E4704+F4680</f>
        <v>47</v>
      </c>
    </row>
    <row r="4705" spans="1:6" ht="15.75" thickBot="1" x14ac:dyDescent="0.3">
      <c r="A4705" s="100" t="s">
        <v>47</v>
      </c>
      <c r="B4705" s="142">
        <v>44088</v>
      </c>
      <c r="C4705" s="47">
        <v>621</v>
      </c>
      <c r="D4705" s="88">
        <f t="shared" si="402"/>
        <v>7249</v>
      </c>
      <c r="E4705" s="47"/>
      <c r="F4705" s="143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5">
        <f>C4706+D4682</f>
        <v>342653</v>
      </c>
      <c r="E4706" s="50">
        <f>16+11+32+41</f>
        <v>100</v>
      </c>
      <c r="F4706" s="132">
        <f>E4706+F4682</f>
        <v>7107</v>
      </c>
    </row>
    <row r="4707" spans="1:6" x14ac:dyDescent="0.25">
      <c r="A4707" s="144" t="s">
        <v>20</v>
      </c>
      <c r="B4707" s="140">
        <v>44089</v>
      </c>
      <c r="C4707" s="4">
        <v>1010</v>
      </c>
      <c r="D4707" s="29">
        <f t="shared" ref="D4707:D4719" si="403">C4707+D4683</f>
        <v>112856</v>
      </c>
      <c r="E4707" s="4">
        <f>6+2+12+6</f>
        <v>26</v>
      </c>
      <c r="F4707" s="133">
        <f>E4707+F4683</f>
        <v>2740</v>
      </c>
    </row>
    <row r="4708" spans="1:6" x14ac:dyDescent="0.25">
      <c r="A4708" s="144" t="s">
        <v>35</v>
      </c>
      <c r="B4708" s="140">
        <v>44089</v>
      </c>
      <c r="C4708" s="4">
        <v>4</v>
      </c>
      <c r="D4708" s="29">
        <f t="shared" si="403"/>
        <v>133</v>
      </c>
      <c r="F4708" s="133">
        <f>E4708+F4684</f>
        <v>0</v>
      </c>
    </row>
    <row r="4709" spans="1:6" x14ac:dyDescent="0.25">
      <c r="A4709" s="144" t="s">
        <v>21</v>
      </c>
      <c r="B4709" s="140">
        <v>44089</v>
      </c>
      <c r="C4709" s="4">
        <v>87</v>
      </c>
      <c r="D4709" s="29">
        <f t="shared" si="403"/>
        <v>6879</v>
      </c>
      <c r="E4709" s="4">
        <f>1+1</f>
        <v>2</v>
      </c>
      <c r="F4709" s="133">
        <f t="shared" ref="F4709:F4727" si="404">E4709+F4685</f>
        <v>243</v>
      </c>
    </row>
    <row r="4710" spans="1:6" x14ac:dyDescent="0.25">
      <c r="A4710" s="144" t="s">
        <v>36</v>
      </c>
      <c r="B4710" s="140">
        <v>44089</v>
      </c>
      <c r="C4710" s="4">
        <v>98</v>
      </c>
      <c r="D4710" s="29">
        <f t="shared" si="403"/>
        <v>1855</v>
      </c>
      <c r="E4710" s="4">
        <f>1+2</f>
        <v>3</v>
      </c>
      <c r="F4710" s="133">
        <f t="shared" si="404"/>
        <v>23</v>
      </c>
    </row>
    <row r="4711" spans="1:6" x14ac:dyDescent="0.25">
      <c r="A4711" s="144" t="s">
        <v>27</v>
      </c>
      <c r="B4711" s="140">
        <v>44089</v>
      </c>
      <c r="C4711" s="4">
        <v>719</v>
      </c>
      <c r="D4711" s="29">
        <f t="shared" si="403"/>
        <v>15693</v>
      </c>
      <c r="E4711" s="4">
        <f>4+4</f>
        <v>8</v>
      </c>
      <c r="F4711" s="133">
        <f t="shared" si="404"/>
        <v>212</v>
      </c>
    </row>
    <row r="4712" spans="1:6" x14ac:dyDescent="0.25">
      <c r="A4712" s="144" t="s">
        <v>37</v>
      </c>
      <c r="B4712" s="140">
        <v>44089</v>
      </c>
      <c r="C4712" s="4">
        <v>60</v>
      </c>
      <c r="D4712" s="29">
        <f t="shared" si="403"/>
        <v>778</v>
      </c>
      <c r="F4712" s="133">
        <f t="shared" si="404"/>
        <v>6</v>
      </c>
    </row>
    <row r="4713" spans="1:6" x14ac:dyDescent="0.25">
      <c r="A4713" s="144" t="s">
        <v>38</v>
      </c>
      <c r="B4713" s="140">
        <v>44089</v>
      </c>
      <c r="C4713" s="4">
        <v>189</v>
      </c>
      <c r="D4713" s="29">
        <f t="shared" si="403"/>
        <v>5499</v>
      </c>
      <c r="E4713" s="4">
        <f>3+2</f>
        <v>5</v>
      </c>
      <c r="F4713" s="133">
        <f t="shared" si="404"/>
        <v>94</v>
      </c>
    </row>
    <row r="4714" spans="1:6" x14ac:dyDescent="0.25">
      <c r="A4714" s="144" t="s">
        <v>48</v>
      </c>
      <c r="B4714" s="140">
        <v>44089</v>
      </c>
      <c r="C4714" s="4">
        <v>3</v>
      </c>
      <c r="D4714" s="29">
        <f t="shared" si="403"/>
        <v>98</v>
      </c>
      <c r="F4714" s="133">
        <f>E4714+F4690</f>
        <v>1</v>
      </c>
    </row>
    <row r="4715" spans="1:6" x14ac:dyDescent="0.25">
      <c r="A4715" s="144" t="s">
        <v>39</v>
      </c>
      <c r="B4715" s="140">
        <v>44089</v>
      </c>
      <c r="C4715" s="4">
        <v>331</v>
      </c>
      <c r="D4715" s="29">
        <f t="shared" si="403"/>
        <v>12730</v>
      </c>
      <c r="E4715" s="4">
        <f>5+5</f>
        <v>10</v>
      </c>
      <c r="F4715" s="133">
        <f t="shared" si="404"/>
        <v>276</v>
      </c>
    </row>
    <row r="4716" spans="1:6" x14ac:dyDescent="0.25">
      <c r="A4716" s="144" t="s">
        <v>40</v>
      </c>
      <c r="B4716" s="140">
        <v>44089</v>
      </c>
      <c r="C4716" s="4">
        <v>24</v>
      </c>
      <c r="D4716" s="29">
        <f t="shared" si="403"/>
        <v>466</v>
      </c>
      <c r="F4716" s="133">
        <f t="shared" si="404"/>
        <v>4</v>
      </c>
    </row>
    <row r="4717" spans="1:6" x14ac:dyDescent="0.25">
      <c r="A4717" s="144" t="s">
        <v>28</v>
      </c>
      <c r="B4717" s="140">
        <v>44089</v>
      </c>
      <c r="C4717" s="4">
        <v>124</v>
      </c>
      <c r="D4717" s="29">
        <f t="shared" si="403"/>
        <v>3006</v>
      </c>
      <c r="E4717" s="4">
        <f>2+3</f>
        <v>5</v>
      </c>
      <c r="F4717" s="133">
        <f t="shared" si="404"/>
        <v>87</v>
      </c>
    </row>
    <row r="4718" spans="1:6" x14ac:dyDescent="0.25">
      <c r="A4718" s="144" t="s">
        <v>24</v>
      </c>
      <c r="B4718" s="140">
        <v>44089</v>
      </c>
      <c r="C4718" s="4">
        <v>629</v>
      </c>
      <c r="D4718" s="29">
        <f t="shared" si="403"/>
        <v>15761</v>
      </c>
      <c r="E4718" s="4">
        <f>2+1</f>
        <v>3</v>
      </c>
      <c r="F4718" s="133">
        <f t="shared" si="404"/>
        <v>156</v>
      </c>
    </row>
    <row r="4719" spans="1:6" x14ac:dyDescent="0.25">
      <c r="A4719" s="144" t="s">
        <v>30</v>
      </c>
      <c r="B4719" s="140">
        <v>44089</v>
      </c>
      <c r="C4719" s="4">
        <v>-8</v>
      </c>
      <c r="D4719" s="29">
        <f t="shared" si="403"/>
        <v>60</v>
      </c>
      <c r="F4719" s="133">
        <f t="shared" si="404"/>
        <v>2</v>
      </c>
    </row>
    <row r="4720" spans="1:6" x14ac:dyDescent="0.25">
      <c r="A4720" s="144" t="s">
        <v>26</v>
      </c>
      <c r="B4720" s="140">
        <v>44089</v>
      </c>
      <c r="C4720" s="4">
        <v>120</v>
      </c>
      <c r="D4720" s="29">
        <f>C4720+D4696</f>
        <v>5159</v>
      </c>
      <c r="E4720" s="4">
        <f>1</f>
        <v>1</v>
      </c>
      <c r="F4720" s="133">
        <f t="shared" si="404"/>
        <v>53</v>
      </c>
    </row>
    <row r="4721" spans="1:6" x14ac:dyDescent="0.25">
      <c r="A4721" s="144" t="s">
        <v>25</v>
      </c>
      <c r="B4721" s="140">
        <v>44089</v>
      </c>
      <c r="C4721" s="4">
        <v>375</v>
      </c>
      <c r="D4721" s="29">
        <f>C4721+D4697</f>
        <v>9229</v>
      </c>
      <c r="E4721" s="4">
        <f>3+4</f>
        <v>7</v>
      </c>
      <c r="F4721" s="133">
        <f t="shared" si="404"/>
        <v>168</v>
      </c>
    </row>
    <row r="4722" spans="1:6" x14ac:dyDescent="0.25">
      <c r="A4722" s="144" t="s">
        <v>41</v>
      </c>
      <c r="B4722" s="140">
        <v>44089</v>
      </c>
      <c r="C4722" s="4">
        <v>309</v>
      </c>
      <c r="D4722" s="29">
        <f>C4722+D4698</f>
        <v>7303</v>
      </c>
      <c r="E4722" s="4">
        <f>1+1+3</f>
        <v>5</v>
      </c>
      <c r="F4722" s="133">
        <f>E4722+F4698</f>
        <v>99</v>
      </c>
    </row>
    <row r="4723" spans="1:6" x14ac:dyDescent="0.25">
      <c r="A4723" s="144" t="s">
        <v>42</v>
      </c>
      <c r="B4723" s="140">
        <v>44089</v>
      </c>
      <c r="C4723" s="4">
        <v>11</v>
      </c>
      <c r="D4723" s="29">
        <f t="shared" ref="D4723:D4729" si="405">C4723+D4699</f>
        <v>428</v>
      </c>
      <c r="F4723" s="133">
        <f>E4723+F4699</f>
        <v>12</v>
      </c>
    </row>
    <row r="4724" spans="1:6" x14ac:dyDescent="0.25">
      <c r="A4724" s="144" t="s">
        <v>43</v>
      </c>
      <c r="B4724" s="140">
        <v>44089</v>
      </c>
      <c r="C4724" s="4">
        <v>51</v>
      </c>
      <c r="D4724" s="29">
        <f t="shared" si="405"/>
        <v>483</v>
      </c>
      <c r="F4724" s="133">
        <f t="shared" si="404"/>
        <v>0</v>
      </c>
    </row>
    <row r="4725" spans="1:6" x14ac:dyDescent="0.25">
      <c r="A4725" s="144" t="s">
        <v>44</v>
      </c>
      <c r="B4725" s="140">
        <v>44089</v>
      </c>
      <c r="C4725" s="4">
        <v>84</v>
      </c>
      <c r="D4725" s="29">
        <f t="shared" si="405"/>
        <v>3192</v>
      </c>
      <c r="F4725" s="133">
        <f>E4725+F4701</f>
        <v>36</v>
      </c>
    </row>
    <row r="4726" spans="1:6" x14ac:dyDescent="0.25">
      <c r="A4726" s="144" t="s">
        <v>29</v>
      </c>
      <c r="B4726" s="140">
        <v>44089</v>
      </c>
      <c r="C4726" s="4">
        <v>1056</v>
      </c>
      <c r="D4726" s="29">
        <f t="shared" si="405"/>
        <v>20523</v>
      </c>
      <c r="E4726" s="4">
        <f>3+4</f>
        <v>7</v>
      </c>
      <c r="F4726" s="133">
        <f>E4726+F4702</f>
        <v>219</v>
      </c>
    </row>
    <row r="4727" spans="1:6" x14ac:dyDescent="0.25">
      <c r="A4727" s="144" t="s">
        <v>45</v>
      </c>
      <c r="B4727" s="140">
        <v>44089</v>
      </c>
      <c r="C4727" s="4">
        <v>69</v>
      </c>
      <c r="D4727" s="29">
        <f t="shared" si="405"/>
        <v>1982</v>
      </c>
      <c r="F4727" s="133">
        <f t="shared" si="404"/>
        <v>28</v>
      </c>
    </row>
    <row r="4728" spans="1:6" x14ac:dyDescent="0.25">
      <c r="A4728" s="144" t="s">
        <v>46</v>
      </c>
      <c r="B4728" s="140">
        <v>44089</v>
      </c>
      <c r="C4728" s="4">
        <v>78</v>
      </c>
      <c r="D4728" s="29">
        <f t="shared" si="405"/>
        <v>2855</v>
      </c>
      <c r="F4728" s="133">
        <f>E4728+F4704</f>
        <v>47</v>
      </c>
    </row>
    <row r="4729" spans="1:6" ht="15.75" thickBot="1" x14ac:dyDescent="0.3">
      <c r="A4729" s="146" t="s">
        <v>47</v>
      </c>
      <c r="B4729" s="142">
        <v>44089</v>
      </c>
      <c r="C4729" s="47">
        <v>468</v>
      </c>
      <c r="D4729" s="88">
        <f t="shared" si="405"/>
        <v>7717</v>
      </c>
      <c r="E4729" s="47">
        <f>2+1</f>
        <v>3</v>
      </c>
      <c r="F4729" s="143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5">
        <f>C4730+D4706</f>
        <v>348731</v>
      </c>
      <c r="E4730" s="50">
        <f>26+23+68+48</f>
        <v>165</v>
      </c>
      <c r="F4730" s="132">
        <f>E4730+F4706</f>
        <v>7272</v>
      </c>
    </row>
    <row r="4731" spans="1:6" x14ac:dyDescent="0.25">
      <c r="A4731" s="144" t="s">
        <v>20</v>
      </c>
      <c r="B4731" s="26">
        <v>44090</v>
      </c>
      <c r="C4731" s="4">
        <v>813</v>
      </c>
      <c r="D4731" s="29">
        <f t="shared" ref="D4731:D4743" si="406">C4731+D4707</f>
        <v>113669</v>
      </c>
      <c r="E4731" s="4">
        <f>2+21+17</f>
        <v>40</v>
      </c>
      <c r="F4731" s="133">
        <f>E4731+F4707</f>
        <v>2780</v>
      </c>
    </row>
    <row r="4732" spans="1:6" x14ac:dyDescent="0.25">
      <c r="A4732" s="144" t="s">
        <v>35</v>
      </c>
      <c r="B4732" s="26">
        <v>44090</v>
      </c>
      <c r="C4732" s="4">
        <v>21</v>
      </c>
      <c r="D4732" s="29">
        <f t="shared" si="406"/>
        <v>154</v>
      </c>
      <c r="F4732" s="133">
        <f>E4732+F4708</f>
        <v>0</v>
      </c>
    </row>
    <row r="4733" spans="1:6" x14ac:dyDescent="0.25">
      <c r="A4733" s="144" t="s">
        <v>21</v>
      </c>
      <c r="B4733" s="26">
        <v>44090</v>
      </c>
      <c r="C4733" s="4">
        <v>122</v>
      </c>
      <c r="D4733" s="29">
        <f t="shared" si="406"/>
        <v>7001</v>
      </c>
      <c r="F4733" s="133">
        <f t="shared" ref="F4733:F4751" si="407">E4733+F4709</f>
        <v>243</v>
      </c>
    </row>
    <row r="4734" spans="1:6" x14ac:dyDescent="0.25">
      <c r="A4734" s="144" t="s">
        <v>36</v>
      </c>
      <c r="B4734" s="26">
        <v>44090</v>
      </c>
      <c r="C4734" s="4">
        <v>94</v>
      </c>
      <c r="D4734" s="29">
        <f t="shared" si="406"/>
        <v>1949</v>
      </c>
      <c r="F4734" s="133">
        <f t="shared" si="407"/>
        <v>23</v>
      </c>
    </row>
    <row r="4735" spans="1:6" x14ac:dyDescent="0.25">
      <c r="A4735" s="144" t="s">
        <v>27</v>
      </c>
      <c r="B4735" s="26">
        <v>44090</v>
      </c>
      <c r="C4735" s="4">
        <v>691</v>
      </c>
      <c r="D4735" s="29">
        <f t="shared" si="406"/>
        <v>16384</v>
      </c>
      <c r="E4735" s="4">
        <f>5+4</f>
        <v>9</v>
      </c>
      <c r="F4735" s="133">
        <f t="shared" si="407"/>
        <v>221</v>
      </c>
    </row>
    <row r="4736" spans="1:6" x14ac:dyDescent="0.25">
      <c r="A4736" s="144" t="s">
        <v>37</v>
      </c>
      <c r="B4736" s="26">
        <v>44090</v>
      </c>
      <c r="C4736" s="4">
        <v>17</v>
      </c>
      <c r="D4736" s="29">
        <f t="shared" si="406"/>
        <v>795</v>
      </c>
      <c r="F4736" s="133">
        <f>E4736+F4712</f>
        <v>6</v>
      </c>
    </row>
    <row r="4737" spans="1:6" x14ac:dyDescent="0.25">
      <c r="A4737" s="144" t="s">
        <v>38</v>
      </c>
      <c r="B4737" s="26">
        <v>44090</v>
      </c>
      <c r="C4737" s="4">
        <v>125</v>
      </c>
      <c r="D4737" s="29">
        <f t="shared" si="406"/>
        <v>5624</v>
      </c>
      <c r="E4737" s="4">
        <f>1+2</f>
        <v>3</v>
      </c>
      <c r="F4737" s="133">
        <f>E4737+F4713</f>
        <v>97</v>
      </c>
    </row>
    <row r="4738" spans="1:6" x14ac:dyDescent="0.25">
      <c r="A4738" s="144" t="s">
        <v>48</v>
      </c>
      <c r="B4738" s="26">
        <v>44090</v>
      </c>
      <c r="C4738" s="4">
        <v>-2</v>
      </c>
      <c r="D4738" s="29">
        <f t="shared" si="406"/>
        <v>96</v>
      </c>
      <c r="F4738" s="133">
        <f>E4738+F4714</f>
        <v>1</v>
      </c>
    </row>
    <row r="4739" spans="1:6" x14ac:dyDescent="0.25">
      <c r="A4739" s="144" t="s">
        <v>39</v>
      </c>
      <c r="B4739" s="26">
        <v>44090</v>
      </c>
      <c r="C4739" s="4">
        <v>305</v>
      </c>
      <c r="D4739" s="29">
        <f t="shared" si="406"/>
        <v>13035</v>
      </c>
      <c r="F4739" s="133">
        <f t="shared" si="407"/>
        <v>276</v>
      </c>
    </row>
    <row r="4740" spans="1:6" x14ac:dyDescent="0.25">
      <c r="A4740" s="144" t="s">
        <v>40</v>
      </c>
      <c r="B4740" s="26">
        <v>44090</v>
      </c>
      <c r="C4740" s="4">
        <v>39</v>
      </c>
      <c r="D4740" s="29">
        <f t="shared" si="406"/>
        <v>505</v>
      </c>
      <c r="F4740" s="133">
        <f t="shared" si="407"/>
        <v>4</v>
      </c>
    </row>
    <row r="4741" spans="1:6" x14ac:dyDescent="0.25">
      <c r="A4741" s="144" t="s">
        <v>28</v>
      </c>
      <c r="B4741" s="26">
        <v>44090</v>
      </c>
      <c r="C4741" s="4">
        <v>125</v>
      </c>
      <c r="D4741" s="29">
        <f t="shared" si="406"/>
        <v>3131</v>
      </c>
      <c r="F4741" s="133">
        <f t="shared" si="407"/>
        <v>87</v>
      </c>
    </row>
    <row r="4742" spans="1:6" x14ac:dyDescent="0.25">
      <c r="A4742" s="144" t="s">
        <v>24</v>
      </c>
      <c r="B4742" s="26">
        <v>44090</v>
      </c>
      <c r="C4742" s="4">
        <v>682</v>
      </c>
      <c r="D4742" s="29">
        <f t="shared" si="406"/>
        <v>16443</v>
      </c>
      <c r="E4742" s="4">
        <f>1+1+1</f>
        <v>3</v>
      </c>
      <c r="F4742" s="133">
        <f t="shared" si="407"/>
        <v>159</v>
      </c>
    </row>
    <row r="4743" spans="1:6" x14ac:dyDescent="0.25">
      <c r="A4743" s="144" t="s">
        <v>30</v>
      </c>
      <c r="B4743" s="26">
        <v>44090</v>
      </c>
      <c r="C4743" s="4">
        <v>3</v>
      </c>
      <c r="D4743" s="29">
        <f t="shared" si="406"/>
        <v>63</v>
      </c>
      <c r="F4743" s="133">
        <f t="shared" si="407"/>
        <v>2</v>
      </c>
    </row>
    <row r="4744" spans="1:6" x14ac:dyDescent="0.25">
      <c r="A4744" s="144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33">
        <f t="shared" si="407"/>
        <v>54</v>
      </c>
    </row>
    <row r="4745" spans="1:6" x14ac:dyDescent="0.25">
      <c r="A4745" s="144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33">
        <f t="shared" si="407"/>
        <v>176</v>
      </c>
    </row>
    <row r="4746" spans="1:6" x14ac:dyDescent="0.25">
      <c r="A4746" s="144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33">
        <f>E4746+F4722</f>
        <v>101</v>
      </c>
    </row>
    <row r="4747" spans="1:6" x14ac:dyDescent="0.25">
      <c r="A4747" s="144" t="s">
        <v>42</v>
      </c>
      <c r="B4747" s="26">
        <v>44090</v>
      </c>
      <c r="C4747" s="4">
        <v>0</v>
      </c>
      <c r="D4747" s="29">
        <f t="shared" ref="D4747:D4753" si="408">C4747+D4723</f>
        <v>428</v>
      </c>
      <c r="E4747" s="4">
        <f>2</f>
        <v>2</v>
      </c>
      <c r="F4747" s="133">
        <f>E4747+F4723</f>
        <v>14</v>
      </c>
    </row>
    <row r="4748" spans="1:6" x14ac:dyDescent="0.25">
      <c r="A4748" s="144" t="s">
        <v>43</v>
      </c>
      <c r="B4748" s="26">
        <v>44090</v>
      </c>
      <c r="C4748" s="4">
        <v>25</v>
      </c>
      <c r="D4748" s="29">
        <f t="shared" si="408"/>
        <v>508</v>
      </c>
      <c r="F4748" s="133">
        <f t="shared" si="407"/>
        <v>0</v>
      </c>
    </row>
    <row r="4749" spans="1:6" x14ac:dyDescent="0.25">
      <c r="A4749" s="144" t="s">
        <v>44</v>
      </c>
      <c r="B4749" s="26">
        <v>44090</v>
      </c>
      <c r="C4749" s="4">
        <v>84</v>
      </c>
      <c r="D4749" s="29">
        <f t="shared" si="408"/>
        <v>3276</v>
      </c>
      <c r="E4749" s="4">
        <f>3</f>
        <v>3</v>
      </c>
      <c r="F4749" s="133">
        <f>E4749+F4725</f>
        <v>39</v>
      </c>
    </row>
    <row r="4750" spans="1:6" x14ac:dyDescent="0.25">
      <c r="A4750" s="144" t="s">
        <v>29</v>
      </c>
      <c r="B4750" s="26">
        <v>44090</v>
      </c>
      <c r="C4750" s="4">
        <v>1149</v>
      </c>
      <c r="D4750" s="29">
        <f t="shared" si="408"/>
        <v>21672</v>
      </c>
      <c r="E4750" s="4">
        <f>2+1+7+7</f>
        <v>17</v>
      </c>
      <c r="F4750" s="133">
        <f>E4750+F4726</f>
        <v>236</v>
      </c>
    </row>
    <row r="4751" spans="1:6" x14ac:dyDescent="0.25">
      <c r="A4751" s="144" t="s">
        <v>45</v>
      </c>
      <c r="B4751" s="26">
        <v>44090</v>
      </c>
      <c r="C4751" s="4">
        <v>59</v>
      </c>
      <c r="D4751" s="29">
        <f t="shared" si="408"/>
        <v>2041</v>
      </c>
      <c r="F4751" s="133">
        <f t="shared" si="407"/>
        <v>28</v>
      </c>
    </row>
    <row r="4752" spans="1:6" x14ac:dyDescent="0.25">
      <c r="A4752" s="144" t="s">
        <v>46</v>
      </c>
      <c r="B4752" s="26">
        <v>44090</v>
      </c>
      <c r="C4752" s="4">
        <v>46</v>
      </c>
      <c r="D4752" s="29">
        <f t="shared" si="408"/>
        <v>2901</v>
      </c>
      <c r="E4752" s="4">
        <f>1+2</f>
        <v>3</v>
      </c>
      <c r="F4752" s="133">
        <f>E4752+F4728</f>
        <v>50</v>
      </c>
    </row>
    <row r="4753" spans="1:6" ht="15.75" thickBot="1" x14ac:dyDescent="0.3">
      <c r="A4753" s="145" t="s">
        <v>47</v>
      </c>
      <c r="B4753" s="53">
        <v>44090</v>
      </c>
      <c r="C4753" s="54">
        <v>458</v>
      </c>
      <c r="D4753" s="136">
        <f t="shared" si="408"/>
        <v>8175</v>
      </c>
      <c r="E4753" s="54">
        <f>8</f>
        <v>8</v>
      </c>
      <c r="F4753" s="134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5">
        <f>C4754+D4730</f>
        <v>355050</v>
      </c>
      <c r="E4754" s="48">
        <f>28+34+87+65</f>
        <v>214</v>
      </c>
      <c r="F4754" s="132">
        <f>E4754+F4730</f>
        <v>7486</v>
      </c>
    </row>
    <row r="4755" spans="1:6" ht="15.75" thickBot="1" x14ac:dyDescent="0.3">
      <c r="A4755" s="144" t="s">
        <v>20</v>
      </c>
      <c r="B4755" s="53">
        <v>44091</v>
      </c>
      <c r="C4755" s="4">
        <v>1156</v>
      </c>
      <c r="D4755" s="29">
        <f t="shared" ref="D4755:D4767" si="409">C4755+D4731</f>
        <v>114825</v>
      </c>
      <c r="E4755" s="4">
        <f>6+1+10+7</f>
        <v>24</v>
      </c>
      <c r="F4755" s="133">
        <f>E4755+F4731</f>
        <v>2804</v>
      </c>
    </row>
    <row r="4756" spans="1:6" ht="15.75" thickBot="1" x14ac:dyDescent="0.3">
      <c r="A4756" s="144" t="s">
        <v>35</v>
      </c>
      <c r="B4756" s="53">
        <v>44091</v>
      </c>
      <c r="C4756" s="4">
        <v>23</v>
      </c>
      <c r="D4756" s="29">
        <f t="shared" si="409"/>
        <v>177</v>
      </c>
      <c r="F4756" s="133">
        <f>E4756+F4732</f>
        <v>0</v>
      </c>
    </row>
    <row r="4757" spans="1:6" ht="15.75" thickBot="1" x14ac:dyDescent="0.3">
      <c r="A4757" s="144" t="s">
        <v>21</v>
      </c>
      <c r="B4757" s="53">
        <v>44091</v>
      </c>
      <c r="C4757" s="4">
        <v>108</v>
      </c>
      <c r="D4757" s="29">
        <f t="shared" si="409"/>
        <v>7109</v>
      </c>
      <c r="E4757" s="4">
        <f>1+2</f>
        <v>3</v>
      </c>
      <c r="F4757" s="133">
        <f t="shared" ref="F4757:F4775" si="410">E4757+F4733</f>
        <v>246</v>
      </c>
    </row>
    <row r="4758" spans="1:6" ht="15.75" thickBot="1" x14ac:dyDescent="0.3">
      <c r="A4758" s="144" t="s">
        <v>36</v>
      </c>
      <c r="B4758" s="53">
        <v>44091</v>
      </c>
      <c r="C4758" s="4">
        <v>95</v>
      </c>
      <c r="D4758" s="29">
        <f t="shared" si="409"/>
        <v>2044</v>
      </c>
      <c r="E4758" s="4">
        <f>1</f>
        <v>1</v>
      </c>
      <c r="F4758" s="133">
        <f t="shared" si="410"/>
        <v>24</v>
      </c>
    </row>
    <row r="4759" spans="1:6" ht="15.75" thickBot="1" x14ac:dyDescent="0.3">
      <c r="A4759" s="144" t="s">
        <v>27</v>
      </c>
      <c r="B4759" s="53">
        <v>44091</v>
      </c>
      <c r="C4759" s="4">
        <v>757</v>
      </c>
      <c r="D4759" s="29">
        <f t="shared" si="409"/>
        <v>17141</v>
      </c>
      <c r="E4759" s="4">
        <f>1+4+2</f>
        <v>7</v>
      </c>
      <c r="F4759" s="133">
        <f t="shared" si="410"/>
        <v>228</v>
      </c>
    </row>
    <row r="4760" spans="1:6" ht="15.75" thickBot="1" x14ac:dyDescent="0.3">
      <c r="A4760" s="144" t="s">
        <v>37</v>
      </c>
      <c r="B4760" s="53">
        <v>44091</v>
      </c>
      <c r="C4760" s="4">
        <v>73</v>
      </c>
      <c r="D4760" s="29">
        <f t="shared" si="409"/>
        <v>868</v>
      </c>
      <c r="F4760" s="133">
        <f>E4760+F4736</f>
        <v>6</v>
      </c>
    </row>
    <row r="4761" spans="1:6" ht="15.75" thickBot="1" x14ac:dyDescent="0.3">
      <c r="A4761" s="144" t="s">
        <v>38</v>
      </c>
      <c r="B4761" s="53">
        <v>44091</v>
      </c>
      <c r="C4761" s="4">
        <v>150</v>
      </c>
      <c r="D4761" s="29">
        <f t="shared" si="409"/>
        <v>5774</v>
      </c>
      <c r="E4761" s="4">
        <f>4+1</f>
        <v>5</v>
      </c>
      <c r="F4761" s="133">
        <f>E4761+F4737</f>
        <v>102</v>
      </c>
    </row>
    <row r="4762" spans="1:6" ht="15.75" thickBot="1" x14ac:dyDescent="0.3">
      <c r="A4762" s="144" t="s">
        <v>48</v>
      </c>
      <c r="B4762" s="53">
        <v>44091</v>
      </c>
      <c r="C4762" s="4">
        <v>-3</v>
      </c>
      <c r="D4762" s="29">
        <f t="shared" si="409"/>
        <v>93</v>
      </c>
      <c r="F4762" s="133">
        <f>E4762+F4738</f>
        <v>1</v>
      </c>
    </row>
    <row r="4763" spans="1:6" ht="15.75" thickBot="1" x14ac:dyDescent="0.3">
      <c r="A4763" s="144" t="s">
        <v>39</v>
      </c>
      <c r="B4763" s="53">
        <v>44091</v>
      </c>
      <c r="C4763" s="4">
        <v>309</v>
      </c>
      <c r="D4763" s="29">
        <f t="shared" si="409"/>
        <v>13344</v>
      </c>
      <c r="E4763" s="4">
        <f>8+3+4+7</f>
        <v>22</v>
      </c>
      <c r="F4763" s="133">
        <f t="shared" si="410"/>
        <v>298</v>
      </c>
    </row>
    <row r="4764" spans="1:6" ht="15.75" thickBot="1" x14ac:dyDescent="0.3">
      <c r="A4764" s="144" t="s">
        <v>40</v>
      </c>
      <c r="B4764" s="53">
        <v>44091</v>
      </c>
      <c r="C4764" s="4">
        <v>15</v>
      </c>
      <c r="D4764" s="29">
        <f t="shared" si="409"/>
        <v>520</v>
      </c>
      <c r="F4764" s="133">
        <f t="shared" si="410"/>
        <v>4</v>
      </c>
    </row>
    <row r="4765" spans="1:6" ht="15.75" thickBot="1" x14ac:dyDescent="0.3">
      <c r="A4765" s="144" t="s">
        <v>28</v>
      </c>
      <c r="B4765" s="53">
        <v>44091</v>
      </c>
      <c r="C4765" s="4">
        <v>121</v>
      </c>
      <c r="D4765" s="29">
        <f t="shared" si="409"/>
        <v>3252</v>
      </c>
      <c r="E4765" s="4">
        <f>5+1</f>
        <v>6</v>
      </c>
      <c r="F4765" s="133">
        <f t="shared" si="410"/>
        <v>93</v>
      </c>
    </row>
    <row r="4766" spans="1:6" ht="15.75" thickBot="1" x14ac:dyDescent="0.3">
      <c r="A4766" s="144" t="s">
        <v>24</v>
      </c>
      <c r="B4766" s="53">
        <v>44091</v>
      </c>
      <c r="C4766" s="4">
        <v>566</v>
      </c>
      <c r="D4766" s="29">
        <f t="shared" si="409"/>
        <v>17009</v>
      </c>
      <c r="E4766" s="4">
        <f>1+1+3</f>
        <v>5</v>
      </c>
      <c r="F4766" s="133">
        <f t="shared" si="410"/>
        <v>164</v>
      </c>
    </row>
    <row r="4767" spans="1:6" ht="15.75" thickBot="1" x14ac:dyDescent="0.3">
      <c r="A4767" s="144" t="s">
        <v>30</v>
      </c>
      <c r="B4767" s="53">
        <v>44091</v>
      </c>
      <c r="C4767" s="4">
        <v>2</v>
      </c>
      <c r="D4767" s="29">
        <f t="shared" si="409"/>
        <v>65</v>
      </c>
      <c r="F4767" s="133">
        <f t="shared" si="410"/>
        <v>2</v>
      </c>
    </row>
    <row r="4768" spans="1:6" ht="15.75" thickBot="1" x14ac:dyDescent="0.3">
      <c r="A4768" s="144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33">
        <f t="shared" si="410"/>
        <v>61</v>
      </c>
    </row>
    <row r="4769" spans="1:6" ht="15.75" thickBot="1" x14ac:dyDescent="0.3">
      <c r="A4769" s="144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33">
        <f t="shared" si="410"/>
        <v>182</v>
      </c>
    </row>
    <row r="4770" spans="1:6" ht="15.75" thickBot="1" x14ac:dyDescent="0.3">
      <c r="A4770" s="144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33">
        <f>E4770+F4746</f>
        <v>116</v>
      </c>
    </row>
    <row r="4771" spans="1:6" ht="15.75" thickBot="1" x14ac:dyDescent="0.3">
      <c r="A4771" s="144" t="s">
        <v>42</v>
      </c>
      <c r="B4771" s="53">
        <v>44091</v>
      </c>
      <c r="C4771" s="4">
        <v>20</v>
      </c>
      <c r="D4771" s="29">
        <f t="shared" ref="D4771:D4777" si="411">C4771+D4747</f>
        <v>448</v>
      </c>
      <c r="F4771" s="133">
        <f>E4771+F4747</f>
        <v>14</v>
      </c>
    </row>
    <row r="4772" spans="1:6" ht="15.75" thickBot="1" x14ac:dyDescent="0.3">
      <c r="A4772" s="144" t="s">
        <v>43</v>
      </c>
      <c r="B4772" s="53">
        <v>44091</v>
      </c>
      <c r="C4772" s="4">
        <v>62</v>
      </c>
      <c r="D4772" s="29">
        <f t="shared" si="411"/>
        <v>570</v>
      </c>
      <c r="F4772" s="133">
        <f t="shared" si="410"/>
        <v>0</v>
      </c>
    </row>
    <row r="4773" spans="1:6" ht="15.75" thickBot="1" x14ac:dyDescent="0.3">
      <c r="A4773" s="144" t="s">
        <v>44</v>
      </c>
      <c r="B4773" s="53">
        <v>44091</v>
      </c>
      <c r="C4773" s="4">
        <v>86</v>
      </c>
      <c r="D4773" s="29">
        <f t="shared" si="411"/>
        <v>3362</v>
      </c>
      <c r="E4773" s="4">
        <f>3</f>
        <v>3</v>
      </c>
      <c r="F4773" s="133">
        <f>E4773+F4749</f>
        <v>42</v>
      </c>
    </row>
    <row r="4774" spans="1:6" ht="15.75" thickBot="1" x14ac:dyDescent="0.3">
      <c r="A4774" s="144" t="s">
        <v>29</v>
      </c>
      <c r="B4774" s="53">
        <v>44091</v>
      </c>
      <c r="C4774" s="4">
        <v>1362</v>
      </c>
      <c r="D4774" s="29">
        <f t="shared" si="411"/>
        <v>23034</v>
      </c>
      <c r="E4774" s="4">
        <f>3+2+8+3</f>
        <v>16</v>
      </c>
      <c r="F4774" s="133">
        <f>E4774+F4750</f>
        <v>252</v>
      </c>
    </row>
    <row r="4775" spans="1:6" ht="15.75" thickBot="1" x14ac:dyDescent="0.3">
      <c r="A4775" s="144" t="s">
        <v>45</v>
      </c>
      <c r="B4775" s="53">
        <v>44091</v>
      </c>
      <c r="C4775" s="4">
        <v>68</v>
      </c>
      <c r="D4775" s="29">
        <f t="shared" si="411"/>
        <v>2109</v>
      </c>
      <c r="E4775" s="4">
        <f>1+1</f>
        <v>2</v>
      </c>
      <c r="F4775" s="133">
        <f t="shared" si="410"/>
        <v>30</v>
      </c>
    </row>
    <row r="4776" spans="1:6" ht="15.75" thickBot="1" x14ac:dyDescent="0.3">
      <c r="A4776" s="144" t="s">
        <v>46</v>
      </c>
      <c r="B4776" s="53">
        <v>44091</v>
      </c>
      <c r="C4776" s="4">
        <v>49</v>
      </c>
      <c r="D4776" s="29">
        <f t="shared" si="411"/>
        <v>2950</v>
      </c>
      <c r="E4776" s="4">
        <f>1+1</f>
        <v>2</v>
      </c>
      <c r="F4776" s="133">
        <f>E4776+F4752</f>
        <v>52</v>
      </c>
    </row>
    <row r="4777" spans="1:6" ht="15.75" thickBot="1" x14ac:dyDescent="0.3">
      <c r="A4777" s="146" t="s">
        <v>47</v>
      </c>
      <c r="B4777" s="46">
        <v>44091</v>
      </c>
      <c r="C4777" s="47">
        <v>435</v>
      </c>
      <c r="D4777" s="88">
        <f t="shared" si="411"/>
        <v>8610</v>
      </c>
      <c r="E4777" s="47">
        <f>3+2+2</f>
        <v>7</v>
      </c>
      <c r="F4777" s="143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5">
        <f>C4778+D4754</f>
        <v>360758</v>
      </c>
      <c r="E4778" s="50">
        <f>5+5+45+37</f>
        <v>92</v>
      </c>
      <c r="F4778" s="132">
        <f>E4778+F4754</f>
        <v>7578</v>
      </c>
    </row>
    <row r="4779" spans="1:6" x14ac:dyDescent="0.25">
      <c r="A4779" s="144" t="s">
        <v>20</v>
      </c>
      <c r="B4779" s="26">
        <v>44092</v>
      </c>
      <c r="C4779" s="4">
        <v>1070</v>
      </c>
      <c r="D4779" s="29">
        <f t="shared" ref="D4779:D4791" si="412">C4779+D4755</f>
        <v>115895</v>
      </c>
      <c r="E4779" s="4">
        <f>1+14+14</f>
        <v>29</v>
      </c>
      <c r="F4779" s="133">
        <f>E4779+F4755</f>
        <v>2833</v>
      </c>
    </row>
    <row r="4780" spans="1:6" x14ac:dyDescent="0.25">
      <c r="A4780" s="144" t="s">
        <v>35</v>
      </c>
      <c r="B4780" s="26">
        <v>44092</v>
      </c>
      <c r="C4780" s="4">
        <v>6</v>
      </c>
      <c r="D4780" s="29">
        <f t="shared" si="412"/>
        <v>183</v>
      </c>
      <c r="F4780" s="133">
        <f>E4780+F4756</f>
        <v>0</v>
      </c>
    </row>
    <row r="4781" spans="1:6" x14ac:dyDescent="0.25">
      <c r="A4781" s="144" t="s">
        <v>21</v>
      </c>
      <c r="B4781" s="26">
        <v>44092</v>
      </c>
      <c r="C4781" s="4">
        <v>104</v>
      </c>
      <c r="D4781" s="29">
        <f t="shared" si="412"/>
        <v>7213</v>
      </c>
      <c r="E4781" s="4">
        <f>1+2+1</f>
        <v>4</v>
      </c>
      <c r="F4781" s="133">
        <f t="shared" ref="F4781:F4799" si="413">E4781+F4757</f>
        <v>250</v>
      </c>
    </row>
    <row r="4782" spans="1:6" x14ac:dyDescent="0.25">
      <c r="A4782" s="144" t="s">
        <v>36</v>
      </c>
      <c r="B4782" s="26">
        <v>44092</v>
      </c>
      <c r="C4782" s="4">
        <v>56</v>
      </c>
      <c r="D4782" s="29">
        <f t="shared" si="412"/>
        <v>2100</v>
      </c>
      <c r="E4782" s="4">
        <f>1</f>
        <v>1</v>
      </c>
      <c r="F4782" s="133">
        <f t="shared" si="413"/>
        <v>25</v>
      </c>
    </row>
    <row r="4783" spans="1:6" x14ac:dyDescent="0.25">
      <c r="A4783" s="144" t="s">
        <v>27</v>
      </c>
      <c r="B4783" s="26">
        <v>44092</v>
      </c>
      <c r="C4783" s="4">
        <v>716</v>
      </c>
      <c r="D4783" s="29">
        <f t="shared" si="412"/>
        <v>17857</v>
      </c>
      <c r="E4783" s="4">
        <f>1+1+5+3</f>
        <v>10</v>
      </c>
      <c r="F4783" s="133">
        <f t="shared" si="413"/>
        <v>238</v>
      </c>
    </row>
    <row r="4784" spans="1:6" x14ac:dyDescent="0.25">
      <c r="A4784" s="144" t="s">
        <v>37</v>
      </c>
      <c r="B4784" s="26">
        <v>44092</v>
      </c>
      <c r="C4784" s="4">
        <v>35</v>
      </c>
      <c r="D4784" s="29">
        <f t="shared" si="412"/>
        <v>903</v>
      </c>
      <c r="F4784" s="133">
        <f>E4784+F4760</f>
        <v>6</v>
      </c>
    </row>
    <row r="4785" spans="1:6" x14ac:dyDescent="0.25">
      <c r="A4785" s="144" t="s">
        <v>38</v>
      </c>
      <c r="B4785" s="26">
        <v>44092</v>
      </c>
      <c r="C4785" s="4">
        <v>181</v>
      </c>
      <c r="D4785" s="29">
        <f t="shared" si="412"/>
        <v>5955</v>
      </c>
      <c r="E4785" s="4">
        <f>1+1</f>
        <v>2</v>
      </c>
      <c r="F4785" s="133">
        <f>E4785+F4761</f>
        <v>104</v>
      </c>
    </row>
    <row r="4786" spans="1:6" x14ac:dyDescent="0.25">
      <c r="A4786" s="144" t="s">
        <v>48</v>
      </c>
      <c r="B4786" s="26">
        <v>44092</v>
      </c>
      <c r="C4786" s="4">
        <v>-1</v>
      </c>
      <c r="D4786" s="29">
        <f t="shared" si="412"/>
        <v>92</v>
      </c>
      <c r="F4786" s="133">
        <f>E4786+F4762</f>
        <v>1</v>
      </c>
    </row>
    <row r="4787" spans="1:6" x14ac:dyDescent="0.25">
      <c r="A4787" s="144" t="s">
        <v>39</v>
      </c>
      <c r="B4787" s="26">
        <v>44092</v>
      </c>
      <c r="C4787" s="4">
        <v>256</v>
      </c>
      <c r="D4787" s="29">
        <f t="shared" si="412"/>
        <v>13600</v>
      </c>
      <c r="F4787" s="133">
        <f t="shared" si="413"/>
        <v>298</v>
      </c>
    </row>
    <row r="4788" spans="1:6" x14ac:dyDescent="0.25">
      <c r="A4788" s="144" t="s">
        <v>40</v>
      </c>
      <c r="B4788" s="26">
        <v>44092</v>
      </c>
      <c r="C4788" s="4">
        <v>14</v>
      </c>
      <c r="D4788" s="29">
        <f t="shared" si="412"/>
        <v>534</v>
      </c>
      <c r="F4788" s="133">
        <f t="shared" si="413"/>
        <v>4</v>
      </c>
    </row>
    <row r="4789" spans="1:6" x14ac:dyDescent="0.25">
      <c r="A4789" s="144" t="s">
        <v>28</v>
      </c>
      <c r="B4789" s="26">
        <v>44092</v>
      </c>
      <c r="C4789" s="4">
        <v>152</v>
      </c>
      <c r="D4789" s="29">
        <f t="shared" si="412"/>
        <v>3404</v>
      </c>
      <c r="E4789" s="4">
        <f>5</f>
        <v>5</v>
      </c>
      <c r="F4789" s="133">
        <f t="shared" si="413"/>
        <v>98</v>
      </c>
    </row>
    <row r="4790" spans="1:6" x14ac:dyDescent="0.25">
      <c r="A4790" s="144" t="s">
        <v>24</v>
      </c>
      <c r="B4790" s="26">
        <v>44092</v>
      </c>
      <c r="C4790" s="4">
        <v>578</v>
      </c>
      <c r="D4790" s="29">
        <f t="shared" si="412"/>
        <v>17587</v>
      </c>
      <c r="E4790" s="4">
        <f>3+2</f>
        <v>5</v>
      </c>
      <c r="F4790" s="133">
        <f t="shared" si="413"/>
        <v>169</v>
      </c>
    </row>
    <row r="4791" spans="1:6" x14ac:dyDescent="0.25">
      <c r="A4791" s="144" t="s">
        <v>30</v>
      </c>
      <c r="B4791" s="26">
        <v>44092</v>
      </c>
      <c r="C4791" s="4">
        <v>3</v>
      </c>
      <c r="D4791" s="29">
        <f t="shared" si="412"/>
        <v>68</v>
      </c>
      <c r="F4791" s="133">
        <f t="shared" si="413"/>
        <v>2</v>
      </c>
    </row>
    <row r="4792" spans="1:6" x14ac:dyDescent="0.25">
      <c r="A4792" s="144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33">
        <f t="shared" si="413"/>
        <v>67</v>
      </c>
    </row>
    <row r="4793" spans="1:6" x14ac:dyDescent="0.25">
      <c r="A4793" s="144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33">
        <f t="shared" si="413"/>
        <v>188</v>
      </c>
    </row>
    <row r="4794" spans="1:6" x14ac:dyDescent="0.25">
      <c r="A4794" s="144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33">
        <f>E4794+F4770</f>
        <v>134</v>
      </c>
    </row>
    <row r="4795" spans="1:6" x14ac:dyDescent="0.25">
      <c r="A4795" s="144" t="s">
        <v>42</v>
      </c>
      <c r="B4795" s="26">
        <v>44092</v>
      </c>
      <c r="C4795" s="4">
        <v>15</v>
      </c>
      <c r="D4795" s="29">
        <f t="shared" ref="D4795:D4801" si="414">C4795+D4771</f>
        <v>463</v>
      </c>
      <c r="E4795" s="4">
        <f>4+2</f>
        <v>6</v>
      </c>
      <c r="F4795" s="133">
        <f>E4795+F4771</f>
        <v>20</v>
      </c>
    </row>
    <row r="4796" spans="1:6" x14ac:dyDescent="0.25">
      <c r="A4796" s="144" t="s">
        <v>43</v>
      </c>
      <c r="B4796" s="26">
        <v>44092</v>
      </c>
      <c r="C4796" s="4">
        <v>78</v>
      </c>
      <c r="D4796" s="29">
        <f t="shared" si="414"/>
        <v>648</v>
      </c>
      <c r="F4796" s="133">
        <f t="shared" si="413"/>
        <v>0</v>
      </c>
    </row>
    <row r="4797" spans="1:6" x14ac:dyDescent="0.25">
      <c r="A4797" s="144" t="s">
        <v>44</v>
      </c>
      <c r="B4797" s="26">
        <v>44092</v>
      </c>
      <c r="C4797" s="4">
        <v>107</v>
      </c>
      <c r="D4797" s="29">
        <f t="shared" si="414"/>
        <v>3469</v>
      </c>
      <c r="E4797" s="4">
        <f>1+1</f>
        <v>2</v>
      </c>
      <c r="F4797" s="133">
        <f>E4797+F4773</f>
        <v>44</v>
      </c>
    </row>
    <row r="4798" spans="1:6" x14ac:dyDescent="0.25">
      <c r="A4798" s="144" t="s">
        <v>29</v>
      </c>
      <c r="B4798" s="26">
        <v>44092</v>
      </c>
      <c r="C4798" s="4">
        <v>1347</v>
      </c>
      <c r="D4798" s="29">
        <f t="shared" si="414"/>
        <v>24381</v>
      </c>
      <c r="E4798" s="4">
        <f>1+1+2+6</f>
        <v>10</v>
      </c>
      <c r="F4798" s="133">
        <f>E4798+F4774</f>
        <v>262</v>
      </c>
    </row>
    <row r="4799" spans="1:6" x14ac:dyDescent="0.25">
      <c r="A4799" s="144" t="s">
        <v>45</v>
      </c>
      <c r="B4799" s="26">
        <v>44092</v>
      </c>
      <c r="C4799" s="4">
        <v>137</v>
      </c>
      <c r="D4799" s="29">
        <f t="shared" si="414"/>
        <v>2246</v>
      </c>
      <c r="F4799" s="133">
        <f t="shared" si="413"/>
        <v>30</v>
      </c>
    </row>
    <row r="4800" spans="1:6" x14ac:dyDescent="0.25">
      <c r="A4800" s="144" t="s">
        <v>46</v>
      </c>
      <c r="B4800" s="26">
        <v>44092</v>
      </c>
      <c r="C4800" s="4">
        <v>70</v>
      </c>
      <c r="D4800" s="29">
        <f t="shared" si="414"/>
        <v>3020</v>
      </c>
      <c r="E4800" s="4">
        <f>1</f>
        <v>1</v>
      </c>
      <c r="F4800" s="133">
        <f>E4800+F4776</f>
        <v>53</v>
      </c>
    </row>
    <row r="4801" spans="1:6" ht="15.75" thickBot="1" x14ac:dyDescent="0.3">
      <c r="A4801" s="145" t="s">
        <v>47</v>
      </c>
      <c r="B4801" s="53">
        <v>44092</v>
      </c>
      <c r="C4801" s="54">
        <v>496</v>
      </c>
      <c r="D4801" s="136">
        <f t="shared" si="414"/>
        <v>9106</v>
      </c>
      <c r="E4801" s="54"/>
      <c r="F4801" s="134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5">
        <f>C4802+D4778</f>
        <v>364635</v>
      </c>
      <c r="E4802" s="48">
        <f>10+14+13+19</f>
        <v>56</v>
      </c>
      <c r="F4802" s="132">
        <f>E4802+F4778</f>
        <v>7634</v>
      </c>
    </row>
    <row r="4803" spans="1:6" ht="15.75" thickBot="1" x14ac:dyDescent="0.3">
      <c r="A4803" s="144" t="s">
        <v>20</v>
      </c>
      <c r="B4803" s="53">
        <v>44093</v>
      </c>
      <c r="C4803" s="4">
        <v>683</v>
      </c>
      <c r="D4803" s="29">
        <f t="shared" ref="D4803:D4815" si="415">C4803+D4779</f>
        <v>116578</v>
      </c>
      <c r="E4803" s="4">
        <f>4+4+2</f>
        <v>10</v>
      </c>
      <c r="F4803" s="133">
        <f>E4803+F4779</f>
        <v>2843</v>
      </c>
    </row>
    <row r="4804" spans="1:6" ht="15.75" thickBot="1" x14ac:dyDescent="0.3">
      <c r="A4804" s="144" t="s">
        <v>35</v>
      </c>
      <c r="B4804" s="53">
        <v>44093</v>
      </c>
      <c r="C4804" s="4">
        <v>7</v>
      </c>
      <c r="D4804" s="29">
        <f t="shared" si="415"/>
        <v>190</v>
      </c>
      <c r="F4804" s="133">
        <f>E4804+F4780</f>
        <v>0</v>
      </c>
    </row>
    <row r="4805" spans="1:6" ht="15.75" thickBot="1" x14ac:dyDescent="0.3">
      <c r="A4805" s="144" t="s">
        <v>21</v>
      </c>
      <c r="B4805" s="53">
        <v>44093</v>
      </c>
      <c r="C4805" s="4">
        <v>132</v>
      </c>
      <c r="D4805" s="29">
        <f t="shared" si="415"/>
        <v>7345</v>
      </c>
      <c r="E4805" s="4">
        <f>1</f>
        <v>1</v>
      </c>
      <c r="F4805" s="133">
        <f t="shared" ref="F4805:F4823" si="416">E4805+F4781</f>
        <v>251</v>
      </c>
    </row>
    <row r="4806" spans="1:6" ht="15.75" thickBot="1" x14ac:dyDescent="0.3">
      <c r="A4806" s="144" t="s">
        <v>36</v>
      </c>
      <c r="B4806" s="53">
        <v>44093</v>
      </c>
      <c r="C4806" s="4">
        <v>81</v>
      </c>
      <c r="D4806" s="29">
        <f t="shared" si="415"/>
        <v>2181</v>
      </c>
      <c r="F4806" s="133">
        <f t="shared" si="416"/>
        <v>25</v>
      </c>
    </row>
    <row r="4807" spans="1:6" ht="15.75" thickBot="1" x14ac:dyDescent="0.3">
      <c r="A4807" s="144" t="s">
        <v>27</v>
      </c>
      <c r="B4807" s="53">
        <v>44093</v>
      </c>
      <c r="C4807" s="4">
        <v>751</v>
      </c>
      <c r="D4807" s="29">
        <f t="shared" si="415"/>
        <v>18608</v>
      </c>
      <c r="E4807" s="4">
        <f>1+1+7</f>
        <v>9</v>
      </c>
      <c r="F4807" s="133">
        <f t="shared" si="416"/>
        <v>247</v>
      </c>
    </row>
    <row r="4808" spans="1:6" ht="15.75" thickBot="1" x14ac:dyDescent="0.3">
      <c r="A4808" s="144" t="s">
        <v>37</v>
      </c>
      <c r="B4808" s="53">
        <v>44093</v>
      </c>
      <c r="C4808" s="4">
        <v>37</v>
      </c>
      <c r="D4808" s="29">
        <f t="shared" si="415"/>
        <v>940</v>
      </c>
      <c r="E4808" s="4">
        <f>5</f>
        <v>5</v>
      </c>
      <c r="F4808" s="133">
        <f>E4808+F4784</f>
        <v>11</v>
      </c>
    </row>
    <row r="4809" spans="1:6" ht="15.75" thickBot="1" x14ac:dyDescent="0.3">
      <c r="A4809" s="144" t="s">
        <v>38</v>
      </c>
      <c r="B4809" s="53">
        <v>44093</v>
      </c>
      <c r="C4809" s="4">
        <v>149</v>
      </c>
      <c r="D4809" s="29">
        <f t="shared" si="415"/>
        <v>6104</v>
      </c>
      <c r="E4809" s="4">
        <f>1+1</f>
        <v>2</v>
      </c>
      <c r="F4809" s="133">
        <f>E4809+F4785</f>
        <v>106</v>
      </c>
    </row>
    <row r="4810" spans="1:6" ht="15.75" thickBot="1" x14ac:dyDescent="0.3">
      <c r="A4810" s="144" t="s">
        <v>48</v>
      </c>
      <c r="B4810" s="53">
        <v>44093</v>
      </c>
      <c r="C4810" s="4">
        <v>9</v>
      </c>
      <c r="D4810" s="29">
        <f t="shared" si="415"/>
        <v>101</v>
      </c>
      <c r="F4810" s="133">
        <f>E4810+F4786</f>
        <v>1</v>
      </c>
    </row>
    <row r="4811" spans="1:6" ht="15.75" thickBot="1" x14ac:dyDescent="0.3">
      <c r="A4811" s="144" t="s">
        <v>39</v>
      </c>
      <c r="B4811" s="53">
        <v>44093</v>
      </c>
      <c r="C4811" s="4">
        <v>295</v>
      </c>
      <c r="D4811" s="29">
        <f t="shared" si="415"/>
        <v>13895</v>
      </c>
      <c r="E4811" s="4">
        <f>5+3</f>
        <v>8</v>
      </c>
      <c r="F4811" s="133">
        <f t="shared" si="416"/>
        <v>306</v>
      </c>
    </row>
    <row r="4812" spans="1:6" ht="15.75" thickBot="1" x14ac:dyDescent="0.3">
      <c r="A4812" s="144" t="s">
        <v>40</v>
      </c>
      <c r="B4812" s="53">
        <v>44093</v>
      </c>
      <c r="C4812" s="4">
        <v>13</v>
      </c>
      <c r="D4812" s="29">
        <f t="shared" si="415"/>
        <v>547</v>
      </c>
      <c r="F4812" s="133">
        <f t="shared" si="416"/>
        <v>4</v>
      </c>
    </row>
    <row r="4813" spans="1:6" ht="15.75" thickBot="1" x14ac:dyDescent="0.3">
      <c r="A4813" s="144" t="s">
        <v>28</v>
      </c>
      <c r="B4813" s="53">
        <v>44093</v>
      </c>
      <c r="C4813" s="4">
        <v>86</v>
      </c>
      <c r="D4813" s="29">
        <f t="shared" si="415"/>
        <v>3490</v>
      </c>
      <c r="F4813" s="133">
        <f t="shared" si="416"/>
        <v>98</v>
      </c>
    </row>
    <row r="4814" spans="1:6" ht="15.75" thickBot="1" x14ac:dyDescent="0.3">
      <c r="A4814" s="144" t="s">
        <v>24</v>
      </c>
      <c r="B4814" s="53">
        <v>44093</v>
      </c>
      <c r="C4814" s="4">
        <v>673</v>
      </c>
      <c r="D4814" s="29">
        <f t="shared" si="415"/>
        <v>18260</v>
      </c>
      <c r="E4814" s="4">
        <f>1+1</f>
        <v>2</v>
      </c>
      <c r="F4814" s="133">
        <f t="shared" si="416"/>
        <v>171</v>
      </c>
    </row>
    <row r="4815" spans="1:6" ht="15.75" thickBot="1" x14ac:dyDescent="0.3">
      <c r="A4815" s="144" t="s">
        <v>30</v>
      </c>
      <c r="B4815" s="53">
        <v>44093</v>
      </c>
      <c r="C4815" s="4">
        <v>1</v>
      </c>
      <c r="D4815" s="29">
        <f t="shared" si="415"/>
        <v>69</v>
      </c>
      <c r="F4815" s="133">
        <f t="shared" si="416"/>
        <v>2</v>
      </c>
    </row>
    <row r="4816" spans="1:6" ht="15.75" thickBot="1" x14ac:dyDescent="0.3">
      <c r="A4816" s="144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33">
        <f t="shared" si="416"/>
        <v>70</v>
      </c>
    </row>
    <row r="4817" spans="1:6" ht="15.75" thickBot="1" x14ac:dyDescent="0.3">
      <c r="A4817" s="144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33">
        <f t="shared" si="416"/>
        <v>195</v>
      </c>
    </row>
    <row r="4818" spans="1:6" ht="15.75" thickBot="1" x14ac:dyDescent="0.3">
      <c r="A4818" s="144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33">
        <f>E4818+F4794</f>
        <v>155</v>
      </c>
    </row>
    <row r="4819" spans="1:6" ht="15.75" thickBot="1" x14ac:dyDescent="0.3">
      <c r="A4819" s="144" t="s">
        <v>42</v>
      </c>
      <c r="B4819" s="53">
        <v>44093</v>
      </c>
      <c r="C4819" s="4">
        <v>1</v>
      </c>
      <c r="D4819" s="29">
        <f t="shared" ref="D4819:D4825" si="417">C4819+D4795</f>
        <v>464</v>
      </c>
      <c r="E4819" s="4">
        <f>1</f>
        <v>1</v>
      </c>
      <c r="F4819" s="133">
        <f>E4819+F4795</f>
        <v>21</v>
      </c>
    </row>
    <row r="4820" spans="1:6" ht="15.75" thickBot="1" x14ac:dyDescent="0.3">
      <c r="A4820" s="144" t="s">
        <v>43</v>
      </c>
      <c r="B4820" s="53">
        <v>44093</v>
      </c>
      <c r="C4820" s="4">
        <v>24</v>
      </c>
      <c r="D4820" s="29">
        <f t="shared" si="417"/>
        <v>672</v>
      </c>
      <c r="F4820" s="133">
        <f t="shared" si="416"/>
        <v>0</v>
      </c>
    </row>
    <row r="4821" spans="1:6" ht="15.75" thickBot="1" x14ac:dyDescent="0.3">
      <c r="A4821" s="144" t="s">
        <v>44</v>
      </c>
      <c r="B4821" s="53">
        <v>44093</v>
      </c>
      <c r="C4821" s="4">
        <v>195</v>
      </c>
      <c r="D4821" s="29">
        <f t="shared" si="417"/>
        <v>3664</v>
      </c>
      <c r="F4821" s="133">
        <f>E4821+F4797</f>
        <v>44</v>
      </c>
    </row>
    <row r="4822" spans="1:6" ht="15.75" thickBot="1" x14ac:dyDescent="0.3">
      <c r="A4822" s="144" t="s">
        <v>29</v>
      </c>
      <c r="B4822" s="53">
        <v>44093</v>
      </c>
      <c r="C4822" s="4">
        <v>1137</v>
      </c>
      <c r="D4822" s="29">
        <f t="shared" si="417"/>
        <v>25518</v>
      </c>
      <c r="E4822" s="4">
        <f>3+1</f>
        <v>4</v>
      </c>
      <c r="F4822" s="133">
        <f>E4822+F4798</f>
        <v>266</v>
      </c>
    </row>
    <row r="4823" spans="1:6" ht="15.75" thickBot="1" x14ac:dyDescent="0.3">
      <c r="A4823" s="144" t="s">
        <v>45</v>
      </c>
      <c r="B4823" s="53">
        <v>44093</v>
      </c>
      <c r="C4823" s="4">
        <v>56</v>
      </c>
      <c r="D4823" s="29">
        <f t="shared" si="417"/>
        <v>2302</v>
      </c>
      <c r="F4823" s="133">
        <f t="shared" si="416"/>
        <v>30</v>
      </c>
    </row>
    <row r="4824" spans="1:6" ht="15.75" thickBot="1" x14ac:dyDescent="0.3">
      <c r="A4824" s="144" t="s">
        <v>46</v>
      </c>
      <c r="B4824" s="53">
        <v>44093</v>
      </c>
      <c r="C4824" s="4">
        <v>98</v>
      </c>
      <c r="D4824" s="29">
        <f t="shared" si="417"/>
        <v>3118</v>
      </c>
      <c r="F4824" s="133">
        <f>E4824+F4800</f>
        <v>53</v>
      </c>
    </row>
    <row r="4825" spans="1:6" ht="15.75" thickBot="1" x14ac:dyDescent="0.3">
      <c r="A4825" s="145" t="s">
        <v>47</v>
      </c>
      <c r="B4825" s="53">
        <v>44093</v>
      </c>
      <c r="C4825" s="4">
        <v>147</v>
      </c>
      <c r="D4825" s="136">
        <f t="shared" si="417"/>
        <v>9253</v>
      </c>
      <c r="E4825" s="4">
        <f>1+7+6</f>
        <v>14</v>
      </c>
      <c r="F4825" s="134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5">
        <f>C4826+D4802</f>
        <v>368280</v>
      </c>
      <c r="E4826" s="4">
        <f>16+19+47+35+1</f>
        <v>118</v>
      </c>
      <c r="F4826" s="132">
        <f>E4826+F4802</f>
        <v>7752</v>
      </c>
    </row>
    <row r="4827" spans="1:6" ht="15.75" thickBot="1" x14ac:dyDescent="0.3">
      <c r="A4827" s="144" t="s">
        <v>20</v>
      </c>
      <c r="B4827" s="53">
        <v>44094</v>
      </c>
      <c r="C4827" s="4">
        <v>696</v>
      </c>
      <c r="D4827" s="29">
        <f t="shared" ref="D4827:D4839" si="418">C4827+D4803</f>
        <v>117274</v>
      </c>
      <c r="E4827" s="4">
        <f>1+3+3+2</f>
        <v>9</v>
      </c>
      <c r="F4827" s="133">
        <f>E4827+F4803</f>
        <v>2852</v>
      </c>
    </row>
    <row r="4828" spans="1:6" ht="15.75" thickBot="1" x14ac:dyDescent="0.3">
      <c r="A4828" s="144" t="s">
        <v>35</v>
      </c>
      <c r="B4828" s="53">
        <v>44094</v>
      </c>
      <c r="C4828" s="4">
        <v>1</v>
      </c>
      <c r="D4828" s="29">
        <f t="shared" si="418"/>
        <v>191</v>
      </c>
      <c r="F4828" s="133">
        <f>E4828+F4804</f>
        <v>0</v>
      </c>
    </row>
    <row r="4829" spans="1:6" ht="15.75" thickBot="1" x14ac:dyDescent="0.3">
      <c r="A4829" s="144" t="s">
        <v>21</v>
      </c>
      <c r="B4829" s="53">
        <v>44094</v>
      </c>
      <c r="C4829" s="4">
        <v>65</v>
      </c>
      <c r="D4829" s="29">
        <f t="shared" si="418"/>
        <v>7410</v>
      </c>
      <c r="E4829" s="4">
        <f>1+1+2</f>
        <v>4</v>
      </c>
      <c r="F4829" s="133">
        <f t="shared" ref="F4829:F4847" si="419">E4829+F4805</f>
        <v>255</v>
      </c>
    </row>
    <row r="4830" spans="1:6" ht="15.75" thickBot="1" x14ac:dyDescent="0.3">
      <c r="A4830" s="144" t="s">
        <v>36</v>
      </c>
      <c r="B4830" s="53">
        <v>44094</v>
      </c>
      <c r="C4830" s="4">
        <v>126</v>
      </c>
      <c r="D4830" s="29">
        <f t="shared" si="418"/>
        <v>2307</v>
      </c>
      <c r="F4830" s="133">
        <f t="shared" si="419"/>
        <v>25</v>
      </c>
    </row>
    <row r="4831" spans="1:6" ht="15.75" thickBot="1" x14ac:dyDescent="0.3">
      <c r="A4831" s="144" t="s">
        <v>27</v>
      </c>
      <c r="B4831" s="53">
        <v>44094</v>
      </c>
      <c r="C4831" s="4">
        <v>600</v>
      </c>
      <c r="D4831" s="29">
        <f t="shared" si="418"/>
        <v>19208</v>
      </c>
      <c r="E4831" s="4">
        <f>5+3</f>
        <v>8</v>
      </c>
      <c r="F4831" s="133">
        <f t="shared" si="419"/>
        <v>255</v>
      </c>
    </row>
    <row r="4832" spans="1:6" ht="15.75" thickBot="1" x14ac:dyDescent="0.3">
      <c r="A4832" s="144" t="s">
        <v>37</v>
      </c>
      <c r="B4832" s="53">
        <v>44094</v>
      </c>
      <c r="C4832" s="4">
        <v>28</v>
      </c>
      <c r="D4832" s="29">
        <f t="shared" si="418"/>
        <v>968</v>
      </c>
      <c r="E4832" s="4">
        <f>1+2</f>
        <v>3</v>
      </c>
      <c r="F4832" s="133">
        <f>E4832+F4808</f>
        <v>14</v>
      </c>
    </row>
    <row r="4833" spans="1:6" ht="15.75" thickBot="1" x14ac:dyDescent="0.3">
      <c r="A4833" s="144" t="s">
        <v>38</v>
      </c>
      <c r="B4833" s="53">
        <v>44094</v>
      </c>
      <c r="C4833" s="4">
        <v>102</v>
      </c>
      <c r="D4833" s="29">
        <f t="shared" si="418"/>
        <v>6206</v>
      </c>
      <c r="E4833" s="4">
        <f>2</f>
        <v>2</v>
      </c>
      <c r="F4833" s="133">
        <f>E4833+F4809</f>
        <v>108</v>
      </c>
    </row>
    <row r="4834" spans="1:6" ht="15.75" thickBot="1" x14ac:dyDescent="0.3">
      <c r="A4834" s="144" t="s">
        <v>48</v>
      </c>
      <c r="B4834" s="53">
        <v>44094</v>
      </c>
      <c r="C4834" s="4">
        <v>0</v>
      </c>
      <c r="D4834" s="29">
        <f t="shared" si="418"/>
        <v>101</v>
      </c>
      <c r="F4834" s="133">
        <f>E4834+F4810</f>
        <v>1</v>
      </c>
    </row>
    <row r="4835" spans="1:6" ht="15.75" thickBot="1" x14ac:dyDescent="0.3">
      <c r="A4835" s="144" t="s">
        <v>39</v>
      </c>
      <c r="B4835" s="53">
        <v>44094</v>
      </c>
      <c r="C4835" s="4">
        <v>255</v>
      </c>
      <c r="D4835" s="29">
        <f t="shared" si="418"/>
        <v>14150</v>
      </c>
      <c r="E4835" s="4">
        <f>7+7+5+1+1</f>
        <v>21</v>
      </c>
      <c r="F4835" s="133">
        <f t="shared" si="419"/>
        <v>327</v>
      </c>
    </row>
    <row r="4836" spans="1:6" ht="15.75" thickBot="1" x14ac:dyDescent="0.3">
      <c r="A4836" s="144" t="s">
        <v>40</v>
      </c>
      <c r="B4836" s="53">
        <v>44094</v>
      </c>
      <c r="C4836" s="4">
        <v>21</v>
      </c>
      <c r="D4836" s="29">
        <f t="shared" si="418"/>
        <v>568</v>
      </c>
      <c r="F4836" s="133">
        <f t="shared" si="419"/>
        <v>4</v>
      </c>
    </row>
    <row r="4837" spans="1:6" ht="15.75" thickBot="1" x14ac:dyDescent="0.3">
      <c r="A4837" s="144" t="s">
        <v>28</v>
      </c>
      <c r="B4837" s="53">
        <v>44094</v>
      </c>
      <c r="C4837" s="4">
        <v>260</v>
      </c>
      <c r="D4837" s="29">
        <f t="shared" si="418"/>
        <v>3750</v>
      </c>
      <c r="E4837" s="4">
        <f>1</f>
        <v>1</v>
      </c>
      <c r="F4837" s="133">
        <f t="shared" si="419"/>
        <v>99</v>
      </c>
    </row>
    <row r="4838" spans="1:6" ht="15.75" thickBot="1" x14ac:dyDescent="0.3">
      <c r="A4838" s="144" t="s">
        <v>24</v>
      </c>
      <c r="B4838" s="53">
        <v>44094</v>
      </c>
      <c r="C4838" s="4">
        <v>590</v>
      </c>
      <c r="D4838" s="29">
        <f t="shared" si="418"/>
        <v>18850</v>
      </c>
      <c r="E4838" s="4">
        <f>2+2+2+2</f>
        <v>8</v>
      </c>
      <c r="F4838" s="133">
        <f t="shared" si="419"/>
        <v>179</v>
      </c>
    </row>
    <row r="4839" spans="1:6" ht="15.75" thickBot="1" x14ac:dyDescent="0.3">
      <c r="A4839" s="144" t="s">
        <v>30</v>
      </c>
      <c r="B4839" s="53">
        <v>44094</v>
      </c>
      <c r="C4839" s="4">
        <v>1</v>
      </c>
      <c r="D4839" s="29">
        <f t="shared" si="418"/>
        <v>70</v>
      </c>
      <c r="F4839" s="133">
        <f t="shared" si="419"/>
        <v>2</v>
      </c>
    </row>
    <row r="4840" spans="1:6" ht="15.75" thickBot="1" x14ac:dyDescent="0.3">
      <c r="A4840" s="144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33">
        <f t="shared" si="419"/>
        <v>73</v>
      </c>
    </row>
    <row r="4841" spans="1:6" ht="15.75" thickBot="1" x14ac:dyDescent="0.3">
      <c r="A4841" s="144" t="s">
        <v>25</v>
      </c>
      <c r="B4841" s="53">
        <v>44094</v>
      </c>
      <c r="C4841" s="4">
        <v>132</v>
      </c>
      <c r="D4841" s="29">
        <f>C4841+D4817</f>
        <v>10346</v>
      </c>
      <c r="F4841" s="133">
        <f t="shared" si="419"/>
        <v>195</v>
      </c>
    </row>
    <row r="4842" spans="1:6" ht="15.75" thickBot="1" x14ac:dyDescent="0.3">
      <c r="A4842" s="144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33">
        <f>E4842+F4818</f>
        <v>171</v>
      </c>
    </row>
    <row r="4843" spans="1:6" ht="15.75" thickBot="1" x14ac:dyDescent="0.3">
      <c r="A4843" s="144" t="s">
        <v>42</v>
      </c>
      <c r="B4843" s="53">
        <v>44094</v>
      </c>
      <c r="C4843" s="4">
        <v>8</v>
      </c>
      <c r="D4843" s="29">
        <f t="shared" ref="D4843:D4849" si="420">C4843+D4819</f>
        <v>472</v>
      </c>
      <c r="F4843" s="133">
        <f>E4843+F4819</f>
        <v>21</v>
      </c>
    </row>
    <row r="4844" spans="1:6" ht="15.75" thickBot="1" x14ac:dyDescent="0.3">
      <c r="A4844" s="144" t="s">
        <v>43</v>
      </c>
      <c r="B4844" s="53">
        <v>44094</v>
      </c>
      <c r="C4844" s="4">
        <v>26</v>
      </c>
      <c r="D4844" s="29">
        <f t="shared" si="420"/>
        <v>698</v>
      </c>
      <c r="F4844" s="133">
        <f t="shared" si="419"/>
        <v>0</v>
      </c>
    </row>
    <row r="4845" spans="1:6" ht="15.75" thickBot="1" x14ac:dyDescent="0.3">
      <c r="A4845" s="144" t="s">
        <v>44</v>
      </c>
      <c r="B4845" s="53">
        <v>44094</v>
      </c>
      <c r="C4845" s="4">
        <v>83</v>
      </c>
      <c r="D4845" s="29">
        <f t="shared" si="420"/>
        <v>3747</v>
      </c>
      <c r="F4845" s="133">
        <f>E4845+F4821</f>
        <v>44</v>
      </c>
    </row>
    <row r="4846" spans="1:6" ht="15.75" thickBot="1" x14ac:dyDescent="0.3">
      <c r="A4846" s="144" t="s">
        <v>29</v>
      </c>
      <c r="B4846" s="53">
        <v>44094</v>
      </c>
      <c r="C4846" s="4">
        <v>877</v>
      </c>
      <c r="D4846" s="29">
        <f t="shared" si="420"/>
        <v>26395</v>
      </c>
      <c r="E4846" s="4">
        <f>1+1+3</f>
        <v>5</v>
      </c>
      <c r="F4846" s="133">
        <f>E4846+F4822</f>
        <v>271</v>
      </c>
    </row>
    <row r="4847" spans="1:6" ht="15.75" thickBot="1" x14ac:dyDescent="0.3">
      <c r="A4847" s="144" t="s">
        <v>45</v>
      </c>
      <c r="B4847" s="53">
        <v>44094</v>
      </c>
      <c r="C4847" s="4">
        <v>70</v>
      </c>
      <c r="D4847" s="29">
        <f t="shared" si="420"/>
        <v>2372</v>
      </c>
      <c r="E4847" s="4">
        <f>3+1+1</f>
        <v>5</v>
      </c>
      <c r="F4847" s="133">
        <f t="shared" si="419"/>
        <v>35</v>
      </c>
    </row>
    <row r="4848" spans="1:6" ht="15.75" thickBot="1" x14ac:dyDescent="0.3">
      <c r="A4848" s="144" t="s">
        <v>46</v>
      </c>
      <c r="B4848" s="53">
        <v>44094</v>
      </c>
      <c r="C4848" s="4">
        <v>79</v>
      </c>
      <c r="D4848" s="29">
        <f t="shared" si="420"/>
        <v>3197</v>
      </c>
      <c r="E4848" s="4">
        <f>1</f>
        <v>1</v>
      </c>
      <c r="F4848" s="133">
        <f>E4848+F4824</f>
        <v>54</v>
      </c>
    </row>
    <row r="4849" spans="1:6" ht="15.75" thickBot="1" x14ac:dyDescent="0.3">
      <c r="A4849" s="145" t="s">
        <v>47</v>
      </c>
      <c r="B4849" s="53">
        <v>44094</v>
      </c>
      <c r="C4849" s="4">
        <v>272</v>
      </c>
      <c r="D4849" s="136">
        <f t="shared" si="420"/>
        <v>9525</v>
      </c>
      <c r="E4849" s="4">
        <f>21+14+11+4</f>
        <v>50</v>
      </c>
      <c r="F4849" s="134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5">
        <f>C4850+D4826</f>
        <v>371980</v>
      </c>
      <c r="E4850" s="4">
        <v>275</v>
      </c>
      <c r="F4850" s="132">
        <f>E4850+F4826</f>
        <v>8027</v>
      </c>
    </row>
    <row r="4851" spans="1:6" ht="15.75" thickBot="1" x14ac:dyDescent="0.3">
      <c r="A4851" s="144" t="s">
        <v>20</v>
      </c>
      <c r="B4851" s="53">
        <v>44095</v>
      </c>
      <c r="C4851" s="4">
        <v>678</v>
      </c>
      <c r="D4851" s="29">
        <f t="shared" ref="D4851:D4863" si="421">C4851+D4827</f>
        <v>117952</v>
      </c>
      <c r="E4851" s="4">
        <v>29</v>
      </c>
      <c r="F4851" s="133">
        <f>E4851+F4827</f>
        <v>2881</v>
      </c>
    </row>
    <row r="4852" spans="1:6" ht="15.75" thickBot="1" x14ac:dyDescent="0.3">
      <c r="A4852" s="144" t="s">
        <v>35</v>
      </c>
      <c r="B4852" s="53">
        <v>44095</v>
      </c>
      <c r="C4852" s="4">
        <v>1</v>
      </c>
      <c r="D4852" s="29">
        <f t="shared" si="421"/>
        <v>192</v>
      </c>
      <c r="F4852" s="133">
        <f>E4852+F4828</f>
        <v>0</v>
      </c>
    </row>
    <row r="4853" spans="1:6" ht="15.75" thickBot="1" x14ac:dyDescent="0.3">
      <c r="A4853" s="144" t="s">
        <v>21</v>
      </c>
      <c r="B4853" s="53">
        <v>44095</v>
      </c>
      <c r="C4853" s="4">
        <v>69</v>
      </c>
      <c r="D4853" s="29">
        <f t="shared" si="421"/>
        <v>7479</v>
      </c>
      <c r="E4853" s="4">
        <v>7</v>
      </c>
      <c r="F4853" s="133">
        <f t="shared" ref="F4853:F4871" si="422">E4853+F4829</f>
        <v>262</v>
      </c>
    </row>
    <row r="4854" spans="1:6" ht="15.75" thickBot="1" x14ac:dyDescent="0.3">
      <c r="A4854" s="144" t="s">
        <v>36</v>
      </c>
      <c r="B4854" s="53">
        <v>44095</v>
      </c>
      <c r="C4854" s="4">
        <v>116</v>
      </c>
      <c r="D4854" s="29">
        <f t="shared" si="421"/>
        <v>2423</v>
      </c>
      <c r="F4854" s="133">
        <f t="shared" si="422"/>
        <v>25</v>
      </c>
    </row>
    <row r="4855" spans="1:6" ht="15.75" thickBot="1" x14ac:dyDescent="0.3">
      <c r="A4855" s="144" t="s">
        <v>27</v>
      </c>
      <c r="B4855" s="53">
        <v>44095</v>
      </c>
      <c r="C4855" s="4">
        <v>770</v>
      </c>
      <c r="D4855" s="29">
        <f t="shared" si="421"/>
        <v>19978</v>
      </c>
      <c r="E4855" s="4">
        <v>5</v>
      </c>
      <c r="F4855" s="133">
        <f t="shared" si="422"/>
        <v>260</v>
      </c>
    </row>
    <row r="4856" spans="1:6" ht="15.75" thickBot="1" x14ac:dyDescent="0.3">
      <c r="A4856" s="144" t="s">
        <v>37</v>
      </c>
      <c r="B4856" s="53">
        <v>44095</v>
      </c>
      <c r="C4856" s="4">
        <v>61</v>
      </c>
      <c r="D4856" s="29">
        <f t="shared" si="421"/>
        <v>1029</v>
      </c>
      <c r="E4856" s="4">
        <v>1</v>
      </c>
      <c r="F4856" s="133">
        <f>E4856+F4832</f>
        <v>15</v>
      </c>
    </row>
    <row r="4857" spans="1:6" ht="15.75" thickBot="1" x14ac:dyDescent="0.3">
      <c r="A4857" s="144" t="s">
        <v>38</v>
      </c>
      <c r="B4857" s="53">
        <v>44095</v>
      </c>
      <c r="C4857" s="4">
        <v>85</v>
      </c>
      <c r="D4857" s="29">
        <f t="shared" si="421"/>
        <v>6291</v>
      </c>
      <c r="E4857" s="4">
        <v>3</v>
      </c>
      <c r="F4857" s="133">
        <f>E4857+F4833</f>
        <v>111</v>
      </c>
    </row>
    <row r="4858" spans="1:6" ht="15.75" thickBot="1" x14ac:dyDescent="0.3">
      <c r="A4858" s="144" t="s">
        <v>48</v>
      </c>
      <c r="B4858" s="53">
        <v>44095</v>
      </c>
      <c r="C4858" s="4">
        <v>0</v>
      </c>
      <c r="D4858" s="29">
        <f t="shared" si="421"/>
        <v>101</v>
      </c>
      <c r="F4858" s="133">
        <f>E4858+F4834</f>
        <v>1</v>
      </c>
    </row>
    <row r="4859" spans="1:6" ht="15.75" thickBot="1" x14ac:dyDescent="0.3">
      <c r="A4859" s="144" t="s">
        <v>39</v>
      </c>
      <c r="B4859" s="53">
        <v>44095</v>
      </c>
      <c r="C4859" s="4">
        <v>101</v>
      </c>
      <c r="D4859" s="29">
        <f t="shared" si="421"/>
        <v>14251</v>
      </c>
      <c r="E4859" s="4">
        <v>11</v>
      </c>
      <c r="F4859" s="133">
        <f t="shared" si="422"/>
        <v>338</v>
      </c>
    </row>
    <row r="4860" spans="1:6" ht="15.75" thickBot="1" x14ac:dyDescent="0.3">
      <c r="A4860" s="144" t="s">
        <v>40</v>
      </c>
      <c r="B4860" s="53">
        <v>44095</v>
      </c>
      <c r="C4860" s="4">
        <v>18</v>
      </c>
      <c r="D4860" s="29">
        <f t="shared" si="421"/>
        <v>586</v>
      </c>
      <c r="F4860" s="133">
        <f t="shared" si="422"/>
        <v>4</v>
      </c>
    </row>
    <row r="4861" spans="1:6" ht="15.75" thickBot="1" x14ac:dyDescent="0.3">
      <c r="A4861" s="144" t="s">
        <v>28</v>
      </c>
      <c r="B4861" s="53">
        <v>44095</v>
      </c>
      <c r="C4861" s="4">
        <v>350</v>
      </c>
      <c r="D4861" s="29">
        <f t="shared" si="421"/>
        <v>4100</v>
      </c>
      <c r="E4861" s="4">
        <v>2</v>
      </c>
      <c r="F4861" s="133">
        <f t="shared" si="422"/>
        <v>101</v>
      </c>
    </row>
    <row r="4862" spans="1:6" ht="15.75" thickBot="1" x14ac:dyDescent="0.3">
      <c r="A4862" s="144" t="s">
        <v>24</v>
      </c>
      <c r="B4862" s="53">
        <v>44095</v>
      </c>
      <c r="C4862" s="4">
        <v>599</v>
      </c>
      <c r="D4862" s="29">
        <f t="shared" si="421"/>
        <v>19449</v>
      </c>
      <c r="E4862" s="4">
        <v>6</v>
      </c>
      <c r="F4862" s="133">
        <f t="shared" si="422"/>
        <v>185</v>
      </c>
    </row>
    <row r="4863" spans="1:6" ht="15.75" thickBot="1" x14ac:dyDescent="0.3">
      <c r="A4863" s="144" t="s">
        <v>30</v>
      </c>
      <c r="B4863" s="53">
        <v>44095</v>
      </c>
      <c r="C4863" s="4">
        <v>0</v>
      </c>
      <c r="D4863" s="29">
        <f t="shared" si="421"/>
        <v>70</v>
      </c>
      <c r="F4863" s="133">
        <f t="shared" si="422"/>
        <v>2</v>
      </c>
    </row>
    <row r="4864" spans="1:6" ht="15.75" thickBot="1" x14ac:dyDescent="0.3">
      <c r="A4864" s="144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33">
        <f t="shared" si="422"/>
        <v>86</v>
      </c>
    </row>
    <row r="4865" spans="1:6" ht="15.75" thickBot="1" x14ac:dyDescent="0.3">
      <c r="A4865" s="144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33">
        <f t="shared" si="422"/>
        <v>216</v>
      </c>
    </row>
    <row r="4866" spans="1:6" ht="15.75" thickBot="1" x14ac:dyDescent="0.3">
      <c r="A4866" s="144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33">
        <f>E4866+F4842</f>
        <v>194</v>
      </c>
    </row>
    <row r="4867" spans="1:6" ht="15.75" thickBot="1" x14ac:dyDescent="0.3">
      <c r="A4867" s="144" t="s">
        <v>42</v>
      </c>
      <c r="B4867" s="53">
        <v>44095</v>
      </c>
      <c r="C4867" s="4">
        <v>18</v>
      </c>
      <c r="D4867" s="29">
        <f t="shared" ref="D4867:D4873" si="423">C4867+D4843</f>
        <v>490</v>
      </c>
      <c r="F4867" s="133">
        <f>E4867+F4843</f>
        <v>21</v>
      </c>
    </row>
    <row r="4868" spans="1:6" ht="15.75" thickBot="1" x14ac:dyDescent="0.3">
      <c r="A4868" s="144" t="s">
        <v>43</v>
      </c>
      <c r="B4868" s="53">
        <v>44095</v>
      </c>
      <c r="C4868" s="4">
        <v>83</v>
      </c>
      <c r="D4868" s="29">
        <f t="shared" si="423"/>
        <v>781</v>
      </c>
      <c r="F4868" s="133">
        <f t="shared" si="422"/>
        <v>0</v>
      </c>
    </row>
    <row r="4869" spans="1:6" ht="15.75" thickBot="1" x14ac:dyDescent="0.3">
      <c r="A4869" s="144" t="s">
        <v>44</v>
      </c>
      <c r="B4869" s="53">
        <v>44095</v>
      </c>
      <c r="C4869" s="4">
        <v>95</v>
      </c>
      <c r="D4869" s="29">
        <f t="shared" si="423"/>
        <v>3842</v>
      </c>
      <c r="E4869" s="4">
        <v>1</v>
      </c>
      <c r="F4869" s="133">
        <f>E4869+F4845</f>
        <v>45</v>
      </c>
    </row>
    <row r="4870" spans="1:6" ht="15.75" thickBot="1" x14ac:dyDescent="0.3">
      <c r="A4870" s="144" t="s">
        <v>29</v>
      </c>
      <c r="B4870" s="53">
        <v>44095</v>
      </c>
      <c r="C4870" s="4">
        <v>1215</v>
      </c>
      <c r="D4870" s="29">
        <f t="shared" si="423"/>
        <v>27610</v>
      </c>
      <c r="E4870" s="4">
        <v>27</v>
      </c>
      <c r="F4870" s="133">
        <f>E4870+F4846</f>
        <v>298</v>
      </c>
    </row>
    <row r="4871" spans="1:6" ht="15.75" thickBot="1" x14ac:dyDescent="0.3">
      <c r="A4871" s="144" t="s">
        <v>45</v>
      </c>
      <c r="B4871" s="53">
        <v>44095</v>
      </c>
      <c r="C4871" s="4">
        <v>53</v>
      </c>
      <c r="D4871" s="29">
        <f t="shared" si="423"/>
        <v>2425</v>
      </c>
      <c r="E4871" s="4">
        <v>2</v>
      </c>
      <c r="F4871" s="133">
        <f t="shared" si="422"/>
        <v>37</v>
      </c>
    </row>
    <row r="4872" spans="1:6" ht="15.75" thickBot="1" x14ac:dyDescent="0.3">
      <c r="A4872" s="144" t="s">
        <v>46</v>
      </c>
      <c r="B4872" s="53">
        <v>44095</v>
      </c>
      <c r="C4872" s="4">
        <v>81</v>
      </c>
      <c r="D4872" s="29">
        <f t="shared" si="423"/>
        <v>3278</v>
      </c>
      <c r="E4872" s="4">
        <v>1</v>
      </c>
      <c r="F4872" s="133">
        <f>E4872+F4848</f>
        <v>55</v>
      </c>
    </row>
    <row r="4873" spans="1:6" ht="15.75" thickBot="1" x14ac:dyDescent="0.3">
      <c r="A4873" s="145" t="s">
        <v>47</v>
      </c>
      <c r="B4873" s="53">
        <v>44095</v>
      </c>
      <c r="C4873" s="4">
        <v>208</v>
      </c>
      <c r="D4873" s="136">
        <f t="shared" si="423"/>
        <v>9733</v>
      </c>
      <c r="F4873" s="134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5">
        <f>C4874+D4850</f>
        <v>377324</v>
      </c>
      <c r="E4874" s="4">
        <f>179+158</f>
        <v>337</v>
      </c>
      <c r="F4874" s="132">
        <f>E4874+F4850</f>
        <v>8364</v>
      </c>
    </row>
    <row r="4875" spans="1:6" ht="15.75" thickBot="1" x14ac:dyDescent="0.3">
      <c r="A4875" s="144" t="s">
        <v>20</v>
      </c>
      <c r="B4875" s="53">
        <v>44096</v>
      </c>
      <c r="C4875" s="4">
        <v>927</v>
      </c>
      <c r="D4875" s="29">
        <f t="shared" ref="D4875:D4887" si="424">C4875+D4851</f>
        <v>118879</v>
      </c>
      <c r="E4875" s="4">
        <f>24+20</f>
        <v>44</v>
      </c>
      <c r="F4875" s="133">
        <f>E4875+F4851</f>
        <v>2925</v>
      </c>
    </row>
    <row r="4876" spans="1:6" ht="15.75" thickBot="1" x14ac:dyDescent="0.3">
      <c r="A4876" s="144" t="s">
        <v>35</v>
      </c>
      <c r="B4876" s="53">
        <v>44096</v>
      </c>
      <c r="C4876" s="4">
        <v>-5</v>
      </c>
      <c r="D4876" s="29">
        <f t="shared" si="424"/>
        <v>187</v>
      </c>
      <c r="F4876" s="133">
        <f>E4876+F4852</f>
        <v>0</v>
      </c>
    </row>
    <row r="4877" spans="1:6" ht="15.75" thickBot="1" x14ac:dyDescent="0.3">
      <c r="A4877" s="144" t="s">
        <v>21</v>
      </c>
      <c r="B4877" s="53">
        <v>44096</v>
      </c>
      <c r="C4877" s="4">
        <v>94</v>
      </c>
      <c r="D4877" s="29">
        <f t="shared" si="424"/>
        <v>7573</v>
      </c>
      <c r="F4877" s="133">
        <f t="shared" ref="F4877:F4895" si="425">E4877+F4853</f>
        <v>262</v>
      </c>
    </row>
    <row r="4878" spans="1:6" ht="15.75" thickBot="1" x14ac:dyDescent="0.3">
      <c r="A4878" s="144" t="s">
        <v>36</v>
      </c>
      <c r="B4878" s="53">
        <v>44096</v>
      </c>
      <c r="C4878" s="4">
        <v>132</v>
      </c>
      <c r="D4878" s="29">
        <f t="shared" si="424"/>
        <v>2555</v>
      </c>
      <c r="E4878" s="4">
        <f>1+1</f>
        <v>2</v>
      </c>
      <c r="F4878" s="133">
        <f t="shared" si="425"/>
        <v>27</v>
      </c>
    </row>
    <row r="4879" spans="1:6" ht="15.75" thickBot="1" x14ac:dyDescent="0.3">
      <c r="A4879" s="144" t="s">
        <v>27</v>
      </c>
      <c r="B4879" s="53">
        <v>44096</v>
      </c>
      <c r="C4879" s="4">
        <v>1152</v>
      </c>
      <c r="D4879" s="29">
        <f t="shared" si="424"/>
        <v>21130</v>
      </c>
      <c r="E4879" s="4">
        <f>4+5</f>
        <v>9</v>
      </c>
      <c r="F4879" s="133">
        <f t="shared" si="425"/>
        <v>269</v>
      </c>
    </row>
    <row r="4880" spans="1:6" ht="15.75" thickBot="1" x14ac:dyDescent="0.3">
      <c r="A4880" s="144" t="s">
        <v>37</v>
      </c>
      <c r="B4880" s="53">
        <v>44096</v>
      </c>
      <c r="C4880" s="4">
        <v>30</v>
      </c>
      <c r="D4880" s="29">
        <f t="shared" si="424"/>
        <v>1059</v>
      </c>
      <c r="F4880" s="133">
        <f>E4880+F4856</f>
        <v>15</v>
      </c>
    </row>
    <row r="4881" spans="1:6" ht="15.75" thickBot="1" x14ac:dyDescent="0.3">
      <c r="A4881" s="144" t="s">
        <v>38</v>
      </c>
      <c r="B4881" s="53">
        <v>44096</v>
      </c>
      <c r="C4881" s="4">
        <v>121</v>
      </c>
      <c r="D4881" s="29">
        <f t="shared" si="424"/>
        <v>6412</v>
      </c>
      <c r="E4881" s="4">
        <f>6+2</f>
        <v>8</v>
      </c>
      <c r="F4881" s="133">
        <f>E4881+F4857</f>
        <v>119</v>
      </c>
    </row>
    <row r="4882" spans="1:6" ht="15.75" thickBot="1" x14ac:dyDescent="0.3">
      <c r="A4882" s="144" t="s">
        <v>48</v>
      </c>
      <c r="B4882" s="53">
        <v>44096</v>
      </c>
      <c r="C4882" s="4">
        <v>0</v>
      </c>
      <c r="D4882" s="29">
        <f t="shared" si="424"/>
        <v>101</v>
      </c>
      <c r="F4882" s="133">
        <f>E4882+F4858</f>
        <v>1</v>
      </c>
    </row>
    <row r="4883" spans="1:6" ht="15.75" thickBot="1" x14ac:dyDescent="0.3">
      <c r="A4883" s="144" t="s">
        <v>39</v>
      </c>
      <c r="B4883" s="53">
        <v>44096</v>
      </c>
      <c r="C4883" s="4">
        <v>99</v>
      </c>
      <c r="D4883" s="29">
        <f t="shared" si="424"/>
        <v>14350</v>
      </c>
      <c r="E4883" s="4">
        <f>8+5</f>
        <v>13</v>
      </c>
      <c r="F4883" s="133">
        <f t="shared" si="425"/>
        <v>351</v>
      </c>
    </row>
    <row r="4884" spans="1:6" ht="15.75" thickBot="1" x14ac:dyDescent="0.3">
      <c r="A4884" s="144" t="s">
        <v>40</v>
      </c>
      <c r="B4884" s="53">
        <v>44096</v>
      </c>
      <c r="C4884" s="4">
        <v>22</v>
      </c>
      <c r="D4884" s="29">
        <f t="shared" si="424"/>
        <v>608</v>
      </c>
      <c r="F4884" s="133">
        <f t="shared" si="425"/>
        <v>4</v>
      </c>
    </row>
    <row r="4885" spans="1:6" ht="15.75" thickBot="1" x14ac:dyDescent="0.3">
      <c r="A4885" s="144" t="s">
        <v>28</v>
      </c>
      <c r="B4885" s="53">
        <v>44096</v>
      </c>
      <c r="C4885" s="4">
        <v>120</v>
      </c>
      <c r="D4885" s="29">
        <f t="shared" si="424"/>
        <v>4220</v>
      </c>
      <c r="F4885" s="133">
        <f t="shared" si="425"/>
        <v>101</v>
      </c>
    </row>
    <row r="4886" spans="1:6" ht="15.75" thickBot="1" x14ac:dyDescent="0.3">
      <c r="A4886" s="144" t="s">
        <v>24</v>
      </c>
      <c r="B4886" s="53">
        <v>44096</v>
      </c>
      <c r="C4886" s="4">
        <v>426</v>
      </c>
      <c r="D4886" s="29">
        <f t="shared" si="424"/>
        <v>19875</v>
      </c>
      <c r="E4886" s="4">
        <f>5+5</f>
        <v>10</v>
      </c>
      <c r="F4886" s="133">
        <f t="shared" si="425"/>
        <v>195</v>
      </c>
    </row>
    <row r="4887" spans="1:6" ht="15.75" thickBot="1" x14ac:dyDescent="0.3">
      <c r="A4887" s="144" t="s">
        <v>30</v>
      </c>
      <c r="B4887" s="53">
        <v>44096</v>
      </c>
      <c r="C4887" s="4">
        <v>8</v>
      </c>
      <c r="D4887" s="29">
        <f t="shared" si="424"/>
        <v>78</v>
      </c>
      <c r="F4887" s="133">
        <f t="shared" si="425"/>
        <v>2</v>
      </c>
    </row>
    <row r="4888" spans="1:6" ht="15.75" thickBot="1" x14ac:dyDescent="0.3">
      <c r="A4888" s="144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33">
        <f t="shared" si="425"/>
        <v>92</v>
      </c>
    </row>
    <row r="4889" spans="1:6" ht="15.75" thickBot="1" x14ac:dyDescent="0.3">
      <c r="A4889" s="144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33">
        <f t="shared" si="425"/>
        <v>228</v>
      </c>
    </row>
    <row r="4890" spans="1:6" ht="15.75" thickBot="1" x14ac:dyDescent="0.3">
      <c r="A4890" s="144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33">
        <f>E4890+F4866</f>
        <v>206</v>
      </c>
    </row>
    <row r="4891" spans="1:6" ht="15.75" thickBot="1" x14ac:dyDescent="0.3">
      <c r="A4891" s="144" t="s">
        <v>42</v>
      </c>
      <c r="B4891" s="53">
        <v>44096</v>
      </c>
      <c r="C4891" s="4">
        <v>27</v>
      </c>
      <c r="D4891" s="29">
        <f t="shared" ref="D4891:D4897" si="426">C4891+D4867</f>
        <v>517</v>
      </c>
      <c r="F4891" s="133">
        <f>E4891+F4867</f>
        <v>21</v>
      </c>
    </row>
    <row r="4892" spans="1:6" ht="15.75" thickBot="1" x14ac:dyDescent="0.3">
      <c r="A4892" s="144" t="s">
        <v>43</v>
      </c>
      <c r="B4892" s="53">
        <v>44096</v>
      </c>
      <c r="C4892" s="4">
        <v>77</v>
      </c>
      <c r="D4892" s="29">
        <f t="shared" si="426"/>
        <v>858</v>
      </c>
      <c r="E4892" s="4">
        <f>1+2</f>
        <v>3</v>
      </c>
      <c r="F4892" s="133">
        <f t="shared" si="425"/>
        <v>3</v>
      </c>
    </row>
    <row r="4893" spans="1:6" ht="15.75" thickBot="1" x14ac:dyDescent="0.3">
      <c r="A4893" s="144" t="s">
        <v>44</v>
      </c>
      <c r="B4893" s="53">
        <v>44096</v>
      </c>
      <c r="C4893" s="4">
        <v>74</v>
      </c>
      <c r="D4893" s="29">
        <f t="shared" si="426"/>
        <v>3916</v>
      </c>
      <c r="E4893" s="4">
        <f>1</f>
        <v>1</v>
      </c>
      <c r="F4893" s="133">
        <f>E4893+F4869</f>
        <v>46</v>
      </c>
    </row>
    <row r="4894" spans="1:6" ht="15.75" thickBot="1" x14ac:dyDescent="0.3">
      <c r="A4894" s="144" t="s">
        <v>29</v>
      </c>
      <c r="B4894" s="53">
        <v>44096</v>
      </c>
      <c r="C4894" s="4">
        <v>1592</v>
      </c>
      <c r="D4894" s="29">
        <f t="shared" si="426"/>
        <v>29202</v>
      </c>
      <c r="E4894" s="4">
        <f>3+5</f>
        <v>8</v>
      </c>
      <c r="F4894" s="133">
        <f>E4894+F4870</f>
        <v>306</v>
      </c>
    </row>
    <row r="4895" spans="1:6" ht="15.75" thickBot="1" x14ac:dyDescent="0.3">
      <c r="A4895" s="144" t="s">
        <v>45</v>
      </c>
      <c r="B4895" s="53">
        <v>44096</v>
      </c>
      <c r="C4895" s="4">
        <v>75</v>
      </c>
      <c r="D4895" s="29">
        <f t="shared" si="426"/>
        <v>2500</v>
      </c>
      <c r="E4895" s="4">
        <f>1+1</f>
        <v>2</v>
      </c>
      <c r="F4895" s="133">
        <f t="shared" si="425"/>
        <v>39</v>
      </c>
    </row>
    <row r="4896" spans="1:6" ht="15.75" thickBot="1" x14ac:dyDescent="0.3">
      <c r="A4896" s="144" t="s">
        <v>46</v>
      </c>
      <c r="B4896" s="53">
        <v>44096</v>
      </c>
      <c r="C4896" s="4">
        <v>78</v>
      </c>
      <c r="D4896" s="29">
        <f t="shared" si="426"/>
        <v>3356</v>
      </c>
      <c r="E4896" s="4">
        <f>1+1</f>
        <v>2</v>
      </c>
      <c r="F4896" s="133">
        <f>E4896+F4872</f>
        <v>57</v>
      </c>
    </row>
    <row r="4897" spans="1:6" ht="15.75" thickBot="1" x14ac:dyDescent="0.3">
      <c r="A4897" s="145" t="s">
        <v>47</v>
      </c>
      <c r="B4897" s="53">
        <v>44096</v>
      </c>
      <c r="C4897" s="4">
        <v>721</v>
      </c>
      <c r="D4897" s="136">
        <f t="shared" si="426"/>
        <v>10454</v>
      </c>
      <c r="F4897" s="134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5">
        <f>C4898+D4874</f>
        <v>382713</v>
      </c>
      <c r="E4898" s="4">
        <f>160+131</f>
        <v>291</v>
      </c>
      <c r="F4898" s="132">
        <f>E4898+F4874</f>
        <v>8655</v>
      </c>
    </row>
    <row r="4899" spans="1:6" ht="15.75" thickBot="1" x14ac:dyDescent="0.3">
      <c r="A4899" s="144" t="s">
        <v>20</v>
      </c>
      <c r="B4899" s="53">
        <v>44097</v>
      </c>
      <c r="C4899" s="4">
        <v>929</v>
      </c>
      <c r="D4899" s="29">
        <f t="shared" ref="D4899:D4911" si="427">C4899+D4875</f>
        <v>119808</v>
      </c>
      <c r="E4899" s="4">
        <f>16+18</f>
        <v>34</v>
      </c>
      <c r="F4899" s="133">
        <f>E4899+F4875</f>
        <v>2959</v>
      </c>
    </row>
    <row r="4900" spans="1:6" ht="15.75" thickBot="1" x14ac:dyDescent="0.3">
      <c r="A4900" s="144" t="s">
        <v>35</v>
      </c>
      <c r="B4900" s="53">
        <v>44097</v>
      </c>
      <c r="C4900" s="4">
        <v>6</v>
      </c>
      <c r="D4900" s="29">
        <f t="shared" si="427"/>
        <v>193</v>
      </c>
      <c r="F4900" s="133">
        <f>E4900+F4876</f>
        <v>0</v>
      </c>
    </row>
    <row r="4901" spans="1:6" ht="15.75" thickBot="1" x14ac:dyDescent="0.3">
      <c r="A4901" s="144" t="s">
        <v>21</v>
      </c>
      <c r="B4901" s="53">
        <v>44097</v>
      </c>
      <c r="C4901" s="4">
        <v>86</v>
      </c>
      <c r="D4901" s="29">
        <f t="shared" si="427"/>
        <v>7659</v>
      </c>
      <c r="E4901" s="4">
        <f>2+1</f>
        <v>3</v>
      </c>
      <c r="F4901" s="133">
        <f t="shared" ref="F4901:F4919" si="428">E4901+F4877</f>
        <v>265</v>
      </c>
    </row>
    <row r="4902" spans="1:6" ht="15.75" thickBot="1" x14ac:dyDescent="0.3">
      <c r="A4902" s="144" t="s">
        <v>36</v>
      </c>
      <c r="B4902" s="53">
        <v>44097</v>
      </c>
      <c r="C4902" s="4">
        <v>203</v>
      </c>
      <c r="D4902" s="29">
        <f t="shared" si="427"/>
        <v>2758</v>
      </c>
      <c r="E4902" s="4">
        <f>1</f>
        <v>1</v>
      </c>
      <c r="F4902" s="133">
        <f t="shared" si="428"/>
        <v>28</v>
      </c>
    </row>
    <row r="4903" spans="1:6" ht="15.75" thickBot="1" x14ac:dyDescent="0.3">
      <c r="A4903" s="144" t="s">
        <v>27</v>
      </c>
      <c r="B4903" s="53">
        <v>44097</v>
      </c>
      <c r="C4903" s="4">
        <v>1435</v>
      </c>
      <c r="D4903" s="29">
        <f t="shared" si="427"/>
        <v>22565</v>
      </c>
      <c r="E4903" s="4">
        <f>8+3</f>
        <v>11</v>
      </c>
      <c r="F4903" s="133">
        <f t="shared" si="428"/>
        <v>280</v>
      </c>
    </row>
    <row r="4904" spans="1:6" ht="15.75" thickBot="1" x14ac:dyDescent="0.3">
      <c r="A4904" s="144" t="s">
        <v>37</v>
      </c>
      <c r="B4904" s="53">
        <v>44097</v>
      </c>
      <c r="C4904" s="4">
        <v>-45</v>
      </c>
      <c r="D4904" s="29">
        <f t="shared" si="427"/>
        <v>1014</v>
      </c>
      <c r="F4904" s="133">
        <f>E4904+F4880</f>
        <v>15</v>
      </c>
    </row>
    <row r="4905" spans="1:6" ht="15.75" thickBot="1" x14ac:dyDescent="0.3">
      <c r="A4905" s="144" t="s">
        <v>38</v>
      </c>
      <c r="B4905" s="53">
        <v>44097</v>
      </c>
      <c r="C4905" s="4">
        <v>118</v>
      </c>
      <c r="D4905" s="29">
        <f t="shared" si="427"/>
        <v>6530</v>
      </c>
      <c r="E4905" s="4">
        <f>1+2</f>
        <v>3</v>
      </c>
      <c r="F4905" s="133">
        <f>E4905+F4881</f>
        <v>122</v>
      </c>
    </row>
    <row r="4906" spans="1:6" ht="15.75" thickBot="1" x14ac:dyDescent="0.3">
      <c r="A4906" s="144" t="s">
        <v>48</v>
      </c>
      <c r="B4906" s="53">
        <v>44097</v>
      </c>
      <c r="C4906" s="4">
        <v>1</v>
      </c>
      <c r="D4906" s="29">
        <f t="shared" si="427"/>
        <v>102</v>
      </c>
      <c r="F4906" s="133">
        <f>E4906+F4882</f>
        <v>1</v>
      </c>
    </row>
    <row r="4907" spans="1:6" ht="15.75" thickBot="1" x14ac:dyDescent="0.3">
      <c r="A4907" s="144" t="s">
        <v>39</v>
      </c>
      <c r="B4907" s="53">
        <v>44097</v>
      </c>
      <c r="C4907" s="4">
        <v>230</v>
      </c>
      <c r="D4907" s="29">
        <f t="shared" si="427"/>
        <v>14580</v>
      </c>
      <c r="E4907" s="4">
        <f>9+2</f>
        <v>11</v>
      </c>
      <c r="F4907" s="133">
        <f t="shared" si="428"/>
        <v>362</v>
      </c>
    </row>
    <row r="4908" spans="1:6" ht="15.75" thickBot="1" x14ac:dyDescent="0.3">
      <c r="A4908" s="144" t="s">
        <v>40</v>
      </c>
      <c r="B4908" s="53">
        <v>44097</v>
      </c>
      <c r="C4908" s="4">
        <v>15</v>
      </c>
      <c r="D4908" s="29">
        <f t="shared" si="427"/>
        <v>623</v>
      </c>
      <c r="F4908" s="133">
        <f t="shared" si="428"/>
        <v>4</v>
      </c>
    </row>
    <row r="4909" spans="1:6" ht="15.75" thickBot="1" x14ac:dyDescent="0.3">
      <c r="A4909" s="144" t="s">
        <v>28</v>
      </c>
      <c r="B4909" s="53">
        <v>44097</v>
      </c>
      <c r="C4909" s="4">
        <v>48</v>
      </c>
      <c r="D4909" s="29">
        <f t="shared" si="427"/>
        <v>4268</v>
      </c>
      <c r="F4909" s="133">
        <f t="shared" si="428"/>
        <v>101</v>
      </c>
    </row>
    <row r="4910" spans="1:6" ht="15.75" thickBot="1" x14ac:dyDescent="0.3">
      <c r="A4910" s="144" t="s">
        <v>24</v>
      </c>
      <c r="B4910" s="53">
        <v>44097</v>
      </c>
      <c r="C4910" s="4">
        <v>528</v>
      </c>
      <c r="D4910" s="29">
        <f t="shared" si="427"/>
        <v>20403</v>
      </c>
      <c r="E4910" s="4">
        <f>7+5</f>
        <v>12</v>
      </c>
      <c r="F4910" s="133">
        <f t="shared" si="428"/>
        <v>207</v>
      </c>
    </row>
    <row r="4911" spans="1:6" ht="15.75" thickBot="1" x14ac:dyDescent="0.3">
      <c r="A4911" s="144" t="s">
        <v>30</v>
      </c>
      <c r="B4911" s="53">
        <v>44097</v>
      </c>
      <c r="C4911" s="4">
        <v>4</v>
      </c>
      <c r="D4911" s="29">
        <f t="shared" si="427"/>
        <v>82</v>
      </c>
      <c r="F4911" s="133">
        <f t="shared" si="428"/>
        <v>2</v>
      </c>
    </row>
    <row r="4912" spans="1:6" ht="15.75" thickBot="1" x14ac:dyDescent="0.3">
      <c r="A4912" s="144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33">
        <f t="shared" si="428"/>
        <v>99</v>
      </c>
    </row>
    <row r="4913" spans="1:6" ht="15.75" thickBot="1" x14ac:dyDescent="0.3">
      <c r="A4913" s="144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33">
        <f t="shared" si="428"/>
        <v>236</v>
      </c>
    </row>
    <row r="4914" spans="1:6" ht="15.75" thickBot="1" x14ac:dyDescent="0.3">
      <c r="A4914" s="144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33">
        <f>E4914+F4890</f>
        <v>221</v>
      </c>
    </row>
    <row r="4915" spans="1:6" ht="15.75" thickBot="1" x14ac:dyDescent="0.3">
      <c r="A4915" s="144" t="s">
        <v>42</v>
      </c>
      <c r="B4915" s="53">
        <v>44097</v>
      </c>
      <c r="C4915" s="4">
        <v>19</v>
      </c>
      <c r="D4915" s="29">
        <f t="shared" ref="D4915:D4921" si="429">C4915+D4891</f>
        <v>536</v>
      </c>
      <c r="E4915" s="4">
        <f>1+3</f>
        <v>4</v>
      </c>
      <c r="F4915" s="133">
        <f>E4915+F4891</f>
        <v>25</v>
      </c>
    </row>
    <row r="4916" spans="1:6" ht="15.75" thickBot="1" x14ac:dyDescent="0.3">
      <c r="A4916" s="144" t="s">
        <v>43</v>
      </c>
      <c r="B4916" s="53">
        <v>44097</v>
      </c>
      <c r="C4916" s="4">
        <v>62</v>
      </c>
      <c r="D4916" s="29">
        <f t="shared" si="429"/>
        <v>920</v>
      </c>
      <c r="F4916" s="133">
        <f t="shared" si="428"/>
        <v>3</v>
      </c>
    </row>
    <row r="4917" spans="1:6" ht="15.75" thickBot="1" x14ac:dyDescent="0.3">
      <c r="A4917" s="144" t="s">
        <v>44</v>
      </c>
      <c r="B4917" s="53">
        <v>44097</v>
      </c>
      <c r="C4917" s="4">
        <v>114</v>
      </c>
      <c r="D4917" s="29">
        <f t="shared" si="429"/>
        <v>4030</v>
      </c>
      <c r="E4917" s="4">
        <f>1</f>
        <v>1</v>
      </c>
      <c r="F4917" s="133">
        <f>E4917+F4893</f>
        <v>47</v>
      </c>
    </row>
    <row r="4918" spans="1:6" ht="15.75" thickBot="1" x14ac:dyDescent="0.3">
      <c r="A4918" s="144" t="s">
        <v>29</v>
      </c>
      <c r="B4918" s="53">
        <v>44097</v>
      </c>
      <c r="C4918" s="4">
        <v>1682</v>
      </c>
      <c r="D4918" s="29">
        <f t="shared" si="429"/>
        <v>30884</v>
      </c>
      <c r="E4918" s="4">
        <f>11+6</f>
        <v>17</v>
      </c>
      <c r="F4918" s="133">
        <f>E4918+F4894</f>
        <v>323</v>
      </c>
    </row>
    <row r="4919" spans="1:6" ht="15.75" thickBot="1" x14ac:dyDescent="0.3">
      <c r="A4919" s="144" t="s">
        <v>45</v>
      </c>
      <c r="B4919" s="53">
        <v>44097</v>
      </c>
      <c r="C4919" s="4">
        <v>108</v>
      </c>
      <c r="D4919" s="29">
        <f t="shared" si="429"/>
        <v>2608</v>
      </c>
      <c r="E4919" s="4">
        <f>4</f>
        <v>4</v>
      </c>
      <c r="F4919" s="133">
        <f t="shared" si="428"/>
        <v>43</v>
      </c>
    </row>
    <row r="4920" spans="1:6" ht="15.75" thickBot="1" x14ac:dyDescent="0.3">
      <c r="A4920" s="144" t="s">
        <v>46</v>
      </c>
      <c r="B4920" s="53">
        <v>44097</v>
      </c>
      <c r="C4920" s="4">
        <v>79</v>
      </c>
      <c r="D4920" s="29">
        <f t="shared" si="429"/>
        <v>3435</v>
      </c>
      <c r="E4920" s="4">
        <f>2</f>
        <v>2</v>
      </c>
      <c r="F4920" s="133">
        <f>E4920+F4896</f>
        <v>59</v>
      </c>
    </row>
    <row r="4921" spans="1:6" ht="15.75" thickBot="1" x14ac:dyDescent="0.3">
      <c r="A4921" s="146" t="s">
        <v>47</v>
      </c>
      <c r="B4921" s="46">
        <v>44097</v>
      </c>
      <c r="C4921" s="47">
        <v>819</v>
      </c>
      <c r="D4921" s="88">
        <f t="shared" si="429"/>
        <v>11273</v>
      </c>
      <c r="E4921" s="47"/>
      <c r="F4921" s="143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5">
        <f>C4922+D4898</f>
        <v>388835</v>
      </c>
      <c r="E4922" s="50">
        <f>162+117+3</f>
        <v>282</v>
      </c>
      <c r="F4922" s="132">
        <f>E4922+F4898</f>
        <v>8937</v>
      </c>
    </row>
    <row r="4923" spans="1:6" x14ac:dyDescent="0.25">
      <c r="A4923" s="144" t="s">
        <v>20</v>
      </c>
      <c r="B4923" s="26">
        <v>44098</v>
      </c>
      <c r="C4923" s="4">
        <v>1009</v>
      </c>
      <c r="D4923" s="29">
        <f t="shared" ref="D4923:D4935" si="430">C4923+D4899</f>
        <v>120817</v>
      </c>
      <c r="E4923" s="4">
        <f>9+10</f>
        <v>19</v>
      </c>
      <c r="F4923" s="133">
        <f>E4923+F4899</f>
        <v>2978</v>
      </c>
    </row>
    <row r="4924" spans="1:6" x14ac:dyDescent="0.25">
      <c r="A4924" s="144" t="s">
        <v>35</v>
      </c>
      <c r="B4924" s="26">
        <v>44098</v>
      </c>
      <c r="C4924" s="4">
        <v>2</v>
      </c>
      <c r="D4924" s="29">
        <f t="shared" si="430"/>
        <v>195</v>
      </c>
      <c r="F4924" s="133">
        <f>E4924+F4900</f>
        <v>0</v>
      </c>
    </row>
    <row r="4925" spans="1:6" x14ac:dyDescent="0.25">
      <c r="A4925" s="144" t="s">
        <v>21</v>
      </c>
      <c r="B4925" s="26">
        <v>44098</v>
      </c>
      <c r="C4925" s="4">
        <v>128</v>
      </c>
      <c r="D4925" s="29">
        <f t="shared" si="430"/>
        <v>7787</v>
      </c>
      <c r="E4925" s="4">
        <f>5</f>
        <v>5</v>
      </c>
      <c r="F4925" s="133">
        <f t="shared" ref="F4925:F4943" si="431">E4925+F4901</f>
        <v>270</v>
      </c>
    </row>
    <row r="4926" spans="1:6" x14ac:dyDescent="0.25">
      <c r="A4926" s="144" t="s">
        <v>36</v>
      </c>
      <c r="B4926" s="26">
        <v>44098</v>
      </c>
      <c r="C4926" s="4">
        <v>162</v>
      </c>
      <c r="D4926" s="29">
        <f t="shared" si="430"/>
        <v>2920</v>
      </c>
      <c r="F4926" s="133">
        <f t="shared" si="431"/>
        <v>28</v>
      </c>
    </row>
    <row r="4927" spans="1:6" x14ac:dyDescent="0.25">
      <c r="A4927" s="144" t="s">
        <v>27</v>
      </c>
      <c r="B4927" s="26">
        <v>44098</v>
      </c>
      <c r="C4927" s="4">
        <v>1626</v>
      </c>
      <c r="D4927" s="29">
        <f t="shared" si="430"/>
        <v>24191</v>
      </c>
      <c r="E4927" s="4">
        <f>6+7</f>
        <v>13</v>
      </c>
      <c r="F4927" s="133">
        <f t="shared" si="431"/>
        <v>293</v>
      </c>
    </row>
    <row r="4928" spans="1:6" x14ac:dyDescent="0.25">
      <c r="A4928" s="144" t="s">
        <v>37</v>
      </c>
      <c r="B4928" s="26">
        <v>44098</v>
      </c>
      <c r="C4928" s="4">
        <v>-4</v>
      </c>
      <c r="D4928" s="29">
        <f t="shared" si="430"/>
        <v>1010</v>
      </c>
      <c r="E4928" s="4">
        <f>1</f>
        <v>1</v>
      </c>
      <c r="F4928" s="133">
        <f>E4928+F4904</f>
        <v>16</v>
      </c>
    </row>
    <row r="4929" spans="1:6" x14ac:dyDescent="0.25">
      <c r="A4929" s="144" t="s">
        <v>38</v>
      </c>
      <c r="B4929" s="26">
        <v>44098</v>
      </c>
      <c r="C4929" s="4">
        <v>115</v>
      </c>
      <c r="D4929" s="29">
        <f t="shared" si="430"/>
        <v>6645</v>
      </c>
      <c r="E4929" s="4">
        <f>2+1</f>
        <v>3</v>
      </c>
      <c r="F4929" s="133">
        <f>E4929+F4905</f>
        <v>125</v>
      </c>
    </row>
    <row r="4930" spans="1:6" x14ac:dyDescent="0.25">
      <c r="A4930" s="144" t="s">
        <v>48</v>
      </c>
      <c r="B4930" s="26">
        <v>44098</v>
      </c>
      <c r="C4930" s="4">
        <v>0</v>
      </c>
      <c r="D4930" s="29">
        <f t="shared" si="430"/>
        <v>102</v>
      </c>
      <c r="F4930" s="133">
        <f>E4930+F4906</f>
        <v>1</v>
      </c>
    </row>
    <row r="4931" spans="1:6" x14ac:dyDescent="0.25">
      <c r="A4931" s="144" t="s">
        <v>39</v>
      </c>
      <c r="B4931" s="26">
        <v>44098</v>
      </c>
      <c r="C4931" s="4">
        <v>223</v>
      </c>
      <c r="D4931" s="29">
        <f t="shared" si="430"/>
        <v>14803</v>
      </c>
      <c r="E4931" s="4">
        <f>9+2</f>
        <v>11</v>
      </c>
      <c r="F4931" s="133">
        <f>E4931+F4907</f>
        <v>373</v>
      </c>
    </row>
    <row r="4932" spans="1:6" x14ac:dyDescent="0.25">
      <c r="A4932" s="144" t="s">
        <v>40</v>
      </c>
      <c r="B4932" s="26">
        <v>44098</v>
      </c>
      <c r="C4932" s="4">
        <v>34</v>
      </c>
      <c r="D4932" s="29">
        <f t="shared" si="430"/>
        <v>657</v>
      </c>
      <c r="F4932" s="133">
        <f t="shared" si="431"/>
        <v>4</v>
      </c>
    </row>
    <row r="4933" spans="1:6" x14ac:dyDescent="0.25">
      <c r="A4933" s="144" t="s">
        <v>28</v>
      </c>
      <c r="B4933" s="26">
        <v>44098</v>
      </c>
      <c r="C4933" s="4">
        <v>100</v>
      </c>
      <c r="D4933" s="29">
        <f t="shared" si="430"/>
        <v>4368</v>
      </c>
      <c r="F4933" s="133">
        <f t="shared" si="431"/>
        <v>101</v>
      </c>
    </row>
    <row r="4934" spans="1:6" x14ac:dyDescent="0.25">
      <c r="A4934" s="144" t="s">
        <v>24</v>
      </c>
      <c r="B4934" s="26">
        <v>44098</v>
      </c>
      <c r="C4934" s="4">
        <v>656</v>
      </c>
      <c r="D4934" s="29">
        <f t="shared" si="430"/>
        <v>21059</v>
      </c>
      <c r="E4934" s="4">
        <f>2+4</f>
        <v>6</v>
      </c>
      <c r="F4934" s="133">
        <f t="shared" si="431"/>
        <v>213</v>
      </c>
    </row>
    <row r="4935" spans="1:6" x14ac:dyDescent="0.25">
      <c r="A4935" s="144" t="s">
        <v>30</v>
      </c>
      <c r="B4935" s="26">
        <v>44098</v>
      </c>
      <c r="C4935" s="4">
        <v>3</v>
      </c>
      <c r="D4935" s="29">
        <f t="shared" si="430"/>
        <v>85</v>
      </c>
      <c r="F4935" s="133">
        <f t="shared" si="431"/>
        <v>2</v>
      </c>
    </row>
    <row r="4936" spans="1:6" x14ac:dyDescent="0.25">
      <c r="A4936" s="144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33">
        <f t="shared" si="431"/>
        <v>101</v>
      </c>
    </row>
    <row r="4937" spans="1:6" x14ac:dyDescent="0.25">
      <c r="A4937" s="144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33">
        <f t="shared" si="431"/>
        <v>246</v>
      </c>
    </row>
    <row r="4938" spans="1:6" x14ac:dyDescent="0.25">
      <c r="A4938" s="144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33">
        <f>E4938+F4914</f>
        <v>235</v>
      </c>
    </row>
    <row r="4939" spans="1:6" x14ac:dyDescent="0.25">
      <c r="A4939" s="144" t="s">
        <v>42</v>
      </c>
      <c r="B4939" s="26">
        <v>44098</v>
      </c>
      <c r="C4939" s="4">
        <v>12</v>
      </c>
      <c r="D4939" s="29">
        <f t="shared" ref="D4939:D4945" si="432">C4939+D4915</f>
        <v>548</v>
      </c>
      <c r="F4939" s="133">
        <f>E4939+F4915</f>
        <v>25</v>
      </c>
    </row>
    <row r="4940" spans="1:6" x14ac:dyDescent="0.25">
      <c r="A4940" s="144" t="s">
        <v>43</v>
      </c>
      <c r="B4940" s="26">
        <v>44098</v>
      </c>
      <c r="C4940" s="4">
        <v>71</v>
      </c>
      <c r="D4940" s="29">
        <f t="shared" si="432"/>
        <v>991</v>
      </c>
      <c r="F4940" s="133">
        <f t="shared" si="431"/>
        <v>3</v>
      </c>
    </row>
    <row r="4941" spans="1:6" x14ac:dyDescent="0.25">
      <c r="A4941" s="144" t="s">
        <v>44</v>
      </c>
      <c r="B4941" s="26">
        <v>44098</v>
      </c>
      <c r="C4941" s="4">
        <v>86</v>
      </c>
      <c r="D4941" s="29">
        <f t="shared" si="432"/>
        <v>4116</v>
      </c>
      <c r="E4941" s="4">
        <f>2</f>
        <v>2</v>
      </c>
      <c r="F4941" s="133">
        <f>E4941+F4917</f>
        <v>49</v>
      </c>
    </row>
    <row r="4942" spans="1:6" x14ac:dyDescent="0.25">
      <c r="A4942" s="144" t="s">
        <v>29</v>
      </c>
      <c r="B4942" s="26">
        <v>44098</v>
      </c>
      <c r="C4942" s="4">
        <v>1928</v>
      </c>
      <c r="D4942" s="29">
        <f t="shared" si="432"/>
        <v>32812</v>
      </c>
      <c r="E4942" s="4">
        <f>10+10</f>
        <v>20</v>
      </c>
      <c r="F4942" s="133">
        <f>E4942+F4918</f>
        <v>343</v>
      </c>
    </row>
    <row r="4943" spans="1:6" x14ac:dyDescent="0.25">
      <c r="A4943" s="144" t="s">
        <v>45</v>
      </c>
      <c r="B4943" s="26">
        <v>44098</v>
      </c>
      <c r="C4943" s="4">
        <v>116</v>
      </c>
      <c r="D4943" s="29">
        <f t="shared" si="432"/>
        <v>2724</v>
      </c>
      <c r="E4943" s="4">
        <f>1</f>
        <v>1</v>
      </c>
      <c r="F4943" s="133">
        <f t="shared" si="431"/>
        <v>44</v>
      </c>
    </row>
    <row r="4944" spans="1:6" x14ac:dyDescent="0.25">
      <c r="A4944" s="144" t="s">
        <v>46</v>
      </c>
      <c r="B4944" s="26">
        <v>44098</v>
      </c>
      <c r="C4944" s="4">
        <v>68</v>
      </c>
      <c r="D4944" s="29">
        <f t="shared" si="432"/>
        <v>3503</v>
      </c>
      <c r="E4944" s="4">
        <f>1</f>
        <v>1</v>
      </c>
      <c r="F4944" s="133">
        <f>E4944+F4920</f>
        <v>60</v>
      </c>
    </row>
    <row r="4945" spans="1:6" ht="15.75" thickBot="1" x14ac:dyDescent="0.3">
      <c r="A4945" s="145" t="s">
        <v>47</v>
      </c>
      <c r="B4945" s="53">
        <v>44098</v>
      </c>
      <c r="C4945" s="54">
        <v>224</v>
      </c>
      <c r="D4945" s="136">
        <f t="shared" si="432"/>
        <v>11497</v>
      </c>
      <c r="E4945" s="54">
        <f>1</f>
        <v>1</v>
      </c>
      <c r="F4945" s="134">
        <f>E4945+F4921</f>
        <v>102</v>
      </c>
    </row>
    <row r="4946" spans="1:6" x14ac:dyDescent="0.25">
      <c r="A4946" s="64" t="s">
        <v>22</v>
      </c>
      <c r="B4946" s="140">
        <v>44099</v>
      </c>
      <c r="C4946" s="48">
        <v>5600</v>
      </c>
      <c r="D4946" s="135">
        <f>C4946+D4922</f>
        <v>394435</v>
      </c>
      <c r="E4946" s="48">
        <f>122+118</f>
        <v>240</v>
      </c>
      <c r="F4946" s="132">
        <f>E4946+F4922</f>
        <v>9177</v>
      </c>
    </row>
    <row r="4947" spans="1:6" x14ac:dyDescent="0.25">
      <c r="A4947" s="144" t="s">
        <v>20</v>
      </c>
      <c r="B4947" s="140">
        <v>44099</v>
      </c>
      <c r="C4947" s="4">
        <v>926</v>
      </c>
      <c r="D4947" s="29">
        <f t="shared" ref="D4947:D4959" si="433">C4947+D4923</f>
        <v>121743</v>
      </c>
      <c r="E4947" s="4">
        <f>27+20</f>
        <v>47</v>
      </c>
      <c r="F4947" s="133">
        <f>E4947+F4923</f>
        <v>3025</v>
      </c>
    </row>
    <row r="4948" spans="1:6" x14ac:dyDescent="0.25">
      <c r="A4948" s="144" t="s">
        <v>35</v>
      </c>
      <c r="B4948" s="140">
        <v>44099</v>
      </c>
      <c r="C4948" s="4">
        <v>6</v>
      </c>
      <c r="D4948" s="29">
        <f t="shared" si="433"/>
        <v>201</v>
      </c>
      <c r="F4948" s="133">
        <f>E4948+F4924</f>
        <v>0</v>
      </c>
    </row>
    <row r="4949" spans="1:6" x14ac:dyDescent="0.25">
      <c r="A4949" s="144" t="s">
        <v>21</v>
      </c>
      <c r="B4949" s="140">
        <v>44099</v>
      </c>
      <c r="C4949" s="4">
        <v>120</v>
      </c>
      <c r="D4949" s="29">
        <f t="shared" si="433"/>
        <v>7907</v>
      </c>
      <c r="E4949" s="4">
        <f>4+1</f>
        <v>5</v>
      </c>
      <c r="F4949" s="133">
        <f t="shared" ref="F4949:F4967" si="434">E4949+F4925</f>
        <v>275</v>
      </c>
    </row>
    <row r="4950" spans="1:6" x14ac:dyDescent="0.25">
      <c r="A4950" s="144" t="s">
        <v>36</v>
      </c>
      <c r="B4950" s="140">
        <v>44099</v>
      </c>
      <c r="C4950" s="4">
        <v>207</v>
      </c>
      <c r="D4950" s="29">
        <f t="shared" si="433"/>
        <v>3127</v>
      </c>
      <c r="E4950" s="4">
        <f>1</f>
        <v>1</v>
      </c>
      <c r="F4950" s="133">
        <f t="shared" si="434"/>
        <v>29</v>
      </c>
    </row>
    <row r="4951" spans="1:6" x14ac:dyDescent="0.25">
      <c r="A4951" s="144" t="s">
        <v>27</v>
      </c>
      <c r="B4951" s="140">
        <v>44099</v>
      </c>
      <c r="C4951" s="4">
        <v>1575</v>
      </c>
      <c r="D4951" s="29">
        <f t="shared" si="433"/>
        <v>25766</v>
      </c>
      <c r="E4951" s="4">
        <f>10+7</f>
        <v>17</v>
      </c>
      <c r="F4951" s="133">
        <f t="shared" si="434"/>
        <v>310</v>
      </c>
    </row>
    <row r="4952" spans="1:6" x14ac:dyDescent="0.25">
      <c r="A4952" s="144" t="s">
        <v>37</v>
      </c>
      <c r="B4952" s="140">
        <v>44099</v>
      </c>
      <c r="C4952" s="4">
        <v>-8</v>
      </c>
      <c r="D4952" s="29">
        <f t="shared" si="433"/>
        <v>1002</v>
      </c>
      <c r="F4952" s="133">
        <f>E4952+F4928</f>
        <v>16</v>
      </c>
    </row>
    <row r="4953" spans="1:6" x14ac:dyDescent="0.25">
      <c r="A4953" s="144" t="s">
        <v>38</v>
      </c>
      <c r="B4953" s="140">
        <v>44099</v>
      </c>
      <c r="C4953" s="4">
        <v>165</v>
      </c>
      <c r="D4953" s="29">
        <f t="shared" si="433"/>
        <v>6810</v>
      </c>
      <c r="E4953" s="4">
        <f>2</f>
        <v>2</v>
      </c>
      <c r="F4953" s="133">
        <f>E4953+F4929</f>
        <v>127</v>
      </c>
    </row>
    <row r="4954" spans="1:6" x14ac:dyDescent="0.25">
      <c r="A4954" s="144" t="s">
        <v>48</v>
      </c>
      <c r="B4954" s="140">
        <v>44099</v>
      </c>
      <c r="C4954" s="4">
        <v>0</v>
      </c>
      <c r="D4954" s="29">
        <f t="shared" si="433"/>
        <v>102</v>
      </c>
      <c r="F4954" s="133">
        <f>E4954+F4930</f>
        <v>1</v>
      </c>
    </row>
    <row r="4955" spans="1:6" x14ac:dyDescent="0.25">
      <c r="A4955" s="144" t="s">
        <v>39</v>
      </c>
      <c r="B4955" s="140">
        <v>44099</v>
      </c>
      <c r="C4955" s="4">
        <v>193</v>
      </c>
      <c r="D4955" s="29">
        <f t="shared" si="433"/>
        <v>14996</v>
      </c>
      <c r="E4955" s="4">
        <f>16+5</f>
        <v>21</v>
      </c>
      <c r="F4955" s="133">
        <f>E4955+F4931</f>
        <v>394</v>
      </c>
    </row>
    <row r="4956" spans="1:6" x14ac:dyDescent="0.25">
      <c r="A4956" s="144" t="s">
        <v>40</v>
      </c>
      <c r="B4956" s="140">
        <v>44099</v>
      </c>
      <c r="C4956" s="4">
        <v>25</v>
      </c>
      <c r="D4956" s="29">
        <f t="shared" si="433"/>
        <v>682</v>
      </c>
      <c r="F4956" s="133">
        <f t="shared" si="434"/>
        <v>4</v>
      </c>
    </row>
    <row r="4957" spans="1:6" x14ac:dyDescent="0.25">
      <c r="A4957" s="144" t="s">
        <v>28</v>
      </c>
      <c r="B4957" s="140">
        <v>44099</v>
      </c>
      <c r="C4957" s="4">
        <v>106</v>
      </c>
      <c r="D4957" s="29">
        <f t="shared" si="433"/>
        <v>4474</v>
      </c>
      <c r="F4957" s="133">
        <f t="shared" si="434"/>
        <v>101</v>
      </c>
    </row>
    <row r="4958" spans="1:6" x14ac:dyDescent="0.25">
      <c r="A4958" s="144" t="s">
        <v>24</v>
      </c>
      <c r="B4958" s="140">
        <v>44099</v>
      </c>
      <c r="C4958" s="4">
        <v>768</v>
      </c>
      <c r="D4958" s="29">
        <f t="shared" si="433"/>
        <v>21827</v>
      </c>
      <c r="E4958" s="4">
        <f>7+8</f>
        <v>15</v>
      </c>
      <c r="F4958" s="133">
        <f t="shared" si="434"/>
        <v>228</v>
      </c>
    </row>
    <row r="4959" spans="1:6" x14ac:dyDescent="0.25">
      <c r="A4959" s="144" t="s">
        <v>30</v>
      </c>
      <c r="B4959" s="140">
        <v>44099</v>
      </c>
      <c r="C4959" s="4">
        <v>2</v>
      </c>
      <c r="D4959" s="29">
        <f t="shared" si="433"/>
        <v>87</v>
      </c>
      <c r="F4959" s="133">
        <f t="shared" si="434"/>
        <v>2</v>
      </c>
    </row>
    <row r="4960" spans="1:6" x14ac:dyDescent="0.25">
      <c r="A4960" s="144" t="s">
        <v>26</v>
      </c>
      <c r="B4960" s="140">
        <v>44099</v>
      </c>
      <c r="C4960" s="4">
        <v>105</v>
      </c>
      <c r="D4960" s="29">
        <f>C4960+D4936</f>
        <v>6975</v>
      </c>
      <c r="E4960" s="4">
        <f>3</f>
        <v>3</v>
      </c>
      <c r="F4960" s="133">
        <f t="shared" si="434"/>
        <v>104</v>
      </c>
    </row>
    <row r="4961" spans="1:6" x14ac:dyDescent="0.25">
      <c r="A4961" s="144" t="s">
        <v>25</v>
      </c>
      <c r="B4961" s="140">
        <v>44099</v>
      </c>
      <c r="C4961" s="4">
        <v>227</v>
      </c>
      <c r="D4961" s="29">
        <f>C4961+D4937</f>
        <v>11475</v>
      </c>
      <c r="E4961" s="4">
        <v>10</v>
      </c>
      <c r="F4961" s="133">
        <f t="shared" si="434"/>
        <v>256</v>
      </c>
    </row>
    <row r="4962" spans="1:6" x14ac:dyDescent="0.25">
      <c r="A4962" s="144" t="s">
        <v>41</v>
      </c>
      <c r="B4962" s="140">
        <v>44099</v>
      </c>
      <c r="C4962" s="4">
        <v>469</v>
      </c>
      <c r="D4962" s="29">
        <f>C4962+D4938</f>
        <v>10952</v>
      </c>
      <c r="E4962" s="4">
        <f>24+19</f>
        <v>43</v>
      </c>
      <c r="F4962" s="133">
        <f>E4962+F4938</f>
        <v>278</v>
      </c>
    </row>
    <row r="4963" spans="1:6" x14ac:dyDescent="0.25">
      <c r="A4963" s="144" t="s">
        <v>42</v>
      </c>
      <c r="B4963" s="140">
        <v>44099</v>
      </c>
      <c r="C4963" s="4">
        <v>8</v>
      </c>
      <c r="D4963" s="29">
        <f t="shared" ref="D4963:D4969" si="435">C4963+D4939</f>
        <v>556</v>
      </c>
      <c r="F4963" s="133">
        <f>E4963+F4939</f>
        <v>25</v>
      </c>
    </row>
    <row r="4964" spans="1:6" x14ac:dyDescent="0.25">
      <c r="A4964" s="144" t="s">
        <v>43</v>
      </c>
      <c r="B4964" s="140">
        <v>44099</v>
      </c>
      <c r="C4964" s="4">
        <v>94</v>
      </c>
      <c r="D4964" s="29">
        <f t="shared" si="435"/>
        <v>1085</v>
      </c>
      <c r="E4964" s="4">
        <f>1</f>
        <v>1</v>
      </c>
      <c r="F4964" s="133">
        <f t="shared" si="434"/>
        <v>4</v>
      </c>
    </row>
    <row r="4965" spans="1:6" x14ac:dyDescent="0.25">
      <c r="A4965" s="144" t="s">
        <v>44</v>
      </c>
      <c r="B4965" s="140">
        <v>44099</v>
      </c>
      <c r="C4965" s="4">
        <v>139</v>
      </c>
      <c r="D4965" s="29">
        <f t="shared" si="435"/>
        <v>4255</v>
      </c>
      <c r="E4965" s="4">
        <f>1</f>
        <v>1</v>
      </c>
      <c r="F4965" s="133">
        <f>E4965+F4941</f>
        <v>50</v>
      </c>
    </row>
    <row r="4966" spans="1:6" x14ac:dyDescent="0.25">
      <c r="A4966" s="144" t="s">
        <v>29</v>
      </c>
      <c r="B4966" s="140">
        <v>44099</v>
      </c>
      <c r="C4966" s="4">
        <v>1728</v>
      </c>
      <c r="D4966" s="29">
        <f t="shared" si="435"/>
        <v>34540</v>
      </c>
      <c r="E4966" s="4">
        <f>13+13</f>
        <v>26</v>
      </c>
      <c r="F4966" s="133">
        <f>E4966+F4942</f>
        <v>369</v>
      </c>
    </row>
    <row r="4967" spans="1:6" x14ac:dyDescent="0.25">
      <c r="A4967" s="144" t="s">
        <v>45</v>
      </c>
      <c r="B4967" s="140">
        <v>44099</v>
      </c>
      <c r="C4967" s="4">
        <v>94</v>
      </c>
      <c r="D4967" s="29">
        <f t="shared" si="435"/>
        <v>2818</v>
      </c>
      <c r="E4967" s="4">
        <f>1+2</f>
        <v>3</v>
      </c>
      <c r="F4967" s="133">
        <f t="shared" si="434"/>
        <v>47</v>
      </c>
    </row>
    <row r="4968" spans="1:6" x14ac:dyDescent="0.25">
      <c r="A4968" s="144" t="s">
        <v>46</v>
      </c>
      <c r="B4968" s="140">
        <v>44099</v>
      </c>
      <c r="C4968" s="4">
        <v>37</v>
      </c>
      <c r="D4968" s="29">
        <f t="shared" si="435"/>
        <v>3540</v>
      </c>
      <c r="E4968" s="4">
        <f>1+1</f>
        <v>2</v>
      </c>
      <c r="F4968" s="133">
        <f>E4968+F4944</f>
        <v>62</v>
      </c>
    </row>
    <row r="4969" spans="1:6" ht="15.75" thickBot="1" x14ac:dyDescent="0.3">
      <c r="A4969" s="145" t="s">
        <v>47</v>
      </c>
      <c r="B4969" s="140">
        <v>44099</v>
      </c>
      <c r="C4969" s="4">
        <v>383</v>
      </c>
      <c r="D4969" s="136">
        <f t="shared" si="435"/>
        <v>11880</v>
      </c>
      <c r="E4969" s="4">
        <f>4+1</f>
        <v>5</v>
      </c>
      <c r="F4969" s="134">
        <f>E4969+F4945</f>
        <v>107</v>
      </c>
    </row>
    <row r="4970" spans="1:6" x14ac:dyDescent="0.25">
      <c r="A4970" s="64" t="s">
        <v>22</v>
      </c>
      <c r="B4970" s="140">
        <v>44100</v>
      </c>
      <c r="C4970" s="4">
        <v>4480</v>
      </c>
      <c r="D4970" s="135">
        <f>C4970+D4946</f>
        <v>398915</v>
      </c>
      <c r="E4970" s="4">
        <f>86+87</f>
        <v>173</v>
      </c>
      <c r="F4970" s="132">
        <f>E4970+F4946</f>
        <v>9350</v>
      </c>
    </row>
    <row r="4971" spans="1:6" x14ac:dyDescent="0.25">
      <c r="A4971" s="144" t="s">
        <v>20</v>
      </c>
      <c r="B4971" s="140">
        <v>44100</v>
      </c>
      <c r="C4971" s="4">
        <v>917</v>
      </c>
      <c r="D4971" s="29">
        <f t="shared" ref="D4971:D4983" si="436">C4971+D4947</f>
        <v>122660</v>
      </c>
      <c r="E4971" s="4">
        <f>30+29</f>
        <v>59</v>
      </c>
      <c r="F4971" s="133">
        <f>E4971+F4947</f>
        <v>3084</v>
      </c>
    </row>
    <row r="4972" spans="1:6" x14ac:dyDescent="0.25">
      <c r="A4972" s="144" t="s">
        <v>35</v>
      </c>
      <c r="B4972" s="140">
        <v>44100</v>
      </c>
      <c r="C4972" s="4">
        <v>4</v>
      </c>
      <c r="D4972" s="29">
        <f t="shared" si="436"/>
        <v>205</v>
      </c>
      <c r="F4972" s="133">
        <f>E4972+F4948</f>
        <v>0</v>
      </c>
    </row>
    <row r="4973" spans="1:6" x14ac:dyDescent="0.25">
      <c r="A4973" s="144" t="s">
        <v>21</v>
      </c>
      <c r="B4973" s="140">
        <v>44100</v>
      </c>
      <c r="C4973" s="4">
        <v>160</v>
      </c>
      <c r="D4973" s="29">
        <f t="shared" si="436"/>
        <v>8067</v>
      </c>
      <c r="E4973" s="4">
        <f>1+1</f>
        <v>2</v>
      </c>
      <c r="F4973" s="133">
        <f t="shared" ref="F4973:F4991" si="437">E4973+F4949</f>
        <v>277</v>
      </c>
    </row>
    <row r="4974" spans="1:6" x14ac:dyDescent="0.25">
      <c r="A4974" s="144" t="s">
        <v>36</v>
      </c>
      <c r="B4974" s="140">
        <v>44100</v>
      </c>
      <c r="C4974" s="4">
        <v>182</v>
      </c>
      <c r="D4974" s="29">
        <f t="shared" si="436"/>
        <v>3309</v>
      </c>
      <c r="E4974" s="4">
        <f>2+1</f>
        <v>3</v>
      </c>
      <c r="F4974" s="133">
        <f t="shared" si="437"/>
        <v>32</v>
      </c>
    </row>
    <row r="4975" spans="1:6" x14ac:dyDescent="0.25">
      <c r="A4975" s="144" t="s">
        <v>27</v>
      </c>
      <c r="B4975" s="140">
        <v>44100</v>
      </c>
      <c r="C4975" s="4">
        <v>1867</v>
      </c>
      <c r="D4975" s="29">
        <f t="shared" si="436"/>
        <v>27633</v>
      </c>
      <c r="E4975" s="4">
        <f>12+6</f>
        <v>18</v>
      </c>
      <c r="F4975" s="133">
        <f t="shared" si="437"/>
        <v>328</v>
      </c>
    </row>
    <row r="4976" spans="1:6" x14ac:dyDescent="0.25">
      <c r="A4976" s="144" t="s">
        <v>37</v>
      </c>
      <c r="B4976" s="140">
        <v>44100</v>
      </c>
      <c r="C4976" s="4">
        <v>12</v>
      </c>
      <c r="D4976" s="29">
        <f t="shared" si="436"/>
        <v>1014</v>
      </c>
      <c r="F4976" s="133">
        <f>E4976+F4952</f>
        <v>16</v>
      </c>
    </row>
    <row r="4977" spans="1:6" x14ac:dyDescent="0.25">
      <c r="A4977" s="144" t="s">
        <v>38</v>
      </c>
      <c r="B4977" s="140">
        <v>44100</v>
      </c>
      <c r="C4977" s="4">
        <v>146</v>
      </c>
      <c r="D4977" s="29">
        <f t="shared" si="436"/>
        <v>6956</v>
      </c>
      <c r="E4977" s="4">
        <f>1+1</f>
        <v>2</v>
      </c>
      <c r="F4977" s="133">
        <f>E4977+F4953</f>
        <v>129</v>
      </c>
    </row>
    <row r="4978" spans="1:6" x14ac:dyDescent="0.25">
      <c r="A4978" s="144" t="s">
        <v>48</v>
      </c>
      <c r="B4978" s="140">
        <v>44100</v>
      </c>
      <c r="C4978" s="4">
        <v>2</v>
      </c>
      <c r="D4978" s="29">
        <f t="shared" si="436"/>
        <v>104</v>
      </c>
      <c r="F4978" s="133">
        <f>E4978+F4954</f>
        <v>1</v>
      </c>
    </row>
    <row r="4979" spans="1:6" x14ac:dyDescent="0.25">
      <c r="A4979" s="144" t="s">
        <v>39</v>
      </c>
      <c r="B4979" s="140">
        <v>44100</v>
      </c>
      <c r="C4979" s="4">
        <v>209</v>
      </c>
      <c r="D4979" s="29">
        <f t="shared" si="436"/>
        <v>15205</v>
      </c>
      <c r="E4979" s="4">
        <f>11+8</f>
        <v>19</v>
      </c>
      <c r="F4979" s="133">
        <f>E4979+F4955</f>
        <v>413</v>
      </c>
    </row>
    <row r="4980" spans="1:6" x14ac:dyDescent="0.25">
      <c r="A4980" s="144" t="s">
        <v>40</v>
      </c>
      <c r="B4980" s="140">
        <v>44100</v>
      </c>
      <c r="C4980" s="4">
        <v>2</v>
      </c>
      <c r="D4980" s="29">
        <f t="shared" si="436"/>
        <v>684</v>
      </c>
      <c r="E4980" s="4">
        <f>1</f>
        <v>1</v>
      </c>
      <c r="F4980" s="133">
        <f t="shared" si="437"/>
        <v>5</v>
      </c>
    </row>
    <row r="4981" spans="1:6" x14ac:dyDescent="0.25">
      <c r="A4981" s="144" t="s">
        <v>28</v>
      </c>
      <c r="B4981" s="140">
        <v>44100</v>
      </c>
      <c r="C4981" s="4">
        <v>22</v>
      </c>
      <c r="D4981" s="29">
        <f t="shared" si="436"/>
        <v>4496</v>
      </c>
      <c r="F4981" s="133">
        <f t="shared" si="437"/>
        <v>101</v>
      </c>
    </row>
    <row r="4982" spans="1:6" x14ac:dyDescent="0.25">
      <c r="A4982" s="144" t="s">
        <v>24</v>
      </c>
      <c r="B4982" s="140">
        <v>44100</v>
      </c>
      <c r="C4982" s="4">
        <v>656</v>
      </c>
      <c r="D4982" s="29">
        <f t="shared" si="436"/>
        <v>22483</v>
      </c>
      <c r="E4982" s="4">
        <f>9+5</f>
        <v>14</v>
      </c>
      <c r="F4982" s="133">
        <f t="shared" si="437"/>
        <v>242</v>
      </c>
    </row>
    <row r="4983" spans="1:6" x14ac:dyDescent="0.25">
      <c r="A4983" s="144" t="s">
        <v>30</v>
      </c>
      <c r="B4983" s="140">
        <v>44100</v>
      </c>
      <c r="C4983" s="4">
        <v>-5</v>
      </c>
      <c r="D4983" s="29">
        <f t="shared" si="436"/>
        <v>82</v>
      </c>
      <c r="F4983" s="133">
        <f t="shared" si="437"/>
        <v>2</v>
      </c>
    </row>
    <row r="4984" spans="1:6" x14ac:dyDescent="0.25">
      <c r="A4984" s="144" t="s">
        <v>26</v>
      </c>
      <c r="B4984" s="140">
        <v>44100</v>
      </c>
      <c r="C4984" s="4">
        <v>180</v>
      </c>
      <c r="D4984" s="29">
        <f>C4984+D4960</f>
        <v>7155</v>
      </c>
      <c r="E4984" s="4">
        <f>5</f>
        <v>5</v>
      </c>
      <c r="F4984" s="133">
        <f t="shared" si="437"/>
        <v>109</v>
      </c>
    </row>
    <row r="4985" spans="1:6" x14ac:dyDescent="0.25">
      <c r="A4985" s="144" t="s">
        <v>25</v>
      </c>
      <c r="B4985" s="140">
        <v>44100</v>
      </c>
      <c r="C4985" s="4">
        <v>243</v>
      </c>
      <c r="D4985" s="29">
        <f>C4985+D4961</f>
        <v>11718</v>
      </c>
      <c r="E4985" s="4">
        <f>1</f>
        <v>1</v>
      </c>
      <c r="F4985" s="133">
        <f t="shared" si="437"/>
        <v>257</v>
      </c>
    </row>
    <row r="4986" spans="1:6" x14ac:dyDescent="0.25">
      <c r="A4986" s="144" t="s">
        <v>41</v>
      </c>
      <c r="B4986" s="140">
        <v>44100</v>
      </c>
      <c r="C4986" s="4">
        <v>301</v>
      </c>
      <c r="D4986" s="29">
        <f>C4986+D4962</f>
        <v>11253</v>
      </c>
      <c r="E4986" s="4">
        <f>12+3</f>
        <v>15</v>
      </c>
      <c r="F4986" s="133">
        <f>E4986+F4962</f>
        <v>293</v>
      </c>
    </row>
    <row r="4987" spans="1:6" x14ac:dyDescent="0.25">
      <c r="A4987" s="144" t="s">
        <v>42</v>
      </c>
      <c r="B4987" s="140">
        <v>44100</v>
      </c>
      <c r="C4987" s="4">
        <v>2</v>
      </c>
      <c r="D4987" s="29">
        <f t="shared" ref="D4987:D4993" si="438">C4987+D4963</f>
        <v>558</v>
      </c>
      <c r="E4987" s="4">
        <f>1+2</f>
        <v>3</v>
      </c>
      <c r="F4987" s="133">
        <f>E4987+F4963</f>
        <v>28</v>
      </c>
    </row>
    <row r="4988" spans="1:6" x14ac:dyDescent="0.25">
      <c r="A4988" s="144" t="s">
        <v>43</v>
      </c>
      <c r="B4988" s="140">
        <v>44100</v>
      </c>
      <c r="C4988" s="4">
        <v>1</v>
      </c>
      <c r="D4988" s="29">
        <f t="shared" si="438"/>
        <v>1086</v>
      </c>
      <c r="F4988" s="133">
        <f t="shared" si="437"/>
        <v>4</v>
      </c>
    </row>
    <row r="4989" spans="1:6" x14ac:dyDescent="0.25">
      <c r="A4989" s="144" t="s">
        <v>44</v>
      </c>
      <c r="B4989" s="140">
        <v>44100</v>
      </c>
      <c r="C4989" s="4">
        <v>125</v>
      </c>
      <c r="D4989" s="29">
        <f t="shared" si="438"/>
        <v>4380</v>
      </c>
      <c r="E4989" s="4">
        <f>3+2</f>
        <v>5</v>
      </c>
      <c r="F4989" s="133">
        <f>E4989+F4965</f>
        <v>55</v>
      </c>
    </row>
    <row r="4990" spans="1:6" x14ac:dyDescent="0.25">
      <c r="A4990" s="144" t="s">
        <v>29</v>
      </c>
      <c r="B4990" s="140">
        <v>44100</v>
      </c>
      <c r="C4990" s="4">
        <v>1311</v>
      </c>
      <c r="D4990" s="29">
        <f t="shared" si="438"/>
        <v>35851</v>
      </c>
      <c r="E4990" s="4">
        <f>7+8</f>
        <v>15</v>
      </c>
      <c r="F4990" s="133">
        <f>E4990+F4966</f>
        <v>384</v>
      </c>
    </row>
    <row r="4991" spans="1:6" x14ac:dyDescent="0.25">
      <c r="A4991" s="144" t="s">
        <v>45</v>
      </c>
      <c r="B4991" s="140">
        <v>44100</v>
      </c>
      <c r="C4991" s="4">
        <v>71</v>
      </c>
      <c r="D4991" s="29">
        <f t="shared" si="438"/>
        <v>2889</v>
      </c>
      <c r="E4991" s="4">
        <f>2</f>
        <v>2</v>
      </c>
      <c r="F4991" s="133">
        <f t="shared" si="437"/>
        <v>49</v>
      </c>
    </row>
    <row r="4992" spans="1:6" x14ac:dyDescent="0.25">
      <c r="A4992" s="144" t="s">
        <v>46</v>
      </c>
      <c r="B4992" s="140">
        <v>44100</v>
      </c>
      <c r="C4992" s="4">
        <v>102</v>
      </c>
      <c r="D4992" s="29">
        <f t="shared" si="438"/>
        <v>3642</v>
      </c>
      <c r="F4992" s="133">
        <f>E4992+F4968</f>
        <v>62</v>
      </c>
    </row>
    <row r="4993" spans="1:6" ht="15.75" thickBot="1" x14ac:dyDescent="0.3">
      <c r="A4993" s="145" t="s">
        <v>47</v>
      </c>
      <c r="B4993" s="140">
        <v>44100</v>
      </c>
      <c r="C4993" s="4">
        <v>249</v>
      </c>
      <c r="D4993" s="136">
        <f t="shared" si="438"/>
        <v>12129</v>
      </c>
      <c r="F4993" s="134">
        <f>E4993+F4969</f>
        <v>107</v>
      </c>
    </row>
    <row r="4994" spans="1:6" x14ac:dyDescent="0.25">
      <c r="A4994" s="64" t="s">
        <v>22</v>
      </c>
      <c r="B4994" s="140">
        <v>44101</v>
      </c>
      <c r="C4994" s="4">
        <v>2947</v>
      </c>
      <c r="D4994" s="135">
        <f>C4994+D4970</f>
        <v>401862</v>
      </c>
      <c r="E4994" s="4">
        <f>35+33</f>
        <v>68</v>
      </c>
      <c r="F4994" s="132">
        <f>E4994+F4970</f>
        <v>9418</v>
      </c>
    </row>
    <row r="4995" spans="1:6" x14ac:dyDescent="0.25">
      <c r="A4995" s="144" t="s">
        <v>20</v>
      </c>
      <c r="B4995" s="140">
        <v>44101</v>
      </c>
      <c r="C4995" s="4">
        <v>628</v>
      </c>
      <c r="D4995" s="29">
        <f t="shared" ref="D4995:D5007" si="439">C4995+D4971</f>
        <v>123288</v>
      </c>
      <c r="E4995" s="4">
        <f>30+32</f>
        <v>62</v>
      </c>
      <c r="F4995" s="133">
        <f>E4995+F4971</f>
        <v>3146</v>
      </c>
    </row>
    <row r="4996" spans="1:6" x14ac:dyDescent="0.25">
      <c r="A4996" s="144" t="s">
        <v>35</v>
      </c>
      <c r="B4996" s="140">
        <v>44101</v>
      </c>
      <c r="C4996" s="4">
        <v>67</v>
      </c>
      <c r="D4996" s="29">
        <f t="shared" si="439"/>
        <v>272</v>
      </c>
      <c r="E4996" s="4">
        <f>0</f>
        <v>0</v>
      </c>
      <c r="F4996" s="133">
        <f>E4996+F4972</f>
        <v>0</v>
      </c>
    </row>
    <row r="4997" spans="1:6" x14ac:dyDescent="0.25">
      <c r="A4997" s="144" t="s">
        <v>21</v>
      </c>
      <c r="B4997" s="140">
        <v>44101</v>
      </c>
      <c r="C4997" s="4">
        <v>111</v>
      </c>
      <c r="D4997" s="29">
        <f t="shared" si="439"/>
        <v>8178</v>
      </c>
      <c r="E4997" s="4">
        <f>1</f>
        <v>1</v>
      </c>
      <c r="F4997" s="133">
        <f t="shared" ref="F4997:F5015" si="440">E4997+F4973</f>
        <v>278</v>
      </c>
    </row>
    <row r="4998" spans="1:6" x14ac:dyDescent="0.25">
      <c r="A4998" s="144" t="s">
        <v>36</v>
      </c>
      <c r="B4998" s="140">
        <v>44101</v>
      </c>
      <c r="C4998" s="4">
        <v>100</v>
      </c>
      <c r="D4998" s="29">
        <f t="shared" si="439"/>
        <v>3409</v>
      </c>
      <c r="F4998" s="133">
        <f t="shared" si="440"/>
        <v>32</v>
      </c>
    </row>
    <row r="4999" spans="1:6" x14ac:dyDescent="0.25">
      <c r="A4999" s="144" t="s">
        <v>27</v>
      </c>
      <c r="B4999" s="140">
        <v>44101</v>
      </c>
      <c r="C4999" s="4">
        <v>1577</v>
      </c>
      <c r="D4999" s="29">
        <f t="shared" si="439"/>
        <v>29210</v>
      </c>
      <c r="E4999" s="4">
        <f>7+10</f>
        <v>17</v>
      </c>
      <c r="F4999" s="133">
        <f t="shared" si="440"/>
        <v>345</v>
      </c>
    </row>
    <row r="5000" spans="1:6" x14ac:dyDescent="0.25">
      <c r="A5000" s="144" t="s">
        <v>37</v>
      </c>
      <c r="B5000" s="140">
        <v>44101</v>
      </c>
      <c r="C5000" s="4">
        <v>49</v>
      </c>
      <c r="D5000" s="29">
        <f t="shared" si="439"/>
        <v>1063</v>
      </c>
      <c r="E5000" s="4">
        <f>3</f>
        <v>3</v>
      </c>
      <c r="F5000" s="133">
        <f>E5000+F4976</f>
        <v>19</v>
      </c>
    </row>
    <row r="5001" spans="1:6" x14ac:dyDescent="0.25">
      <c r="A5001" s="144" t="s">
        <v>38</v>
      </c>
      <c r="B5001" s="140">
        <v>44101</v>
      </c>
      <c r="C5001" s="4">
        <v>85</v>
      </c>
      <c r="D5001" s="29">
        <f t="shared" si="439"/>
        <v>7041</v>
      </c>
      <c r="E5001" s="4">
        <f>2</f>
        <v>2</v>
      </c>
      <c r="F5001" s="133">
        <f>E5001+F4977</f>
        <v>131</v>
      </c>
    </row>
    <row r="5002" spans="1:6" x14ac:dyDescent="0.25">
      <c r="A5002" s="144" t="s">
        <v>48</v>
      </c>
      <c r="B5002" s="140">
        <v>44101</v>
      </c>
      <c r="C5002" s="4">
        <v>1</v>
      </c>
      <c r="D5002" s="29">
        <f t="shared" si="439"/>
        <v>105</v>
      </c>
      <c r="F5002" s="133">
        <f>E5002+F4978</f>
        <v>1</v>
      </c>
    </row>
    <row r="5003" spans="1:6" x14ac:dyDescent="0.25">
      <c r="A5003" s="144" t="s">
        <v>39</v>
      </c>
      <c r="B5003" s="140">
        <v>44101</v>
      </c>
      <c r="C5003" s="4">
        <v>97</v>
      </c>
      <c r="D5003" s="29">
        <f t="shared" si="439"/>
        <v>15302</v>
      </c>
      <c r="E5003" s="4">
        <f>11+7</f>
        <v>18</v>
      </c>
      <c r="F5003" s="133">
        <f>E5003+F4979</f>
        <v>431</v>
      </c>
    </row>
    <row r="5004" spans="1:6" x14ac:dyDescent="0.25">
      <c r="A5004" s="144" t="s">
        <v>40</v>
      </c>
      <c r="B5004" s="140">
        <v>44101</v>
      </c>
      <c r="C5004" s="4">
        <v>10</v>
      </c>
      <c r="D5004" s="29">
        <f t="shared" si="439"/>
        <v>694</v>
      </c>
      <c r="E5004" s="4">
        <f>2</f>
        <v>2</v>
      </c>
      <c r="F5004" s="133">
        <f t="shared" si="440"/>
        <v>7</v>
      </c>
    </row>
    <row r="5005" spans="1:6" x14ac:dyDescent="0.25">
      <c r="A5005" s="144" t="s">
        <v>28</v>
      </c>
      <c r="B5005" s="140">
        <v>44101</v>
      </c>
      <c r="C5005" s="4">
        <v>86</v>
      </c>
      <c r="D5005" s="29">
        <f t="shared" si="439"/>
        <v>4582</v>
      </c>
      <c r="F5005" s="133">
        <f t="shared" si="440"/>
        <v>101</v>
      </c>
    </row>
    <row r="5006" spans="1:6" x14ac:dyDescent="0.25">
      <c r="A5006" s="144" t="s">
        <v>24</v>
      </c>
      <c r="B5006" s="140">
        <v>44101</v>
      </c>
      <c r="C5006" s="4">
        <v>558</v>
      </c>
      <c r="D5006" s="29">
        <f t="shared" si="439"/>
        <v>23041</v>
      </c>
      <c r="E5006" s="4">
        <f>2</f>
        <v>2</v>
      </c>
      <c r="F5006" s="133">
        <f t="shared" si="440"/>
        <v>244</v>
      </c>
    </row>
    <row r="5007" spans="1:6" x14ac:dyDescent="0.25">
      <c r="A5007" s="144" t="s">
        <v>30</v>
      </c>
      <c r="B5007" s="140">
        <v>44101</v>
      </c>
      <c r="C5007" s="4">
        <v>3</v>
      </c>
      <c r="D5007" s="29">
        <f t="shared" si="439"/>
        <v>85</v>
      </c>
      <c r="F5007" s="133">
        <f t="shared" si="440"/>
        <v>2</v>
      </c>
    </row>
    <row r="5008" spans="1:6" x14ac:dyDescent="0.25">
      <c r="A5008" s="144" t="s">
        <v>26</v>
      </c>
      <c r="B5008" s="140">
        <v>44101</v>
      </c>
      <c r="C5008" s="4">
        <v>181</v>
      </c>
      <c r="D5008" s="29">
        <f>C5008+D4984</f>
        <v>7336</v>
      </c>
      <c r="E5008" s="4">
        <f>2</f>
        <v>2</v>
      </c>
      <c r="F5008" s="133">
        <f t="shared" si="440"/>
        <v>111</v>
      </c>
    </row>
    <row r="5009" spans="1:6" x14ac:dyDescent="0.25">
      <c r="A5009" s="144" t="s">
        <v>25</v>
      </c>
      <c r="B5009" s="140">
        <v>44101</v>
      </c>
      <c r="C5009" s="4">
        <v>200</v>
      </c>
      <c r="D5009" s="29">
        <f>C5009+D4985</f>
        <v>11918</v>
      </c>
      <c r="E5009" s="4">
        <f>6+2</f>
        <v>8</v>
      </c>
      <c r="F5009" s="133">
        <f t="shared" si="440"/>
        <v>265</v>
      </c>
    </row>
    <row r="5010" spans="1:6" x14ac:dyDescent="0.25">
      <c r="A5010" s="144" t="s">
        <v>41</v>
      </c>
      <c r="B5010" s="140">
        <v>44101</v>
      </c>
      <c r="C5010" s="4">
        <v>244</v>
      </c>
      <c r="D5010" s="29">
        <f>C5010+D4986</f>
        <v>11497</v>
      </c>
      <c r="E5010" s="4">
        <f>2+1</f>
        <v>3</v>
      </c>
      <c r="F5010" s="133">
        <f>E5010+F4986</f>
        <v>296</v>
      </c>
    </row>
    <row r="5011" spans="1:6" x14ac:dyDescent="0.25">
      <c r="A5011" s="144" t="s">
        <v>42</v>
      </c>
      <c r="B5011" s="140">
        <v>44101</v>
      </c>
      <c r="C5011" s="4">
        <v>65</v>
      </c>
      <c r="D5011" s="29">
        <f t="shared" ref="D5011:D5017" si="441">C5011+D4987</f>
        <v>623</v>
      </c>
      <c r="F5011" s="133">
        <f>E5011+F4987</f>
        <v>28</v>
      </c>
    </row>
    <row r="5012" spans="1:6" x14ac:dyDescent="0.25">
      <c r="A5012" s="144" t="s">
        <v>43</v>
      </c>
      <c r="B5012" s="140">
        <v>44101</v>
      </c>
      <c r="C5012" s="4">
        <v>5</v>
      </c>
      <c r="D5012" s="29">
        <f t="shared" si="441"/>
        <v>1091</v>
      </c>
      <c r="F5012" s="133">
        <f t="shared" si="440"/>
        <v>4</v>
      </c>
    </row>
    <row r="5013" spans="1:6" x14ac:dyDescent="0.25">
      <c r="A5013" s="144" t="s">
        <v>44</v>
      </c>
      <c r="B5013" s="140">
        <v>44101</v>
      </c>
      <c r="C5013" s="4">
        <v>77</v>
      </c>
      <c r="D5013" s="29">
        <f t="shared" si="441"/>
        <v>4457</v>
      </c>
      <c r="E5013" s="4">
        <f>1+1</f>
        <v>2</v>
      </c>
      <c r="F5013" s="133">
        <f>E5013+F4989</f>
        <v>57</v>
      </c>
    </row>
    <row r="5014" spans="1:6" x14ac:dyDescent="0.25">
      <c r="A5014" s="144" t="s">
        <v>29</v>
      </c>
      <c r="B5014" s="140">
        <v>44101</v>
      </c>
      <c r="C5014" s="4">
        <v>944</v>
      </c>
      <c r="D5014" s="29">
        <f t="shared" si="441"/>
        <v>36795</v>
      </c>
      <c r="E5014" s="4">
        <f>6+7</f>
        <v>13</v>
      </c>
      <c r="F5014" s="133">
        <f>E5014+F4990</f>
        <v>397</v>
      </c>
    </row>
    <row r="5015" spans="1:6" x14ac:dyDescent="0.25">
      <c r="A5015" s="144" t="s">
        <v>45</v>
      </c>
      <c r="B5015" s="140">
        <v>44101</v>
      </c>
      <c r="C5015" s="4">
        <v>168</v>
      </c>
      <c r="D5015" s="29">
        <f t="shared" si="441"/>
        <v>3057</v>
      </c>
      <c r="E5015" s="4">
        <f>2+1</f>
        <v>3</v>
      </c>
      <c r="F5015" s="133">
        <f t="shared" si="440"/>
        <v>52</v>
      </c>
    </row>
    <row r="5016" spans="1:6" x14ac:dyDescent="0.25">
      <c r="A5016" s="144" t="s">
        <v>46</v>
      </c>
      <c r="B5016" s="140">
        <v>44101</v>
      </c>
      <c r="C5016" s="4">
        <v>86</v>
      </c>
      <c r="D5016" s="29">
        <f t="shared" si="441"/>
        <v>3728</v>
      </c>
      <c r="F5016" s="133">
        <f>E5016+F4992</f>
        <v>62</v>
      </c>
    </row>
    <row r="5017" spans="1:6" ht="15.75" thickBot="1" x14ac:dyDescent="0.3">
      <c r="A5017" s="146" t="s">
        <v>47</v>
      </c>
      <c r="B5017" s="142">
        <v>44101</v>
      </c>
      <c r="C5017" s="47">
        <v>552</v>
      </c>
      <c r="D5017" s="88">
        <f t="shared" si="441"/>
        <v>12681</v>
      </c>
      <c r="E5017" s="47"/>
      <c r="F5017" s="143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5">
        <f>C5018+D4994</f>
        <v>406406</v>
      </c>
      <c r="E5018" s="50">
        <v>193</v>
      </c>
      <c r="F5018" s="132">
        <f>E5018+F4994</f>
        <v>9611</v>
      </c>
    </row>
    <row r="5019" spans="1:6" x14ac:dyDescent="0.25">
      <c r="A5019" s="144" t="s">
        <v>20</v>
      </c>
      <c r="B5019" s="140">
        <v>44102</v>
      </c>
      <c r="C5019" s="4">
        <v>787</v>
      </c>
      <c r="D5019" s="29">
        <f t="shared" ref="D5019:D5031" si="442">C5019+D4995</f>
        <v>124075</v>
      </c>
      <c r="E5019" s="4">
        <v>38</v>
      </c>
      <c r="F5019" s="133">
        <f>E5019+F4995</f>
        <v>3184</v>
      </c>
    </row>
    <row r="5020" spans="1:6" x14ac:dyDescent="0.25">
      <c r="A5020" s="144" t="s">
        <v>35</v>
      </c>
      <c r="B5020" s="140">
        <v>44102</v>
      </c>
      <c r="C5020" s="4">
        <v>3</v>
      </c>
      <c r="D5020" s="29">
        <f t="shared" si="442"/>
        <v>275</v>
      </c>
      <c r="F5020" s="133">
        <f>E5020+F4996</f>
        <v>0</v>
      </c>
    </row>
    <row r="5021" spans="1:6" x14ac:dyDescent="0.25">
      <c r="A5021" s="144" t="s">
        <v>21</v>
      </c>
      <c r="B5021" s="140">
        <v>44102</v>
      </c>
      <c r="C5021" s="4">
        <v>65</v>
      </c>
      <c r="D5021" s="29">
        <f t="shared" si="442"/>
        <v>8243</v>
      </c>
      <c r="E5021" s="4">
        <v>2</v>
      </c>
      <c r="F5021" s="133">
        <f t="shared" ref="F5021:F5039" si="443">E5021+F4997</f>
        <v>280</v>
      </c>
    </row>
    <row r="5022" spans="1:6" x14ac:dyDescent="0.25">
      <c r="A5022" s="144" t="s">
        <v>36</v>
      </c>
      <c r="B5022" s="140">
        <v>44102</v>
      </c>
      <c r="C5022" s="4">
        <v>181</v>
      </c>
      <c r="D5022" s="29">
        <f t="shared" si="442"/>
        <v>3590</v>
      </c>
      <c r="E5022" s="4">
        <v>5</v>
      </c>
      <c r="F5022" s="133">
        <f t="shared" si="443"/>
        <v>37</v>
      </c>
    </row>
    <row r="5023" spans="1:6" x14ac:dyDescent="0.25">
      <c r="A5023" s="144" t="s">
        <v>27</v>
      </c>
      <c r="B5023" s="140">
        <v>44102</v>
      </c>
      <c r="C5023" s="4">
        <v>1475</v>
      </c>
      <c r="D5023" s="29">
        <f t="shared" si="442"/>
        <v>30685</v>
      </c>
      <c r="E5023" s="4">
        <v>12</v>
      </c>
      <c r="F5023" s="133">
        <f t="shared" si="443"/>
        <v>357</v>
      </c>
    </row>
    <row r="5024" spans="1:6" x14ac:dyDescent="0.25">
      <c r="A5024" s="144" t="s">
        <v>37</v>
      </c>
      <c r="B5024" s="140">
        <v>44102</v>
      </c>
      <c r="C5024" s="4">
        <v>22</v>
      </c>
      <c r="D5024" s="29">
        <f t="shared" si="442"/>
        <v>1085</v>
      </c>
      <c r="E5024" s="4">
        <v>4</v>
      </c>
      <c r="F5024" s="133">
        <f>E5024+F5000</f>
        <v>23</v>
      </c>
    </row>
    <row r="5025" spans="1:6" x14ac:dyDescent="0.25">
      <c r="A5025" s="144" t="s">
        <v>38</v>
      </c>
      <c r="B5025" s="140">
        <v>44102</v>
      </c>
      <c r="C5025" s="4">
        <v>103</v>
      </c>
      <c r="D5025" s="29">
        <f t="shared" si="442"/>
        <v>7144</v>
      </c>
      <c r="E5025" s="4">
        <v>1</v>
      </c>
      <c r="F5025" s="133">
        <f>E5025+F5001</f>
        <v>132</v>
      </c>
    </row>
    <row r="5026" spans="1:6" x14ac:dyDescent="0.25">
      <c r="A5026" s="144" t="s">
        <v>48</v>
      </c>
      <c r="B5026" s="140">
        <v>44102</v>
      </c>
      <c r="C5026" s="4">
        <v>-1</v>
      </c>
      <c r="D5026" s="29">
        <f t="shared" si="442"/>
        <v>104</v>
      </c>
      <c r="F5026" s="133">
        <f>E5026+F5002</f>
        <v>1</v>
      </c>
    </row>
    <row r="5027" spans="1:6" x14ac:dyDescent="0.25">
      <c r="A5027" s="144" t="s">
        <v>39</v>
      </c>
      <c r="B5027" s="140">
        <v>44102</v>
      </c>
      <c r="C5027" s="4">
        <v>109</v>
      </c>
      <c r="D5027" s="29">
        <f t="shared" si="442"/>
        <v>15411</v>
      </c>
      <c r="E5027" s="4">
        <v>33</v>
      </c>
      <c r="F5027" s="133">
        <f>E5027+F5003</f>
        <v>464</v>
      </c>
    </row>
    <row r="5028" spans="1:6" x14ac:dyDescent="0.25">
      <c r="A5028" s="144" t="s">
        <v>40</v>
      </c>
      <c r="B5028" s="140">
        <v>44102</v>
      </c>
      <c r="C5028" s="4">
        <v>25</v>
      </c>
      <c r="D5028" s="29">
        <f t="shared" si="442"/>
        <v>719</v>
      </c>
      <c r="F5028" s="133">
        <f t="shared" si="443"/>
        <v>7</v>
      </c>
    </row>
    <row r="5029" spans="1:6" x14ac:dyDescent="0.25">
      <c r="A5029" s="144" t="s">
        <v>28</v>
      </c>
      <c r="B5029" s="140">
        <v>44102</v>
      </c>
      <c r="C5029" s="4">
        <v>69</v>
      </c>
      <c r="D5029" s="29">
        <f t="shared" si="442"/>
        <v>4651</v>
      </c>
      <c r="F5029" s="133">
        <f t="shared" si="443"/>
        <v>101</v>
      </c>
    </row>
    <row r="5030" spans="1:6" x14ac:dyDescent="0.25">
      <c r="A5030" s="144" t="s">
        <v>24</v>
      </c>
      <c r="B5030" s="140">
        <v>44102</v>
      </c>
      <c r="C5030" s="4">
        <v>649</v>
      </c>
      <c r="D5030" s="29">
        <f t="shared" si="442"/>
        <v>23690</v>
      </c>
      <c r="E5030" s="4">
        <v>2</v>
      </c>
      <c r="F5030" s="133">
        <f t="shared" si="443"/>
        <v>246</v>
      </c>
    </row>
    <row r="5031" spans="1:6" x14ac:dyDescent="0.25">
      <c r="A5031" s="144" t="s">
        <v>30</v>
      </c>
      <c r="B5031" s="140">
        <v>44102</v>
      </c>
      <c r="C5031" s="4">
        <v>-6</v>
      </c>
      <c r="D5031" s="29">
        <f t="shared" si="442"/>
        <v>79</v>
      </c>
      <c r="E5031" s="4">
        <v>1</v>
      </c>
      <c r="F5031" s="133">
        <f t="shared" si="443"/>
        <v>3</v>
      </c>
    </row>
    <row r="5032" spans="1:6" x14ac:dyDescent="0.25">
      <c r="A5032" s="144" t="s">
        <v>26</v>
      </c>
      <c r="B5032" s="140">
        <v>44102</v>
      </c>
      <c r="C5032" s="4">
        <v>288</v>
      </c>
      <c r="D5032" s="29">
        <f>C5032+D5008</f>
        <v>7624</v>
      </c>
      <c r="E5032" s="4">
        <v>3</v>
      </c>
      <c r="F5032" s="133">
        <f t="shared" si="443"/>
        <v>114</v>
      </c>
    </row>
    <row r="5033" spans="1:6" x14ac:dyDescent="0.25">
      <c r="A5033" s="144" t="s">
        <v>25</v>
      </c>
      <c r="B5033" s="140">
        <v>44102</v>
      </c>
      <c r="C5033" s="4">
        <v>213</v>
      </c>
      <c r="D5033" s="29">
        <f>C5033+D5009</f>
        <v>12131</v>
      </c>
      <c r="E5033" s="4">
        <v>6</v>
      </c>
      <c r="F5033" s="133">
        <f t="shared" si="443"/>
        <v>271</v>
      </c>
    </row>
    <row r="5034" spans="1:6" x14ac:dyDescent="0.25">
      <c r="A5034" s="144" t="s">
        <v>41</v>
      </c>
      <c r="B5034" s="140">
        <v>44102</v>
      </c>
      <c r="C5034" s="4">
        <v>234</v>
      </c>
      <c r="D5034" s="29">
        <f>C5034+D5010</f>
        <v>11731</v>
      </c>
      <c r="E5034" s="4">
        <v>19</v>
      </c>
      <c r="F5034" s="133">
        <f>E5034+F5010</f>
        <v>315</v>
      </c>
    </row>
    <row r="5035" spans="1:6" x14ac:dyDescent="0.25">
      <c r="A5035" s="144" t="s">
        <v>42</v>
      </c>
      <c r="B5035" s="140">
        <v>44102</v>
      </c>
      <c r="C5035" s="4">
        <v>72</v>
      </c>
      <c r="D5035" s="29">
        <f t="shared" ref="D5035:D5041" si="444">C5035+D5011</f>
        <v>695</v>
      </c>
      <c r="F5035" s="133">
        <f>E5035+F5011</f>
        <v>28</v>
      </c>
    </row>
    <row r="5036" spans="1:6" x14ac:dyDescent="0.25">
      <c r="A5036" s="144" t="s">
        <v>43</v>
      </c>
      <c r="B5036" s="140">
        <v>44102</v>
      </c>
      <c r="C5036" s="4">
        <v>100</v>
      </c>
      <c r="D5036" s="29">
        <f t="shared" si="444"/>
        <v>1191</v>
      </c>
      <c r="E5036" s="4">
        <v>1</v>
      </c>
      <c r="F5036" s="133">
        <f t="shared" si="443"/>
        <v>5</v>
      </c>
    </row>
    <row r="5037" spans="1:6" x14ac:dyDescent="0.25">
      <c r="A5037" s="144" t="s">
        <v>44</v>
      </c>
      <c r="B5037" s="140">
        <v>44102</v>
      </c>
      <c r="C5037" s="4">
        <v>129</v>
      </c>
      <c r="D5037" s="29">
        <f t="shared" si="444"/>
        <v>4586</v>
      </c>
      <c r="E5037" s="4">
        <v>1</v>
      </c>
      <c r="F5037" s="133">
        <f>E5037+F5013</f>
        <v>58</v>
      </c>
    </row>
    <row r="5038" spans="1:6" x14ac:dyDescent="0.25">
      <c r="A5038" s="144" t="s">
        <v>29</v>
      </c>
      <c r="B5038" s="140">
        <v>44102</v>
      </c>
      <c r="C5038" s="4">
        <v>1575</v>
      </c>
      <c r="D5038" s="29">
        <f t="shared" si="444"/>
        <v>38370</v>
      </c>
      <c r="E5038" s="4">
        <v>24</v>
      </c>
      <c r="F5038" s="133">
        <f>E5038+F5014</f>
        <v>421</v>
      </c>
    </row>
    <row r="5039" spans="1:6" x14ac:dyDescent="0.25">
      <c r="A5039" s="144" t="s">
        <v>45</v>
      </c>
      <c r="B5039" s="140">
        <v>44102</v>
      </c>
      <c r="C5039" s="4">
        <v>124</v>
      </c>
      <c r="D5039" s="29">
        <f t="shared" si="444"/>
        <v>3181</v>
      </c>
      <c r="E5039" s="4">
        <v>5</v>
      </c>
      <c r="F5039" s="133">
        <f t="shared" si="443"/>
        <v>57</v>
      </c>
    </row>
    <row r="5040" spans="1:6" x14ac:dyDescent="0.25">
      <c r="A5040" s="144" t="s">
        <v>46</v>
      </c>
      <c r="B5040" s="140">
        <v>44102</v>
      </c>
      <c r="C5040" s="4">
        <v>158</v>
      </c>
      <c r="D5040" s="29">
        <f t="shared" si="444"/>
        <v>3886</v>
      </c>
      <c r="E5040" s="4">
        <v>3</v>
      </c>
      <c r="F5040" s="133">
        <f>E5040+F5016</f>
        <v>65</v>
      </c>
    </row>
    <row r="5041" spans="1:6" ht="15.75" thickBot="1" x14ac:dyDescent="0.3">
      <c r="A5041" s="145" t="s">
        <v>47</v>
      </c>
      <c r="B5041" s="152">
        <v>44102</v>
      </c>
      <c r="C5041" s="54">
        <v>889</v>
      </c>
      <c r="D5041" s="136">
        <f t="shared" si="444"/>
        <v>13570</v>
      </c>
      <c r="E5041" s="54">
        <v>12</v>
      </c>
      <c r="F5041" s="134">
        <f>E5041+F5017</f>
        <v>119</v>
      </c>
    </row>
    <row r="5042" spans="1:6" x14ac:dyDescent="0.25">
      <c r="A5042" s="64" t="s">
        <v>22</v>
      </c>
      <c r="B5042" s="140">
        <v>44103</v>
      </c>
      <c r="C5042" s="48">
        <v>5328</v>
      </c>
      <c r="D5042" s="135">
        <f>C5042+D5018</f>
        <v>411734</v>
      </c>
      <c r="E5042" s="48">
        <v>249</v>
      </c>
      <c r="F5042" s="132">
        <f>E5042+F5018</f>
        <v>9860</v>
      </c>
    </row>
    <row r="5043" spans="1:6" x14ac:dyDescent="0.25">
      <c r="A5043" s="144" t="s">
        <v>20</v>
      </c>
      <c r="B5043" s="140">
        <v>44103</v>
      </c>
      <c r="C5043" s="4">
        <v>993</v>
      </c>
      <c r="D5043" s="29">
        <f t="shared" ref="D5043:D5055" si="445">C5043+D5019</f>
        <v>125068</v>
      </c>
      <c r="E5043" s="4">
        <v>52</v>
      </c>
      <c r="F5043" s="133">
        <f>E5043+F5019</f>
        <v>3236</v>
      </c>
    </row>
    <row r="5044" spans="1:6" x14ac:dyDescent="0.25">
      <c r="A5044" s="144" t="s">
        <v>35</v>
      </c>
      <c r="B5044" s="140">
        <v>44103</v>
      </c>
      <c r="C5044" s="4">
        <v>4</v>
      </c>
      <c r="D5044" s="29">
        <f t="shared" si="445"/>
        <v>279</v>
      </c>
      <c r="F5044" s="133">
        <f>E5044+F5020</f>
        <v>0</v>
      </c>
    </row>
    <row r="5045" spans="1:6" x14ac:dyDescent="0.25">
      <c r="A5045" s="144" t="s">
        <v>21</v>
      </c>
      <c r="B5045" s="140">
        <v>44103</v>
      </c>
      <c r="C5045" s="4">
        <v>143</v>
      </c>
      <c r="D5045" s="29">
        <f t="shared" si="445"/>
        <v>8386</v>
      </c>
      <c r="E5045" s="4">
        <v>1</v>
      </c>
      <c r="F5045" s="133">
        <f t="shared" ref="F5045:F5063" si="446">E5045+F5021</f>
        <v>281</v>
      </c>
    </row>
    <row r="5046" spans="1:6" x14ac:dyDescent="0.25">
      <c r="A5046" s="144" t="s">
        <v>36</v>
      </c>
      <c r="B5046" s="140">
        <v>44103</v>
      </c>
      <c r="C5046" s="4">
        <v>209</v>
      </c>
      <c r="D5046" s="29">
        <f t="shared" si="445"/>
        <v>3799</v>
      </c>
      <c r="E5046" s="4">
        <v>7</v>
      </c>
      <c r="F5046" s="133">
        <f t="shared" si="446"/>
        <v>44</v>
      </c>
    </row>
    <row r="5047" spans="1:6" x14ac:dyDescent="0.25">
      <c r="A5047" s="144" t="s">
        <v>27</v>
      </c>
      <c r="B5047" s="140">
        <v>44103</v>
      </c>
      <c r="C5047" s="4">
        <v>1800</v>
      </c>
      <c r="D5047" s="29">
        <f t="shared" si="445"/>
        <v>32485</v>
      </c>
      <c r="E5047" s="4">
        <v>21</v>
      </c>
      <c r="F5047" s="133">
        <f t="shared" si="446"/>
        <v>378</v>
      </c>
    </row>
    <row r="5048" spans="1:6" x14ac:dyDescent="0.25">
      <c r="A5048" s="144" t="s">
        <v>37</v>
      </c>
      <c r="B5048" s="140">
        <v>44103</v>
      </c>
      <c r="C5048" s="4">
        <v>-12</v>
      </c>
      <c r="D5048" s="29">
        <f t="shared" si="445"/>
        <v>1073</v>
      </c>
      <c r="E5048" s="4">
        <v>-1</v>
      </c>
      <c r="F5048" s="133">
        <f>E5048+F5024</f>
        <v>22</v>
      </c>
    </row>
    <row r="5049" spans="1:6" x14ac:dyDescent="0.25">
      <c r="A5049" s="144" t="s">
        <v>38</v>
      </c>
      <c r="B5049" s="140">
        <v>44103</v>
      </c>
      <c r="C5049" s="4">
        <v>162</v>
      </c>
      <c r="D5049" s="29">
        <f t="shared" si="445"/>
        <v>7306</v>
      </c>
      <c r="E5049" s="4">
        <v>6</v>
      </c>
      <c r="F5049" s="133">
        <f>E5049+F5025</f>
        <v>138</v>
      </c>
    </row>
    <row r="5050" spans="1:6" x14ac:dyDescent="0.25">
      <c r="A5050" s="144" t="s">
        <v>48</v>
      </c>
      <c r="B5050" s="140">
        <v>44103</v>
      </c>
      <c r="C5050" s="4">
        <v>0</v>
      </c>
      <c r="D5050" s="29">
        <f t="shared" si="445"/>
        <v>104</v>
      </c>
      <c r="E5050" s="4">
        <v>0</v>
      </c>
      <c r="F5050" s="133">
        <f>E5050+F5026</f>
        <v>1</v>
      </c>
    </row>
    <row r="5051" spans="1:6" x14ac:dyDescent="0.25">
      <c r="A5051" s="144" t="s">
        <v>39</v>
      </c>
      <c r="B5051" s="140">
        <v>44103</v>
      </c>
      <c r="C5051" s="4">
        <v>102</v>
      </c>
      <c r="D5051" s="29">
        <f t="shared" si="445"/>
        <v>15513</v>
      </c>
      <c r="E5051" s="4">
        <v>4</v>
      </c>
      <c r="F5051" s="133">
        <f>E5051+F5027</f>
        <v>468</v>
      </c>
    </row>
    <row r="5052" spans="1:6" x14ac:dyDescent="0.25">
      <c r="A5052" s="144" t="s">
        <v>40</v>
      </c>
      <c r="B5052" s="140">
        <v>44103</v>
      </c>
      <c r="C5052" s="4">
        <v>19</v>
      </c>
      <c r="D5052" s="29">
        <f t="shared" si="445"/>
        <v>738</v>
      </c>
      <c r="E5052" s="4">
        <v>0</v>
      </c>
      <c r="F5052" s="133">
        <f t="shared" si="446"/>
        <v>7</v>
      </c>
    </row>
    <row r="5053" spans="1:6" x14ac:dyDescent="0.25">
      <c r="A5053" s="144" t="s">
        <v>28</v>
      </c>
      <c r="B5053" s="140">
        <v>44103</v>
      </c>
      <c r="C5053" s="4">
        <v>51</v>
      </c>
      <c r="D5053" s="29">
        <f t="shared" si="445"/>
        <v>4702</v>
      </c>
      <c r="E5053" s="4">
        <v>0</v>
      </c>
      <c r="F5053" s="133">
        <f t="shared" si="446"/>
        <v>101</v>
      </c>
    </row>
    <row r="5054" spans="1:6" x14ac:dyDescent="0.25">
      <c r="A5054" s="144" t="s">
        <v>24</v>
      </c>
      <c r="B5054" s="140">
        <v>44103</v>
      </c>
      <c r="C5054" s="4">
        <v>668</v>
      </c>
      <c r="D5054" s="29">
        <f t="shared" si="445"/>
        <v>24358</v>
      </c>
      <c r="E5054" s="4">
        <v>7</v>
      </c>
      <c r="F5054" s="133">
        <f t="shared" si="446"/>
        <v>253</v>
      </c>
    </row>
    <row r="5055" spans="1:6" x14ac:dyDescent="0.25">
      <c r="A5055" s="144" t="s">
        <v>30</v>
      </c>
      <c r="B5055" s="140">
        <v>44103</v>
      </c>
      <c r="C5055" s="4">
        <v>8</v>
      </c>
      <c r="D5055" s="29">
        <f t="shared" si="445"/>
        <v>87</v>
      </c>
      <c r="E5055" s="4">
        <v>0</v>
      </c>
      <c r="F5055" s="133">
        <f t="shared" si="446"/>
        <v>3</v>
      </c>
    </row>
    <row r="5056" spans="1:6" x14ac:dyDescent="0.25">
      <c r="A5056" s="144" t="s">
        <v>26</v>
      </c>
      <c r="B5056" s="140">
        <v>44103</v>
      </c>
      <c r="C5056" s="4">
        <v>77</v>
      </c>
      <c r="D5056" s="29">
        <f>C5056+D5032</f>
        <v>7701</v>
      </c>
      <c r="E5056" s="4">
        <v>2</v>
      </c>
      <c r="F5056" s="133">
        <f t="shared" si="446"/>
        <v>116</v>
      </c>
    </row>
    <row r="5057" spans="1:6" x14ac:dyDescent="0.25">
      <c r="A5057" s="144" t="s">
        <v>25</v>
      </c>
      <c r="B5057" s="140">
        <v>44103</v>
      </c>
      <c r="C5057" s="4">
        <v>339</v>
      </c>
      <c r="D5057" s="29">
        <f>C5057+D5033</f>
        <v>12470</v>
      </c>
      <c r="E5057" s="4">
        <v>8</v>
      </c>
      <c r="F5057" s="133">
        <f t="shared" si="446"/>
        <v>279</v>
      </c>
    </row>
    <row r="5058" spans="1:6" x14ac:dyDescent="0.25">
      <c r="A5058" s="144" t="s">
        <v>41</v>
      </c>
      <c r="B5058" s="140">
        <v>44103</v>
      </c>
      <c r="C5058" s="4">
        <v>324</v>
      </c>
      <c r="D5058" s="29">
        <f>C5058+D5034</f>
        <v>12055</v>
      </c>
      <c r="E5058" s="4">
        <v>11</v>
      </c>
      <c r="F5058" s="133">
        <f>E5058+F5034</f>
        <v>326</v>
      </c>
    </row>
    <row r="5059" spans="1:6" x14ac:dyDescent="0.25">
      <c r="A5059" s="144" t="s">
        <v>42</v>
      </c>
      <c r="B5059" s="140">
        <v>44103</v>
      </c>
      <c r="C5059" s="4">
        <v>20</v>
      </c>
      <c r="D5059" s="29">
        <f t="shared" ref="D5059:D5065" si="447">C5059+D5035</f>
        <v>715</v>
      </c>
      <c r="E5059" s="4">
        <v>4</v>
      </c>
      <c r="F5059" s="133">
        <f>E5059+F5035</f>
        <v>32</v>
      </c>
    </row>
    <row r="5060" spans="1:6" x14ac:dyDescent="0.25">
      <c r="A5060" s="144" t="s">
        <v>43</v>
      </c>
      <c r="B5060" s="140">
        <v>44103</v>
      </c>
      <c r="C5060" s="4">
        <v>150</v>
      </c>
      <c r="D5060" s="29">
        <f t="shared" si="447"/>
        <v>1341</v>
      </c>
      <c r="E5060" s="4">
        <v>0</v>
      </c>
      <c r="F5060" s="133">
        <f t="shared" si="446"/>
        <v>5</v>
      </c>
    </row>
    <row r="5061" spans="1:6" x14ac:dyDescent="0.25">
      <c r="A5061" s="144" t="s">
        <v>44</v>
      </c>
      <c r="B5061" s="140">
        <v>44103</v>
      </c>
      <c r="C5061" s="4">
        <v>113</v>
      </c>
      <c r="D5061" s="29">
        <f t="shared" si="447"/>
        <v>4699</v>
      </c>
      <c r="E5061" s="4">
        <v>3</v>
      </c>
      <c r="F5061" s="133">
        <f>E5061+F5037</f>
        <v>61</v>
      </c>
    </row>
    <row r="5062" spans="1:6" x14ac:dyDescent="0.25">
      <c r="A5062" s="144" t="s">
        <v>29</v>
      </c>
      <c r="B5062" s="140">
        <v>44103</v>
      </c>
      <c r="C5062" s="4">
        <v>2011</v>
      </c>
      <c r="D5062" s="29">
        <f t="shared" si="447"/>
        <v>40381</v>
      </c>
      <c r="E5062" s="4">
        <v>15</v>
      </c>
      <c r="F5062" s="133">
        <f>E5062+F5038</f>
        <v>436</v>
      </c>
    </row>
    <row r="5063" spans="1:6" x14ac:dyDescent="0.25">
      <c r="A5063" s="144" t="s">
        <v>45</v>
      </c>
      <c r="B5063" s="140">
        <v>44103</v>
      </c>
      <c r="C5063" s="4">
        <v>142</v>
      </c>
      <c r="D5063" s="29">
        <f t="shared" si="447"/>
        <v>3323</v>
      </c>
      <c r="E5063" s="4">
        <v>1</v>
      </c>
      <c r="F5063" s="133">
        <f t="shared" si="446"/>
        <v>58</v>
      </c>
    </row>
    <row r="5064" spans="1:6" x14ac:dyDescent="0.25">
      <c r="A5064" s="144" t="s">
        <v>46</v>
      </c>
      <c r="B5064" s="140">
        <v>44103</v>
      </c>
      <c r="C5064" s="4">
        <v>221</v>
      </c>
      <c r="D5064" s="29">
        <f t="shared" si="447"/>
        <v>4107</v>
      </c>
      <c r="E5064" s="4">
        <v>2</v>
      </c>
      <c r="F5064" s="133">
        <f>E5064+F5040</f>
        <v>67</v>
      </c>
    </row>
    <row r="5065" spans="1:6" ht="15.75" thickBot="1" x14ac:dyDescent="0.3">
      <c r="A5065" s="145" t="s">
        <v>47</v>
      </c>
      <c r="B5065" s="140">
        <v>44103</v>
      </c>
      <c r="C5065" s="4">
        <v>605</v>
      </c>
      <c r="D5065" s="136">
        <f t="shared" si="447"/>
        <v>14175</v>
      </c>
      <c r="E5065" s="4">
        <v>13</v>
      </c>
      <c r="F5065" s="134">
        <f>E5065+F5041</f>
        <v>132</v>
      </c>
    </row>
    <row r="5066" spans="1:6" x14ac:dyDescent="0.25">
      <c r="A5066" s="64" t="s">
        <v>22</v>
      </c>
      <c r="B5066" s="140">
        <v>44104</v>
      </c>
      <c r="C5066" s="4">
        <v>5943</v>
      </c>
      <c r="D5066" s="135">
        <f>C5066+D5042</f>
        <v>417677</v>
      </c>
      <c r="E5066" s="4">
        <f>92+84</f>
        <v>176</v>
      </c>
      <c r="F5066" s="132">
        <f>E5066+F5042</f>
        <v>10036</v>
      </c>
    </row>
    <row r="5067" spans="1:6" x14ac:dyDescent="0.25">
      <c r="A5067" s="144" t="s">
        <v>20</v>
      </c>
      <c r="B5067" s="140">
        <v>44104</v>
      </c>
      <c r="C5067" s="4">
        <v>898</v>
      </c>
      <c r="D5067" s="29">
        <f t="shared" ref="D5067:D5079" si="448">C5067+D5043</f>
        <v>125966</v>
      </c>
      <c r="E5067" s="4">
        <f>55+63</f>
        <v>118</v>
      </c>
      <c r="F5067" s="133">
        <f>E5067+F5043</f>
        <v>3354</v>
      </c>
    </row>
    <row r="5068" spans="1:6" x14ac:dyDescent="0.25">
      <c r="A5068" s="144" t="s">
        <v>35</v>
      </c>
      <c r="B5068" s="140">
        <v>44104</v>
      </c>
      <c r="C5068" s="4">
        <v>8</v>
      </c>
      <c r="D5068" s="29">
        <f t="shared" si="448"/>
        <v>287</v>
      </c>
      <c r="F5068" s="133">
        <f>E5068+F5044</f>
        <v>0</v>
      </c>
    </row>
    <row r="5069" spans="1:6" x14ac:dyDescent="0.25">
      <c r="A5069" s="144" t="s">
        <v>21</v>
      </c>
      <c r="B5069" s="140">
        <v>44104</v>
      </c>
      <c r="C5069" s="4">
        <v>157</v>
      </c>
      <c r="D5069" s="29">
        <f t="shared" si="448"/>
        <v>8543</v>
      </c>
      <c r="E5069" s="4">
        <f>2+2</f>
        <v>4</v>
      </c>
      <c r="F5069" s="133">
        <f t="shared" ref="F5069:F5087" si="449">E5069+F5045</f>
        <v>285</v>
      </c>
    </row>
    <row r="5070" spans="1:6" x14ac:dyDescent="0.25">
      <c r="A5070" s="144" t="s">
        <v>36</v>
      </c>
      <c r="B5070" s="140">
        <v>44104</v>
      </c>
      <c r="C5070" s="4">
        <v>156</v>
      </c>
      <c r="D5070" s="29">
        <f t="shared" si="448"/>
        <v>3955</v>
      </c>
      <c r="E5070" s="4">
        <f>3+3</f>
        <v>6</v>
      </c>
      <c r="F5070" s="133">
        <f t="shared" si="449"/>
        <v>50</v>
      </c>
    </row>
    <row r="5071" spans="1:6" x14ac:dyDescent="0.25">
      <c r="A5071" s="144" t="s">
        <v>27</v>
      </c>
      <c r="B5071" s="140">
        <v>44104</v>
      </c>
      <c r="C5071" s="4">
        <v>1718</v>
      </c>
      <c r="D5071" s="29">
        <f t="shared" si="448"/>
        <v>34203</v>
      </c>
      <c r="E5071" s="4">
        <f>8+11</f>
        <v>19</v>
      </c>
      <c r="F5071" s="133">
        <f t="shared" si="449"/>
        <v>397</v>
      </c>
    </row>
    <row r="5072" spans="1:6" x14ac:dyDescent="0.25">
      <c r="A5072" s="144" t="s">
        <v>37</v>
      </c>
      <c r="B5072" s="140">
        <v>44104</v>
      </c>
      <c r="C5072" s="4">
        <v>20</v>
      </c>
      <c r="D5072" s="29">
        <f t="shared" si="448"/>
        <v>1093</v>
      </c>
      <c r="F5072" s="133">
        <f>E5072+F5048</f>
        <v>22</v>
      </c>
    </row>
    <row r="5073" spans="1:6" x14ac:dyDescent="0.25">
      <c r="A5073" s="144" t="s">
        <v>38</v>
      </c>
      <c r="B5073" s="140">
        <v>44104</v>
      </c>
      <c r="C5073" s="4">
        <v>177</v>
      </c>
      <c r="D5073" s="29">
        <f t="shared" si="448"/>
        <v>7483</v>
      </c>
      <c r="E5073" s="4">
        <f>1+1</f>
        <v>2</v>
      </c>
      <c r="F5073" s="133">
        <f>E5073+F5049</f>
        <v>140</v>
      </c>
    </row>
    <row r="5074" spans="1:6" x14ac:dyDescent="0.25">
      <c r="A5074" s="144" t="s">
        <v>48</v>
      </c>
      <c r="B5074" s="140">
        <v>44104</v>
      </c>
      <c r="C5074" s="4">
        <v>0</v>
      </c>
      <c r="D5074" s="29">
        <f t="shared" si="448"/>
        <v>104</v>
      </c>
      <c r="F5074" s="133">
        <f>E5074+F5050</f>
        <v>1</v>
      </c>
    </row>
    <row r="5075" spans="1:6" x14ac:dyDescent="0.25">
      <c r="A5075" s="144" t="s">
        <v>39</v>
      </c>
      <c r="B5075" s="140">
        <v>44104</v>
      </c>
      <c r="C5075" s="4">
        <v>157</v>
      </c>
      <c r="D5075" s="29">
        <f t="shared" si="448"/>
        <v>15670</v>
      </c>
      <c r="E5075" s="4">
        <f>26+10</f>
        <v>36</v>
      </c>
      <c r="F5075" s="133">
        <f>E5075+F5051</f>
        <v>504</v>
      </c>
    </row>
    <row r="5076" spans="1:6" x14ac:dyDescent="0.25">
      <c r="A5076" s="144" t="s">
        <v>40</v>
      </c>
      <c r="B5076" s="140">
        <v>44104</v>
      </c>
      <c r="C5076" s="4">
        <v>25</v>
      </c>
      <c r="D5076" s="29">
        <f t="shared" si="448"/>
        <v>763</v>
      </c>
      <c r="F5076" s="133">
        <f t="shared" si="449"/>
        <v>7</v>
      </c>
    </row>
    <row r="5077" spans="1:6" x14ac:dyDescent="0.25">
      <c r="A5077" s="144" t="s">
        <v>28</v>
      </c>
      <c r="B5077" s="140">
        <v>44104</v>
      </c>
      <c r="C5077" s="4">
        <v>126</v>
      </c>
      <c r="D5077" s="29">
        <f t="shared" si="448"/>
        <v>4828</v>
      </c>
      <c r="F5077" s="133">
        <f t="shared" si="449"/>
        <v>101</v>
      </c>
    </row>
    <row r="5078" spans="1:6" x14ac:dyDescent="0.25">
      <c r="A5078" s="144" t="s">
        <v>24</v>
      </c>
      <c r="B5078" s="140">
        <v>44104</v>
      </c>
      <c r="C5078" s="4">
        <v>691</v>
      </c>
      <c r="D5078" s="29">
        <f t="shared" si="448"/>
        <v>25049</v>
      </c>
      <c r="E5078" s="4">
        <f>10+4</f>
        <v>14</v>
      </c>
      <c r="F5078" s="133">
        <f t="shared" si="449"/>
        <v>267</v>
      </c>
    </row>
    <row r="5079" spans="1:6" x14ac:dyDescent="0.25">
      <c r="A5079" s="144" t="s">
        <v>30</v>
      </c>
      <c r="B5079" s="140">
        <v>44104</v>
      </c>
      <c r="C5079" s="4">
        <v>9</v>
      </c>
      <c r="D5079" s="29">
        <f t="shared" si="448"/>
        <v>96</v>
      </c>
      <c r="F5079" s="133">
        <f t="shared" si="449"/>
        <v>3</v>
      </c>
    </row>
    <row r="5080" spans="1:6" x14ac:dyDescent="0.25">
      <c r="A5080" s="144" t="s">
        <v>26</v>
      </c>
      <c r="B5080" s="140">
        <v>44104</v>
      </c>
      <c r="C5080" s="4">
        <v>192</v>
      </c>
      <c r="D5080" s="29">
        <f>C5080+D5056</f>
        <v>7893</v>
      </c>
      <c r="E5080" s="4">
        <f>1</f>
        <v>1</v>
      </c>
      <c r="F5080" s="133">
        <f t="shared" si="449"/>
        <v>117</v>
      </c>
    </row>
    <row r="5081" spans="1:6" x14ac:dyDescent="0.25">
      <c r="A5081" s="144" t="s">
        <v>25</v>
      </c>
      <c r="B5081" s="140">
        <v>44104</v>
      </c>
      <c r="C5081" s="4">
        <v>369</v>
      </c>
      <c r="D5081" s="29">
        <f>C5081+D5057</f>
        <v>12839</v>
      </c>
      <c r="E5081" s="4">
        <f>5+6</f>
        <v>11</v>
      </c>
      <c r="F5081" s="133">
        <f t="shared" si="449"/>
        <v>290</v>
      </c>
    </row>
    <row r="5082" spans="1:6" x14ac:dyDescent="0.25">
      <c r="A5082" s="144" t="s">
        <v>41</v>
      </c>
      <c r="B5082" s="140">
        <v>44104</v>
      </c>
      <c r="C5082" s="4">
        <v>360</v>
      </c>
      <c r="D5082" s="29">
        <f>C5082+D5058</f>
        <v>12415</v>
      </c>
      <c r="E5082" s="4">
        <f>5+7</f>
        <v>12</v>
      </c>
      <c r="F5082" s="133">
        <f>E5082+F5058</f>
        <v>338</v>
      </c>
    </row>
    <row r="5083" spans="1:6" x14ac:dyDescent="0.25">
      <c r="A5083" s="144" t="s">
        <v>42</v>
      </c>
      <c r="B5083" s="140">
        <v>44104</v>
      </c>
      <c r="C5083" s="4">
        <v>2</v>
      </c>
      <c r="D5083" s="29">
        <f t="shared" ref="D5083:D5089" si="450">C5083+D5059</f>
        <v>717</v>
      </c>
      <c r="E5083" s="4">
        <f>1+2</f>
        <v>3</v>
      </c>
      <c r="F5083" s="133">
        <f>E5083+F5059</f>
        <v>35</v>
      </c>
    </row>
    <row r="5084" spans="1:6" x14ac:dyDescent="0.25">
      <c r="A5084" s="144" t="s">
        <v>43</v>
      </c>
      <c r="B5084" s="140">
        <v>44104</v>
      </c>
      <c r="C5084" s="4">
        <v>131</v>
      </c>
      <c r="D5084" s="29">
        <f t="shared" si="450"/>
        <v>1472</v>
      </c>
      <c r="E5084" s="4">
        <f>1</f>
        <v>1</v>
      </c>
      <c r="F5084" s="133">
        <f t="shared" si="449"/>
        <v>6</v>
      </c>
    </row>
    <row r="5085" spans="1:6" x14ac:dyDescent="0.25">
      <c r="A5085" s="144" t="s">
        <v>44</v>
      </c>
      <c r="B5085" s="140">
        <v>44104</v>
      </c>
      <c r="C5085" s="4">
        <v>145</v>
      </c>
      <c r="D5085" s="29">
        <f t="shared" si="450"/>
        <v>4844</v>
      </c>
      <c r="E5085" s="4">
        <f>1</f>
        <v>1</v>
      </c>
      <c r="F5085" s="133">
        <f>E5085+F5061</f>
        <v>62</v>
      </c>
    </row>
    <row r="5086" spans="1:6" x14ac:dyDescent="0.25">
      <c r="A5086" s="144" t="s">
        <v>29</v>
      </c>
      <c r="B5086" s="140">
        <v>44104</v>
      </c>
      <c r="C5086" s="4">
        <v>2017</v>
      </c>
      <c r="D5086" s="29">
        <f t="shared" si="450"/>
        <v>42398</v>
      </c>
      <c r="E5086" s="4">
        <f>5+5</f>
        <v>10</v>
      </c>
      <c r="F5086" s="133">
        <f>E5086+F5062</f>
        <v>446</v>
      </c>
    </row>
    <row r="5087" spans="1:6" x14ac:dyDescent="0.25">
      <c r="A5087" s="144" t="s">
        <v>45</v>
      </c>
      <c r="B5087" s="140">
        <v>44104</v>
      </c>
      <c r="C5087" s="4">
        <v>96</v>
      </c>
      <c r="D5087" s="29">
        <f t="shared" si="450"/>
        <v>3419</v>
      </c>
      <c r="E5087" s="4">
        <f>2+2</f>
        <v>4</v>
      </c>
      <c r="F5087" s="133">
        <f t="shared" si="449"/>
        <v>62</v>
      </c>
    </row>
    <row r="5088" spans="1:6" x14ac:dyDescent="0.25">
      <c r="A5088" s="144" t="s">
        <v>46</v>
      </c>
      <c r="B5088" s="140">
        <v>44104</v>
      </c>
      <c r="C5088" s="4">
        <v>256</v>
      </c>
      <c r="D5088" s="29">
        <f t="shared" si="450"/>
        <v>4363</v>
      </c>
      <c r="F5088" s="133">
        <f>E5088+F5064</f>
        <v>67</v>
      </c>
    </row>
    <row r="5089" spans="1:6" ht="15.75" thickBot="1" x14ac:dyDescent="0.3">
      <c r="A5089" s="146" t="s">
        <v>47</v>
      </c>
      <c r="B5089" s="142">
        <v>44104</v>
      </c>
      <c r="C5089" s="47">
        <v>739</v>
      </c>
      <c r="D5089" s="88">
        <f t="shared" si="450"/>
        <v>14914</v>
      </c>
      <c r="E5089" s="47"/>
      <c r="F5089" s="143">
        <f>E5089+F5065</f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5">
        <f>C5090+D5066</f>
        <v>423084</v>
      </c>
      <c r="E5090" s="50">
        <v>3193</v>
      </c>
      <c r="F5090" s="132">
        <f>E5090+F5066</f>
        <v>13229</v>
      </c>
    </row>
    <row r="5091" spans="1:6" x14ac:dyDescent="0.25">
      <c r="A5091" s="144" t="s">
        <v>20</v>
      </c>
      <c r="B5091" s="140">
        <v>44105</v>
      </c>
      <c r="C5091" s="4">
        <v>924</v>
      </c>
      <c r="D5091" s="29">
        <f t="shared" ref="D5091:D5103" si="451">C5091+D5067</f>
        <v>126890</v>
      </c>
      <c r="E5091" s="4">
        <v>55</v>
      </c>
      <c r="F5091" s="133">
        <f>E5091+F5067</f>
        <v>3409</v>
      </c>
    </row>
    <row r="5092" spans="1:6" x14ac:dyDescent="0.25">
      <c r="A5092" s="144" t="s">
        <v>35</v>
      </c>
      <c r="B5092" s="140">
        <v>44105</v>
      </c>
      <c r="C5092" s="4">
        <v>5</v>
      </c>
      <c r="D5092" s="29">
        <f t="shared" si="451"/>
        <v>292</v>
      </c>
      <c r="E5092" s="4">
        <v>0</v>
      </c>
      <c r="F5092" s="133">
        <f>E5092+F5068</f>
        <v>0</v>
      </c>
    </row>
    <row r="5093" spans="1:6" x14ac:dyDescent="0.25">
      <c r="A5093" s="144" t="s">
        <v>21</v>
      </c>
      <c r="B5093" s="140">
        <v>44105</v>
      </c>
      <c r="C5093" s="4">
        <v>200</v>
      </c>
      <c r="D5093" s="29">
        <f t="shared" si="451"/>
        <v>8743</v>
      </c>
      <c r="E5093" s="4">
        <v>3</v>
      </c>
      <c r="F5093" s="133">
        <f>E5093+F5069</f>
        <v>288</v>
      </c>
    </row>
    <row r="5094" spans="1:6" x14ac:dyDescent="0.25">
      <c r="A5094" s="144" t="s">
        <v>36</v>
      </c>
      <c r="B5094" s="140">
        <v>44105</v>
      </c>
      <c r="C5094" s="4">
        <v>188</v>
      </c>
      <c r="D5094" s="29">
        <f t="shared" si="451"/>
        <v>4143</v>
      </c>
      <c r="E5094" s="4">
        <v>6</v>
      </c>
      <c r="F5094" s="133">
        <f>E5094+F5070</f>
        <v>56</v>
      </c>
    </row>
    <row r="5095" spans="1:6" x14ac:dyDescent="0.25">
      <c r="A5095" s="144" t="s">
        <v>27</v>
      </c>
      <c r="B5095" s="140">
        <v>44105</v>
      </c>
      <c r="C5095" s="4">
        <v>1966</v>
      </c>
      <c r="D5095" s="29">
        <f t="shared" si="451"/>
        <v>36169</v>
      </c>
      <c r="E5095" s="4">
        <v>17</v>
      </c>
      <c r="F5095" s="133">
        <f>E5095+F5071</f>
        <v>414</v>
      </c>
    </row>
    <row r="5096" spans="1:6" x14ac:dyDescent="0.25">
      <c r="A5096" s="144" t="s">
        <v>37</v>
      </c>
      <c r="B5096" s="140">
        <v>44105</v>
      </c>
      <c r="C5096" s="4">
        <v>7</v>
      </c>
      <c r="D5096" s="29">
        <f t="shared" si="451"/>
        <v>1100</v>
      </c>
      <c r="E5096" s="4">
        <v>0</v>
      </c>
      <c r="F5096" s="133">
        <f>E5096+F5072</f>
        <v>22</v>
      </c>
    </row>
    <row r="5097" spans="1:6" x14ac:dyDescent="0.25">
      <c r="A5097" s="144" t="s">
        <v>38</v>
      </c>
      <c r="B5097" s="140">
        <v>44105</v>
      </c>
      <c r="C5097" s="4">
        <v>186</v>
      </c>
      <c r="D5097" s="29">
        <f t="shared" si="451"/>
        <v>7669</v>
      </c>
      <c r="E5097" s="4">
        <v>0</v>
      </c>
      <c r="F5097" s="133">
        <f>E5097+F5073</f>
        <v>140</v>
      </c>
    </row>
    <row r="5098" spans="1:6" x14ac:dyDescent="0.25">
      <c r="A5098" s="144" t="s">
        <v>48</v>
      </c>
      <c r="B5098" s="140">
        <v>44105</v>
      </c>
      <c r="C5098" s="4">
        <v>0</v>
      </c>
      <c r="D5098" s="29">
        <f t="shared" si="451"/>
        <v>104</v>
      </c>
      <c r="E5098" s="4">
        <v>0</v>
      </c>
      <c r="F5098" s="133">
        <f>E5098+F5074</f>
        <v>1</v>
      </c>
    </row>
    <row r="5099" spans="1:6" x14ac:dyDescent="0.25">
      <c r="A5099" s="144" t="s">
        <v>39</v>
      </c>
      <c r="B5099" s="140">
        <v>44105</v>
      </c>
      <c r="C5099" s="4">
        <v>175</v>
      </c>
      <c r="D5099" s="29">
        <f t="shared" si="451"/>
        <v>15845</v>
      </c>
      <c r="E5099" s="4">
        <v>16</v>
      </c>
      <c r="F5099" s="133">
        <f>E5099+F5075</f>
        <v>520</v>
      </c>
    </row>
    <row r="5100" spans="1:6" x14ac:dyDescent="0.25">
      <c r="A5100" s="144" t="s">
        <v>40</v>
      </c>
      <c r="B5100" s="140">
        <v>44105</v>
      </c>
      <c r="C5100" s="4">
        <v>28</v>
      </c>
      <c r="D5100" s="29">
        <f t="shared" si="451"/>
        <v>791</v>
      </c>
      <c r="E5100" s="4">
        <v>0</v>
      </c>
      <c r="F5100" s="133">
        <f t="shared" ref="F5100:F5111" si="452">E5100+F5076</f>
        <v>7</v>
      </c>
    </row>
    <row r="5101" spans="1:6" x14ac:dyDescent="0.25">
      <c r="A5101" s="144" t="s">
        <v>28</v>
      </c>
      <c r="B5101" s="140">
        <v>44105</v>
      </c>
      <c r="C5101" s="4">
        <v>22</v>
      </c>
      <c r="D5101" s="29">
        <f t="shared" si="451"/>
        <v>4850</v>
      </c>
      <c r="E5101" s="4">
        <v>4</v>
      </c>
      <c r="F5101" s="133">
        <f t="shared" si="452"/>
        <v>105</v>
      </c>
    </row>
    <row r="5102" spans="1:6" x14ac:dyDescent="0.25">
      <c r="A5102" s="144" t="s">
        <v>24</v>
      </c>
      <c r="B5102" s="140">
        <v>44105</v>
      </c>
      <c r="C5102" s="4">
        <v>799</v>
      </c>
      <c r="D5102" s="29">
        <f t="shared" si="451"/>
        <v>25848</v>
      </c>
      <c r="E5102" s="4">
        <v>7</v>
      </c>
      <c r="F5102" s="133">
        <f t="shared" si="452"/>
        <v>274</v>
      </c>
    </row>
    <row r="5103" spans="1:6" x14ac:dyDescent="0.25">
      <c r="A5103" s="144" t="s">
        <v>30</v>
      </c>
      <c r="B5103" s="140">
        <v>44105</v>
      </c>
      <c r="C5103" s="4">
        <v>-2</v>
      </c>
      <c r="D5103" s="29">
        <f t="shared" si="451"/>
        <v>94</v>
      </c>
      <c r="E5103" s="4">
        <v>0</v>
      </c>
      <c r="F5103" s="133">
        <f t="shared" si="452"/>
        <v>3</v>
      </c>
    </row>
    <row r="5104" spans="1:6" x14ac:dyDescent="0.25">
      <c r="A5104" s="144" t="s">
        <v>26</v>
      </c>
      <c r="B5104" s="140">
        <v>44105</v>
      </c>
      <c r="C5104" s="4">
        <v>186</v>
      </c>
      <c r="D5104" s="29">
        <f>C5104+D5080</f>
        <v>8079</v>
      </c>
      <c r="E5104" s="4">
        <v>1</v>
      </c>
      <c r="F5104" s="133">
        <f t="shared" si="452"/>
        <v>118</v>
      </c>
    </row>
    <row r="5105" spans="1:6" x14ac:dyDescent="0.25">
      <c r="A5105" s="144" t="s">
        <v>25</v>
      </c>
      <c r="B5105" s="140">
        <v>44105</v>
      </c>
      <c r="C5105" s="4">
        <v>287</v>
      </c>
      <c r="D5105" s="29">
        <f>C5105+D5081</f>
        <v>13126</v>
      </c>
      <c r="E5105" s="4">
        <v>9</v>
      </c>
      <c r="F5105" s="133">
        <f t="shared" si="452"/>
        <v>299</v>
      </c>
    </row>
    <row r="5106" spans="1:6" x14ac:dyDescent="0.25">
      <c r="A5106" s="144" t="s">
        <v>41</v>
      </c>
      <c r="B5106" s="140">
        <v>44105</v>
      </c>
      <c r="C5106" s="4">
        <v>359</v>
      </c>
      <c r="D5106" s="29">
        <f>C5106+D5082</f>
        <v>12774</v>
      </c>
      <c r="E5106" s="4">
        <v>11</v>
      </c>
      <c r="F5106" s="133">
        <f>E5106+F5082</f>
        <v>349</v>
      </c>
    </row>
    <row r="5107" spans="1:6" x14ac:dyDescent="0.25">
      <c r="A5107" s="144" t="s">
        <v>42</v>
      </c>
      <c r="B5107" s="140">
        <v>44105</v>
      </c>
      <c r="C5107" s="4">
        <v>34</v>
      </c>
      <c r="D5107" s="29">
        <f t="shared" ref="D5107:D5113" si="453">C5107+D5083</f>
        <v>751</v>
      </c>
      <c r="E5107" s="4">
        <v>1</v>
      </c>
      <c r="F5107" s="133">
        <f>E5107+F5083</f>
        <v>36</v>
      </c>
    </row>
    <row r="5108" spans="1:6" x14ac:dyDescent="0.25">
      <c r="A5108" s="144" t="s">
        <v>43</v>
      </c>
      <c r="B5108" s="140">
        <v>44105</v>
      </c>
      <c r="C5108" s="4">
        <v>93</v>
      </c>
      <c r="D5108" s="29">
        <f t="shared" si="453"/>
        <v>1565</v>
      </c>
      <c r="E5108" s="4">
        <v>1</v>
      </c>
      <c r="F5108" s="133">
        <f t="shared" si="452"/>
        <v>7</v>
      </c>
    </row>
    <row r="5109" spans="1:6" x14ac:dyDescent="0.25">
      <c r="A5109" s="144" t="s">
        <v>44</v>
      </c>
      <c r="B5109" s="140">
        <v>44105</v>
      </c>
      <c r="C5109" s="4">
        <v>142</v>
      </c>
      <c r="D5109" s="29">
        <f t="shared" si="453"/>
        <v>4986</v>
      </c>
      <c r="E5109" s="4">
        <v>3</v>
      </c>
      <c r="F5109" s="133">
        <f>E5109+F5085</f>
        <v>65</v>
      </c>
    </row>
    <row r="5110" spans="1:6" x14ac:dyDescent="0.25">
      <c r="A5110" s="144" t="s">
        <v>29</v>
      </c>
      <c r="B5110" s="140">
        <v>44105</v>
      </c>
      <c r="C5110" s="4">
        <v>2073</v>
      </c>
      <c r="D5110" s="29">
        <f t="shared" si="453"/>
        <v>44471</v>
      </c>
      <c r="E5110" s="4">
        <v>21</v>
      </c>
      <c r="F5110" s="133">
        <f>E5110+F5086</f>
        <v>467</v>
      </c>
    </row>
    <row r="5111" spans="1:6" x14ac:dyDescent="0.25">
      <c r="A5111" s="144" t="s">
        <v>45</v>
      </c>
      <c r="B5111" s="140">
        <v>44105</v>
      </c>
      <c r="C5111" s="4">
        <v>126</v>
      </c>
      <c r="D5111" s="29">
        <f t="shared" si="453"/>
        <v>3545</v>
      </c>
      <c r="E5111" s="4">
        <v>0</v>
      </c>
      <c r="F5111" s="133">
        <f t="shared" si="452"/>
        <v>62</v>
      </c>
    </row>
    <row r="5112" spans="1:6" x14ac:dyDescent="0.25">
      <c r="A5112" s="144" t="s">
        <v>46</v>
      </c>
      <c r="B5112" s="140">
        <v>44105</v>
      </c>
      <c r="C5112" s="4">
        <v>164</v>
      </c>
      <c r="D5112" s="29">
        <f t="shared" si="453"/>
        <v>4527</v>
      </c>
      <c r="E5112" s="4">
        <v>0</v>
      </c>
      <c r="F5112" s="133">
        <f>E5112+F5088</f>
        <v>67</v>
      </c>
    </row>
    <row r="5113" spans="1:6" ht="15.75" thickBot="1" x14ac:dyDescent="0.3">
      <c r="A5113" s="145" t="s">
        <v>47</v>
      </c>
      <c r="B5113" s="152">
        <v>44105</v>
      </c>
      <c r="C5113" s="54">
        <v>632</v>
      </c>
      <c r="D5113" s="136">
        <f t="shared" si="453"/>
        <v>15546</v>
      </c>
      <c r="E5113" s="54">
        <v>0</v>
      </c>
      <c r="F5113" s="134">
        <f>E5113+F5089</f>
        <v>132</v>
      </c>
    </row>
    <row r="5114" spans="1:6" ht="15.75" thickBot="1" x14ac:dyDescent="0.3">
      <c r="A5114" s="64" t="s">
        <v>22</v>
      </c>
      <c r="B5114" s="152">
        <v>44106</v>
      </c>
      <c r="C5114" s="48">
        <v>5695</v>
      </c>
      <c r="D5114" s="135">
        <f>C5114+D5090</f>
        <v>428779</v>
      </c>
      <c r="E5114" s="48">
        <v>149</v>
      </c>
      <c r="F5114" s="132">
        <f>E5114+F5090</f>
        <v>13378</v>
      </c>
    </row>
    <row r="5115" spans="1:6" ht="15.75" thickBot="1" x14ac:dyDescent="0.3">
      <c r="A5115" s="144" t="s">
        <v>20</v>
      </c>
      <c r="B5115" s="152">
        <v>44106</v>
      </c>
      <c r="C5115" s="4">
        <v>1050</v>
      </c>
      <c r="D5115" s="29">
        <f t="shared" ref="D5115:D5127" si="454">C5115+D5091</f>
        <v>127940</v>
      </c>
      <c r="E5115" s="4">
        <v>44</v>
      </c>
      <c r="F5115" s="133">
        <f>E5115+F5091</f>
        <v>3453</v>
      </c>
    </row>
    <row r="5116" spans="1:6" ht="15.75" thickBot="1" x14ac:dyDescent="0.3">
      <c r="A5116" s="144" t="s">
        <v>35</v>
      </c>
      <c r="B5116" s="152">
        <v>44106</v>
      </c>
      <c r="C5116" s="4">
        <v>7</v>
      </c>
      <c r="D5116" s="29">
        <f t="shared" si="454"/>
        <v>299</v>
      </c>
      <c r="F5116" s="133">
        <f>E5116+F5092</f>
        <v>0</v>
      </c>
    </row>
    <row r="5117" spans="1:6" ht="15.75" thickBot="1" x14ac:dyDescent="0.3">
      <c r="A5117" s="144" t="s">
        <v>21</v>
      </c>
      <c r="B5117" s="152">
        <v>44106</v>
      </c>
      <c r="C5117" s="4">
        <v>200</v>
      </c>
      <c r="D5117" s="29">
        <f t="shared" si="454"/>
        <v>8943</v>
      </c>
      <c r="E5117" s="4">
        <v>8</v>
      </c>
      <c r="F5117" s="133">
        <f>E5117+F5093</f>
        <v>296</v>
      </c>
    </row>
    <row r="5118" spans="1:6" ht="15.75" thickBot="1" x14ac:dyDescent="0.3">
      <c r="A5118" s="144" t="s">
        <v>36</v>
      </c>
      <c r="B5118" s="152">
        <v>44106</v>
      </c>
      <c r="C5118" s="4">
        <v>214</v>
      </c>
      <c r="D5118" s="29">
        <f t="shared" si="454"/>
        <v>4357</v>
      </c>
      <c r="E5118" s="4">
        <v>2</v>
      </c>
      <c r="F5118" s="133">
        <f>E5118+F5094</f>
        <v>58</v>
      </c>
    </row>
    <row r="5119" spans="1:6" ht="15.75" thickBot="1" x14ac:dyDescent="0.3">
      <c r="A5119" s="144" t="s">
        <v>27</v>
      </c>
      <c r="B5119" s="152">
        <v>44106</v>
      </c>
      <c r="C5119" s="4">
        <v>1776</v>
      </c>
      <c r="D5119" s="29">
        <f t="shared" si="454"/>
        <v>37945</v>
      </c>
      <c r="E5119" s="4">
        <v>14</v>
      </c>
      <c r="F5119" s="133">
        <f>E5119+F5095</f>
        <v>428</v>
      </c>
    </row>
    <row r="5120" spans="1:6" ht="15.75" thickBot="1" x14ac:dyDescent="0.3">
      <c r="A5120" s="144" t="s">
        <v>37</v>
      </c>
      <c r="B5120" s="152">
        <v>44106</v>
      </c>
      <c r="C5120" s="4">
        <v>67</v>
      </c>
      <c r="D5120" s="29">
        <f t="shared" si="454"/>
        <v>1167</v>
      </c>
      <c r="E5120" s="4">
        <v>4</v>
      </c>
      <c r="F5120" s="133">
        <f>E5120+F5096</f>
        <v>26</v>
      </c>
    </row>
    <row r="5121" spans="1:6" ht="15.75" thickBot="1" x14ac:dyDescent="0.3">
      <c r="A5121" s="144" t="s">
        <v>38</v>
      </c>
      <c r="B5121" s="152">
        <v>44106</v>
      </c>
      <c r="C5121" s="4">
        <v>173</v>
      </c>
      <c r="D5121" s="29">
        <f t="shared" si="454"/>
        <v>7842</v>
      </c>
      <c r="E5121" s="4">
        <v>2</v>
      </c>
      <c r="F5121" s="133">
        <f>E5121+F5097</f>
        <v>142</v>
      </c>
    </row>
    <row r="5122" spans="1:6" ht="15.75" thickBot="1" x14ac:dyDescent="0.3">
      <c r="A5122" s="144" t="s">
        <v>48</v>
      </c>
      <c r="B5122" s="152">
        <v>44106</v>
      </c>
      <c r="C5122" s="4">
        <v>2</v>
      </c>
      <c r="D5122" s="29">
        <f t="shared" si="454"/>
        <v>106</v>
      </c>
      <c r="F5122" s="133">
        <f>E5122+F5098</f>
        <v>1</v>
      </c>
    </row>
    <row r="5123" spans="1:6" ht="15.75" thickBot="1" x14ac:dyDescent="0.3">
      <c r="A5123" s="144" t="s">
        <v>39</v>
      </c>
      <c r="B5123" s="152">
        <v>44106</v>
      </c>
      <c r="C5123" s="4">
        <v>116</v>
      </c>
      <c r="D5123" s="29">
        <f t="shared" si="454"/>
        <v>15961</v>
      </c>
      <c r="E5123" s="4">
        <v>9</v>
      </c>
      <c r="F5123" s="133">
        <f>E5123+F5099</f>
        <v>529</v>
      </c>
    </row>
    <row r="5124" spans="1:6" ht="15.75" thickBot="1" x14ac:dyDescent="0.3">
      <c r="A5124" s="144" t="s">
        <v>40</v>
      </c>
      <c r="B5124" s="152">
        <v>44106</v>
      </c>
      <c r="C5124" s="4">
        <v>13</v>
      </c>
      <c r="D5124" s="29">
        <f t="shared" si="454"/>
        <v>804</v>
      </c>
      <c r="E5124" s="4">
        <v>2</v>
      </c>
      <c r="F5124" s="133">
        <f t="shared" ref="F5124:F5135" si="455">E5124+F5100</f>
        <v>9</v>
      </c>
    </row>
    <row r="5125" spans="1:6" ht="15.75" thickBot="1" x14ac:dyDescent="0.3">
      <c r="A5125" s="144" t="s">
        <v>28</v>
      </c>
      <c r="B5125" s="152">
        <v>44106</v>
      </c>
      <c r="C5125" s="4">
        <v>142</v>
      </c>
      <c r="D5125" s="29">
        <f t="shared" si="454"/>
        <v>4992</v>
      </c>
      <c r="F5125" s="133">
        <f t="shared" si="455"/>
        <v>105</v>
      </c>
    </row>
    <row r="5126" spans="1:6" ht="15.75" thickBot="1" x14ac:dyDescent="0.3">
      <c r="A5126" s="144" t="s">
        <v>24</v>
      </c>
      <c r="B5126" s="152">
        <v>44106</v>
      </c>
      <c r="C5126" s="4">
        <v>759</v>
      </c>
      <c r="D5126" s="29">
        <f t="shared" si="454"/>
        <v>26607</v>
      </c>
      <c r="E5126" s="4">
        <v>14</v>
      </c>
      <c r="F5126" s="133">
        <f t="shared" si="455"/>
        <v>288</v>
      </c>
    </row>
    <row r="5127" spans="1:6" ht="15.75" thickBot="1" x14ac:dyDescent="0.3">
      <c r="A5127" s="144" t="s">
        <v>30</v>
      </c>
      <c r="B5127" s="152">
        <v>44106</v>
      </c>
      <c r="C5127" s="4">
        <v>5</v>
      </c>
      <c r="D5127" s="29">
        <f t="shared" si="454"/>
        <v>99</v>
      </c>
      <c r="E5127" s="4">
        <v>1</v>
      </c>
      <c r="F5127" s="133">
        <f t="shared" si="455"/>
        <v>4</v>
      </c>
    </row>
    <row r="5128" spans="1:6" ht="15.75" thickBot="1" x14ac:dyDescent="0.3">
      <c r="A5128" s="144" t="s">
        <v>26</v>
      </c>
      <c r="B5128" s="152">
        <v>44106</v>
      </c>
      <c r="C5128" s="4">
        <v>270</v>
      </c>
      <c r="D5128" s="29">
        <f>C5128+D5104</f>
        <v>8349</v>
      </c>
      <c r="E5128" s="4">
        <v>2</v>
      </c>
      <c r="F5128" s="133">
        <f t="shared" si="455"/>
        <v>120</v>
      </c>
    </row>
    <row r="5129" spans="1:6" ht="15.75" thickBot="1" x14ac:dyDescent="0.3">
      <c r="A5129" s="144" t="s">
        <v>25</v>
      </c>
      <c r="B5129" s="152">
        <v>44106</v>
      </c>
      <c r="C5129" s="4">
        <v>371</v>
      </c>
      <c r="D5129" s="29">
        <f>C5129+D5105</f>
        <v>13497</v>
      </c>
      <c r="E5129" s="4">
        <v>4</v>
      </c>
      <c r="F5129" s="133">
        <f t="shared" si="455"/>
        <v>303</v>
      </c>
    </row>
    <row r="5130" spans="1:6" ht="15.75" thickBot="1" x14ac:dyDescent="0.3">
      <c r="A5130" s="144" t="s">
        <v>41</v>
      </c>
      <c r="B5130" s="152">
        <v>44106</v>
      </c>
      <c r="C5130" s="4">
        <v>327</v>
      </c>
      <c r="D5130" s="29">
        <f>C5130+D5106</f>
        <v>13101</v>
      </c>
      <c r="E5130" s="4">
        <v>14</v>
      </c>
      <c r="F5130" s="133">
        <f>E5130+F5106</f>
        <v>363</v>
      </c>
    </row>
    <row r="5131" spans="1:6" ht="15.75" thickBot="1" x14ac:dyDescent="0.3">
      <c r="A5131" s="144" t="s">
        <v>42</v>
      </c>
      <c r="B5131" s="152">
        <v>44106</v>
      </c>
      <c r="C5131" s="4">
        <v>3</v>
      </c>
      <c r="D5131" s="29">
        <f t="shared" ref="D5131:D5137" si="456">C5131+D5107</f>
        <v>754</v>
      </c>
      <c r="E5131" s="4">
        <v>4</v>
      </c>
      <c r="F5131" s="133">
        <f>E5131+F5107</f>
        <v>40</v>
      </c>
    </row>
    <row r="5132" spans="1:6" ht="15.75" thickBot="1" x14ac:dyDescent="0.3">
      <c r="A5132" s="144" t="s">
        <v>43</v>
      </c>
      <c r="B5132" s="152">
        <v>44106</v>
      </c>
      <c r="C5132" s="4">
        <v>73</v>
      </c>
      <c r="D5132" s="29">
        <f t="shared" si="456"/>
        <v>1638</v>
      </c>
      <c r="F5132" s="133">
        <f t="shared" si="455"/>
        <v>7</v>
      </c>
    </row>
    <row r="5133" spans="1:6" ht="15.75" thickBot="1" x14ac:dyDescent="0.3">
      <c r="A5133" s="144" t="s">
        <v>44</v>
      </c>
      <c r="B5133" s="152">
        <v>44106</v>
      </c>
      <c r="C5133" s="4">
        <v>137</v>
      </c>
      <c r="D5133" s="29">
        <f t="shared" si="456"/>
        <v>5123</v>
      </c>
      <c r="E5133" s="4">
        <v>2</v>
      </c>
      <c r="F5133" s="133">
        <f>E5133+F5109</f>
        <v>67</v>
      </c>
    </row>
    <row r="5134" spans="1:6" ht="15.75" thickBot="1" x14ac:dyDescent="0.3">
      <c r="A5134" s="144" t="s">
        <v>29</v>
      </c>
      <c r="B5134" s="152">
        <v>44106</v>
      </c>
      <c r="C5134" s="4">
        <v>2244</v>
      </c>
      <c r="D5134" s="29">
        <f t="shared" si="456"/>
        <v>46715</v>
      </c>
      <c r="E5134" s="4">
        <v>24</v>
      </c>
      <c r="F5134" s="133">
        <f>E5134+F5110</f>
        <v>491</v>
      </c>
    </row>
    <row r="5135" spans="1:6" ht="15.75" thickBot="1" x14ac:dyDescent="0.3">
      <c r="A5135" s="144" t="s">
        <v>45</v>
      </c>
      <c r="B5135" s="152">
        <v>44106</v>
      </c>
      <c r="C5135" s="4">
        <v>176</v>
      </c>
      <c r="D5135" s="29">
        <f t="shared" si="456"/>
        <v>3721</v>
      </c>
      <c r="E5135" s="4">
        <v>2</v>
      </c>
      <c r="F5135" s="133">
        <f t="shared" si="455"/>
        <v>64</v>
      </c>
    </row>
    <row r="5136" spans="1:6" ht="15.75" thickBot="1" x14ac:dyDescent="0.3">
      <c r="A5136" s="144" t="s">
        <v>46</v>
      </c>
      <c r="B5136" s="152">
        <v>44106</v>
      </c>
      <c r="C5136" s="4">
        <v>193</v>
      </c>
      <c r="D5136" s="29">
        <f t="shared" si="456"/>
        <v>4720</v>
      </c>
      <c r="E5136" s="4">
        <v>3</v>
      </c>
      <c r="F5136" s="133">
        <f>E5136+F5112</f>
        <v>70</v>
      </c>
    </row>
    <row r="5137" spans="1:6" ht="15.75" thickBot="1" x14ac:dyDescent="0.3">
      <c r="A5137" s="145" t="s">
        <v>47</v>
      </c>
      <c r="B5137" s="152">
        <v>44106</v>
      </c>
      <c r="C5137" s="4">
        <v>674</v>
      </c>
      <c r="D5137" s="136">
        <f t="shared" si="456"/>
        <v>16220</v>
      </c>
      <c r="E5137" s="4">
        <v>8</v>
      </c>
      <c r="F5137" s="134">
        <f>E5137+F5113</f>
        <v>140</v>
      </c>
    </row>
    <row r="5138" spans="1:6" ht="15.75" thickBot="1" x14ac:dyDescent="0.3">
      <c r="A5138" s="64" t="s">
        <v>22</v>
      </c>
      <c r="B5138" s="152">
        <v>44107</v>
      </c>
      <c r="C5138" s="4">
        <v>4507</v>
      </c>
      <c r="D5138" s="135">
        <f>C5138+D5114</f>
        <v>433286</v>
      </c>
      <c r="E5138" s="4">
        <f>56+34</f>
        <v>90</v>
      </c>
      <c r="F5138" s="132">
        <f>E5138+F5114</f>
        <v>13468</v>
      </c>
    </row>
    <row r="5139" spans="1:6" ht="15.75" thickBot="1" x14ac:dyDescent="0.3">
      <c r="A5139" s="144" t="s">
        <v>20</v>
      </c>
      <c r="B5139" s="152">
        <v>44107</v>
      </c>
      <c r="C5139" s="4">
        <v>801</v>
      </c>
      <c r="D5139" s="29">
        <f t="shared" ref="D5139:D5151" si="457">C5139+D5115</f>
        <v>128741</v>
      </c>
      <c r="E5139" s="4">
        <f>8+12</f>
        <v>20</v>
      </c>
      <c r="F5139" s="133">
        <f>E5139+F5115</f>
        <v>3473</v>
      </c>
    </row>
    <row r="5140" spans="1:6" ht="15.75" thickBot="1" x14ac:dyDescent="0.3">
      <c r="A5140" s="144" t="s">
        <v>35</v>
      </c>
      <c r="B5140" s="152">
        <v>44107</v>
      </c>
      <c r="C5140" s="4">
        <v>6</v>
      </c>
      <c r="D5140" s="29">
        <f t="shared" si="457"/>
        <v>305</v>
      </c>
      <c r="F5140" s="133">
        <f>E5140+F5116</f>
        <v>0</v>
      </c>
    </row>
    <row r="5141" spans="1:6" ht="15.75" thickBot="1" x14ac:dyDescent="0.3">
      <c r="A5141" s="144" t="s">
        <v>21</v>
      </c>
      <c r="B5141" s="152">
        <v>44107</v>
      </c>
      <c r="C5141" s="4">
        <v>120</v>
      </c>
      <c r="D5141" s="29">
        <f t="shared" si="457"/>
        <v>9063</v>
      </c>
      <c r="E5141" s="4">
        <f>1</f>
        <v>1</v>
      </c>
      <c r="F5141" s="133">
        <f>E5141+F5117</f>
        <v>297</v>
      </c>
    </row>
    <row r="5142" spans="1:6" ht="15.75" thickBot="1" x14ac:dyDescent="0.3">
      <c r="A5142" s="144" t="s">
        <v>36</v>
      </c>
      <c r="B5142" s="152">
        <v>44107</v>
      </c>
      <c r="C5142" s="4">
        <v>149</v>
      </c>
      <c r="D5142" s="29">
        <f t="shared" si="457"/>
        <v>4506</v>
      </c>
      <c r="F5142" s="133">
        <f>E5142+F5118</f>
        <v>58</v>
      </c>
    </row>
    <row r="5143" spans="1:6" ht="15.75" thickBot="1" x14ac:dyDescent="0.3">
      <c r="A5143" s="144" t="s">
        <v>27</v>
      </c>
      <c r="B5143" s="152">
        <v>44107</v>
      </c>
      <c r="C5143" s="4">
        <v>1451</v>
      </c>
      <c r="D5143" s="29">
        <f t="shared" si="457"/>
        <v>39396</v>
      </c>
      <c r="E5143" s="4">
        <f>12+7</f>
        <v>19</v>
      </c>
      <c r="F5143" s="133">
        <f>E5143+F5119</f>
        <v>447</v>
      </c>
    </row>
    <row r="5144" spans="1:6" ht="15.75" thickBot="1" x14ac:dyDescent="0.3">
      <c r="A5144" s="144" t="s">
        <v>37</v>
      </c>
      <c r="B5144" s="152">
        <v>44107</v>
      </c>
      <c r="C5144" s="4">
        <v>3</v>
      </c>
      <c r="D5144" s="29">
        <f t="shared" si="457"/>
        <v>1170</v>
      </c>
      <c r="E5144" s="4">
        <f>1</f>
        <v>1</v>
      </c>
      <c r="F5144" s="133">
        <f>E5144+F5120</f>
        <v>27</v>
      </c>
    </row>
    <row r="5145" spans="1:6" ht="15.75" thickBot="1" x14ac:dyDescent="0.3">
      <c r="A5145" s="144" t="s">
        <v>38</v>
      </c>
      <c r="B5145" s="152">
        <v>44107</v>
      </c>
      <c r="C5145" s="4">
        <v>152</v>
      </c>
      <c r="D5145" s="29">
        <f t="shared" si="457"/>
        <v>7994</v>
      </c>
      <c r="E5145" s="4">
        <f>1</f>
        <v>1</v>
      </c>
      <c r="F5145" s="133">
        <f>E5145+F5121</f>
        <v>143</v>
      </c>
    </row>
    <row r="5146" spans="1:6" ht="15.75" thickBot="1" x14ac:dyDescent="0.3">
      <c r="A5146" s="144" t="s">
        <v>48</v>
      </c>
      <c r="B5146" s="152">
        <v>44107</v>
      </c>
      <c r="C5146" s="4">
        <v>-1</v>
      </c>
      <c r="D5146" s="29">
        <f t="shared" si="457"/>
        <v>105</v>
      </c>
      <c r="F5146" s="133">
        <f>E5146+F5122</f>
        <v>1</v>
      </c>
    </row>
    <row r="5147" spans="1:6" ht="15.75" thickBot="1" x14ac:dyDescent="0.3">
      <c r="A5147" s="144" t="s">
        <v>39</v>
      </c>
      <c r="B5147" s="152">
        <v>44107</v>
      </c>
      <c r="C5147" s="4">
        <v>122</v>
      </c>
      <c r="D5147" s="29">
        <f t="shared" si="457"/>
        <v>16083</v>
      </c>
      <c r="E5147" s="4">
        <f>8+2</f>
        <v>10</v>
      </c>
      <c r="F5147" s="133">
        <f>E5147+F5123</f>
        <v>539</v>
      </c>
    </row>
    <row r="5148" spans="1:6" ht="15.75" thickBot="1" x14ac:dyDescent="0.3">
      <c r="A5148" s="144" t="s">
        <v>40</v>
      </c>
      <c r="B5148" s="152">
        <v>44107</v>
      </c>
      <c r="C5148" s="4">
        <v>27</v>
      </c>
      <c r="D5148" s="29">
        <f t="shared" si="457"/>
        <v>831</v>
      </c>
      <c r="F5148" s="133">
        <f t="shared" ref="F5148:F5159" si="458">E5148+F5124</f>
        <v>9</v>
      </c>
    </row>
    <row r="5149" spans="1:6" ht="15.75" thickBot="1" x14ac:dyDescent="0.3">
      <c r="A5149" s="144" t="s">
        <v>28</v>
      </c>
      <c r="B5149" s="152">
        <v>44107</v>
      </c>
      <c r="C5149" s="4">
        <v>62</v>
      </c>
      <c r="D5149" s="29">
        <f t="shared" si="457"/>
        <v>5054</v>
      </c>
      <c r="F5149" s="133">
        <f t="shared" si="458"/>
        <v>105</v>
      </c>
    </row>
    <row r="5150" spans="1:6" ht="15.75" thickBot="1" x14ac:dyDescent="0.3">
      <c r="A5150" s="144" t="s">
        <v>24</v>
      </c>
      <c r="B5150" s="152">
        <v>44107</v>
      </c>
      <c r="C5150" s="4">
        <v>517</v>
      </c>
      <c r="D5150" s="29">
        <f t="shared" si="457"/>
        <v>27124</v>
      </c>
      <c r="E5150" s="4">
        <f>12+4</f>
        <v>16</v>
      </c>
      <c r="F5150" s="133">
        <f t="shared" si="458"/>
        <v>304</v>
      </c>
    </row>
    <row r="5151" spans="1:6" ht="15.75" thickBot="1" x14ac:dyDescent="0.3">
      <c r="A5151" s="144" t="s">
        <v>30</v>
      </c>
      <c r="B5151" s="152">
        <v>44107</v>
      </c>
      <c r="C5151" s="4">
        <v>5</v>
      </c>
      <c r="D5151" s="29">
        <f t="shared" si="457"/>
        <v>104</v>
      </c>
      <c r="F5151" s="133">
        <f t="shared" si="458"/>
        <v>4</v>
      </c>
    </row>
    <row r="5152" spans="1:6" ht="15.75" thickBot="1" x14ac:dyDescent="0.3">
      <c r="A5152" s="144" t="s">
        <v>26</v>
      </c>
      <c r="B5152" s="152">
        <v>44107</v>
      </c>
      <c r="C5152" s="4">
        <v>264</v>
      </c>
      <c r="D5152" s="29">
        <f>C5152+D5128</f>
        <v>8613</v>
      </c>
      <c r="E5152" s="4">
        <f>1</f>
        <v>1</v>
      </c>
      <c r="F5152" s="133">
        <f t="shared" si="458"/>
        <v>121</v>
      </c>
    </row>
    <row r="5153" spans="1:6" ht="15.75" thickBot="1" x14ac:dyDescent="0.3">
      <c r="A5153" s="144" t="s">
        <v>25</v>
      </c>
      <c r="B5153" s="152">
        <v>44107</v>
      </c>
      <c r="C5153" s="4">
        <v>330</v>
      </c>
      <c r="D5153" s="29">
        <f>C5153+D5129</f>
        <v>13827</v>
      </c>
      <c r="E5153" s="4">
        <f>2+2</f>
        <v>4</v>
      </c>
      <c r="F5153" s="133">
        <f t="shared" si="458"/>
        <v>307</v>
      </c>
    </row>
    <row r="5154" spans="1:6" ht="15.75" thickBot="1" x14ac:dyDescent="0.3">
      <c r="A5154" s="144" t="s">
        <v>41</v>
      </c>
      <c r="B5154" s="152">
        <v>44107</v>
      </c>
      <c r="C5154" s="4">
        <v>134</v>
      </c>
      <c r="D5154" s="29">
        <f>C5154+D5130</f>
        <v>13235</v>
      </c>
      <c r="E5154" s="4">
        <f>2+1</f>
        <v>3</v>
      </c>
      <c r="F5154" s="133">
        <f>E5154+F5130</f>
        <v>366</v>
      </c>
    </row>
    <row r="5155" spans="1:6" ht="15.75" thickBot="1" x14ac:dyDescent="0.3">
      <c r="A5155" s="144" t="s">
        <v>42</v>
      </c>
      <c r="B5155" s="152">
        <v>44107</v>
      </c>
      <c r="C5155" s="4">
        <v>75</v>
      </c>
      <c r="D5155" s="29">
        <f t="shared" ref="D5155:D5161" si="459">C5155+D5131</f>
        <v>829</v>
      </c>
      <c r="F5155" s="133">
        <f>E5155+F5131</f>
        <v>40</v>
      </c>
    </row>
    <row r="5156" spans="1:6" ht="15.75" thickBot="1" x14ac:dyDescent="0.3">
      <c r="A5156" s="144" t="s">
        <v>43</v>
      </c>
      <c r="B5156" s="152">
        <v>44107</v>
      </c>
      <c r="C5156" s="4">
        <v>11</v>
      </c>
      <c r="D5156" s="29">
        <f t="shared" si="459"/>
        <v>1649</v>
      </c>
      <c r="E5156" s="4">
        <f>7+5</f>
        <v>12</v>
      </c>
      <c r="F5156" s="133">
        <f t="shared" si="458"/>
        <v>19</v>
      </c>
    </row>
    <row r="5157" spans="1:6" ht="15.75" thickBot="1" x14ac:dyDescent="0.3">
      <c r="A5157" s="144" t="s">
        <v>44</v>
      </c>
      <c r="B5157" s="152">
        <v>44107</v>
      </c>
      <c r="C5157" s="4">
        <v>221</v>
      </c>
      <c r="D5157" s="29">
        <f t="shared" si="459"/>
        <v>5344</v>
      </c>
      <c r="F5157" s="133">
        <f>E5157+F5133</f>
        <v>67</v>
      </c>
    </row>
    <row r="5158" spans="1:6" ht="15.75" thickBot="1" x14ac:dyDescent="0.3">
      <c r="A5158" s="144" t="s">
        <v>29</v>
      </c>
      <c r="B5158" s="152">
        <v>44107</v>
      </c>
      <c r="C5158" s="4">
        <v>1450</v>
      </c>
      <c r="D5158" s="29">
        <f t="shared" si="459"/>
        <v>48165</v>
      </c>
      <c r="E5158" s="4">
        <f>7+8</f>
        <v>15</v>
      </c>
      <c r="F5158" s="133">
        <f>E5158+F5134</f>
        <v>506</v>
      </c>
    </row>
    <row r="5159" spans="1:6" ht="15.75" thickBot="1" x14ac:dyDescent="0.3">
      <c r="A5159" s="144" t="s">
        <v>45</v>
      </c>
      <c r="B5159" s="152">
        <v>44107</v>
      </c>
      <c r="C5159" s="4">
        <v>123</v>
      </c>
      <c r="D5159" s="29">
        <f t="shared" si="459"/>
        <v>3844</v>
      </c>
      <c r="E5159" s="4">
        <f>1</f>
        <v>1</v>
      </c>
      <c r="F5159" s="133">
        <f t="shared" si="458"/>
        <v>65</v>
      </c>
    </row>
    <row r="5160" spans="1:6" ht="15.75" thickBot="1" x14ac:dyDescent="0.3">
      <c r="A5160" s="144" t="s">
        <v>46</v>
      </c>
      <c r="B5160" s="152">
        <v>44107</v>
      </c>
      <c r="C5160" s="4">
        <v>188</v>
      </c>
      <c r="D5160" s="29">
        <f t="shared" si="459"/>
        <v>4908</v>
      </c>
      <c r="E5160" s="4">
        <f>1</f>
        <v>1</v>
      </c>
      <c r="F5160" s="133">
        <f>E5160+F5136</f>
        <v>71</v>
      </c>
    </row>
    <row r="5161" spans="1:6" ht="15.75" thickBot="1" x14ac:dyDescent="0.3">
      <c r="A5161" s="145" t="s">
        <v>47</v>
      </c>
      <c r="B5161" s="152">
        <v>44107</v>
      </c>
      <c r="C5161" s="4">
        <v>412</v>
      </c>
      <c r="D5161" s="136">
        <f t="shared" si="459"/>
        <v>16632</v>
      </c>
      <c r="F5161" s="134">
        <f>E5161+F5137</f>
        <v>140</v>
      </c>
    </row>
    <row r="5162" spans="1:6" ht="15.75" thickBot="1" x14ac:dyDescent="0.3">
      <c r="A5162" s="64" t="s">
        <v>22</v>
      </c>
      <c r="B5162" s="152">
        <v>44108</v>
      </c>
      <c r="C5162" s="4">
        <v>2648</v>
      </c>
      <c r="D5162" s="135">
        <f>C5162+D5138</f>
        <v>435934</v>
      </c>
      <c r="E5162" s="4">
        <v>59</v>
      </c>
      <c r="F5162" s="132">
        <f>E5162+F5138</f>
        <v>13527</v>
      </c>
    </row>
    <row r="5163" spans="1:6" ht="15.75" thickBot="1" x14ac:dyDescent="0.3">
      <c r="A5163" s="144" t="s">
        <v>20</v>
      </c>
      <c r="B5163" s="152">
        <v>44108</v>
      </c>
      <c r="C5163" s="4">
        <v>533</v>
      </c>
      <c r="D5163" s="29">
        <f t="shared" ref="D5163:D5175" si="460">C5163+D5139</f>
        <v>129274</v>
      </c>
      <c r="E5163" s="4">
        <f>30+27</f>
        <v>57</v>
      </c>
      <c r="F5163" s="133">
        <f>E5163+F5139</f>
        <v>3530</v>
      </c>
    </row>
    <row r="5164" spans="1:6" ht="15.75" thickBot="1" x14ac:dyDescent="0.3">
      <c r="A5164" s="144" t="s">
        <v>35</v>
      </c>
      <c r="B5164" s="152">
        <v>44108</v>
      </c>
      <c r="C5164" s="4">
        <v>13</v>
      </c>
      <c r="D5164" s="29">
        <f t="shared" si="460"/>
        <v>318</v>
      </c>
      <c r="F5164" s="133">
        <f>E5164+F5140</f>
        <v>0</v>
      </c>
    </row>
    <row r="5165" spans="1:6" ht="15.75" thickBot="1" x14ac:dyDescent="0.3">
      <c r="A5165" s="144" t="s">
        <v>21</v>
      </c>
      <c r="B5165" s="152">
        <v>44108</v>
      </c>
      <c r="C5165" s="4">
        <v>177</v>
      </c>
      <c r="D5165" s="29">
        <f t="shared" si="460"/>
        <v>9240</v>
      </c>
      <c r="E5165" s="4">
        <f>2</f>
        <v>2</v>
      </c>
      <c r="F5165" s="133">
        <f>E5165+F5141</f>
        <v>299</v>
      </c>
    </row>
    <row r="5166" spans="1:6" ht="15.75" thickBot="1" x14ac:dyDescent="0.3">
      <c r="A5166" s="144" t="s">
        <v>36</v>
      </c>
      <c r="B5166" s="152">
        <v>44108</v>
      </c>
      <c r="C5166" s="4">
        <v>181</v>
      </c>
      <c r="D5166" s="29">
        <f t="shared" si="460"/>
        <v>4687</v>
      </c>
      <c r="F5166" s="133">
        <f>E5166+F5142</f>
        <v>58</v>
      </c>
    </row>
    <row r="5167" spans="1:6" ht="15.75" thickBot="1" x14ac:dyDescent="0.3">
      <c r="A5167" s="144" t="s">
        <v>27</v>
      </c>
      <c r="B5167" s="152">
        <v>44108</v>
      </c>
      <c r="C5167" s="4">
        <v>1154</v>
      </c>
      <c r="D5167" s="29">
        <f t="shared" si="460"/>
        <v>40550</v>
      </c>
      <c r="E5167" s="4">
        <f>9+16</f>
        <v>25</v>
      </c>
      <c r="F5167" s="133">
        <f>E5167+F5143</f>
        <v>472</v>
      </c>
    </row>
    <row r="5168" spans="1:6" ht="15.75" thickBot="1" x14ac:dyDescent="0.3">
      <c r="A5168" s="144" t="s">
        <v>37</v>
      </c>
      <c r="B5168" s="152">
        <v>44108</v>
      </c>
      <c r="C5168" s="4">
        <v>4</v>
      </c>
      <c r="D5168" s="29">
        <f t="shared" si="460"/>
        <v>1174</v>
      </c>
      <c r="F5168" s="133">
        <f>E5168+F5144</f>
        <v>27</v>
      </c>
    </row>
    <row r="5169" spans="1:6" ht="15.75" thickBot="1" x14ac:dyDescent="0.3">
      <c r="A5169" s="144" t="s">
        <v>38</v>
      </c>
      <c r="B5169" s="152">
        <v>44108</v>
      </c>
      <c r="C5169" s="4">
        <v>125</v>
      </c>
      <c r="D5169" s="29">
        <f t="shared" si="460"/>
        <v>8119</v>
      </c>
      <c r="F5169" s="133">
        <f>E5169+F5145</f>
        <v>143</v>
      </c>
    </row>
    <row r="5170" spans="1:6" ht="15.75" thickBot="1" x14ac:dyDescent="0.3">
      <c r="A5170" s="144" t="s">
        <v>48</v>
      </c>
      <c r="B5170" s="152">
        <v>44108</v>
      </c>
      <c r="C5170" s="4">
        <v>0</v>
      </c>
      <c r="D5170" s="29">
        <f t="shared" si="460"/>
        <v>105</v>
      </c>
      <c r="F5170" s="133">
        <f>E5170+F5146</f>
        <v>1</v>
      </c>
    </row>
    <row r="5171" spans="1:6" ht="15.75" thickBot="1" x14ac:dyDescent="0.3">
      <c r="A5171" s="144" t="s">
        <v>39</v>
      </c>
      <c r="B5171" s="152">
        <v>44108</v>
      </c>
      <c r="C5171" s="4">
        <v>37</v>
      </c>
      <c r="D5171" s="29">
        <f t="shared" si="460"/>
        <v>16120</v>
      </c>
      <c r="E5171" s="4">
        <f>16+5</f>
        <v>21</v>
      </c>
      <c r="F5171" s="133">
        <f>E5171+F5147</f>
        <v>560</v>
      </c>
    </row>
    <row r="5172" spans="1:6" ht="15.75" thickBot="1" x14ac:dyDescent="0.3">
      <c r="A5172" s="144" t="s">
        <v>40</v>
      </c>
      <c r="B5172" s="152">
        <v>44108</v>
      </c>
      <c r="C5172" s="4">
        <v>24</v>
      </c>
      <c r="D5172" s="29">
        <f t="shared" si="460"/>
        <v>855</v>
      </c>
      <c r="E5172" s="4">
        <f>2</f>
        <v>2</v>
      </c>
      <c r="F5172" s="133">
        <f t="shared" ref="F5172:F5183" si="461">E5172+F5148</f>
        <v>11</v>
      </c>
    </row>
    <row r="5173" spans="1:6" ht="15.75" thickBot="1" x14ac:dyDescent="0.3">
      <c r="A5173" s="144" t="s">
        <v>28</v>
      </c>
      <c r="B5173" s="152">
        <v>44108</v>
      </c>
      <c r="C5173" s="4">
        <v>62</v>
      </c>
      <c r="D5173" s="29">
        <f t="shared" si="460"/>
        <v>5116</v>
      </c>
      <c r="F5173" s="133">
        <f t="shared" si="461"/>
        <v>105</v>
      </c>
    </row>
    <row r="5174" spans="1:6" ht="15.75" thickBot="1" x14ac:dyDescent="0.3">
      <c r="A5174" s="144" t="s">
        <v>24</v>
      </c>
      <c r="B5174" s="152">
        <v>44108</v>
      </c>
      <c r="C5174" s="4">
        <v>377</v>
      </c>
      <c r="D5174" s="29">
        <f t="shared" si="460"/>
        <v>27501</v>
      </c>
      <c r="E5174" s="4">
        <f>2+4</f>
        <v>6</v>
      </c>
      <c r="F5174" s="133">
        <f t="shared" si="461"/>
        <v>310</v>
      </c>
    </row>
    <row r="5175" spans="1:6" ht="15.75" thickBot="1" x14ac:dyDescent="0.3">
      <c r="A5175" s="144" t="s">
        <v>30</v>
      </c>
      <c r="B5175" s="152">
        <v>44108</v>
      </c>
      <c r="C5175" s="4">
        <v>-1</v>
      </c>
      <c r="D5175" s="29">
        <f t="shared" si="460"/>
        <v>103</v>
      </c>
      <c r="F5175" s="133">
        <f t="shared" si="461"/>
        <v>4</v>
      </c>
    </row>
    <row r="5176" spans="1:6" ht="15.75" thickBot="1" x14ac:dyDescent="0.3">
      <c r="A5176" s="144" t="s">
        <v>26</v>
      </c>
      <c r="B5176" s="152">
        <v>44108</v>
      </c>
      <c r="C5176" s="4">
        <v>266</v>
      </c>
      <c r="D5176" s="29">
        <f>C5176+D5152</f>
        <v>8879</v>
      </c>
      <c r="E5176" s="4">
        <f>1</f>
        <v>1</v>
      </c>
      <c r="F5176" s="133">
        <f t="shared" si="461"/>
        <v>122</v>
      </c>
    </row>
    <row r="5177" spans="1:6" ht="15.75" thickBot="1" x14ac:dyDescent="0.3">
      <c r="A5177" s="144" t="s">
        <v>25</v>
      </c>
      <c r="B5177" s="152">
        <v>44108</v>
      </c>
      <c r="C5177" s="4">
        <v>230</v>
      </c>
      <c r="D5177" s="29">
        <f>C5177+D5153</f>
        <v>14057</v>
      </c>
      <c r="E5177" s="4">
        <f>2+1</f>
        <v>3</v>
      </c>
      <c r="F5177" s="133">
        <f t="shared" si="461"/>
        <v>310</v>
      </c>
    </row>
    <row r="5178" spans="1:6" ht="15.75" thickBot="1" x14ac:dyDescent="0.3">
      <c r="A5178" s="144" t="s">
        <v>41</v>
      </c>
      <c r="B5178" s="152">
        <v>44108</v>
      </c>
      <c r="C5178" s="4">
        <v>288</v>
      </c>
      <c r="D5178" s="29">
        <f>C5178+D5154</f>
        <v>13523</v>
      </c>
      <c r="E5178" s="4">
        <f>10+7</f>
        <v>17</v>
      </c>
      <c r="F5178" s="133">
        <f>E5178+F5154</f>
        <v>383</v>
      </c>
    </row>
    <row r="5179" spans="1:6" ht="15.75" thickBot="1" x14ac:dyDescent="0.3">
      <c r="A5179" s="144" t="s">
        <v>42</v>
      </c>
      <c r="B5179" s="152">
        <v>44108</v>
      </c>
      <c r="C5179" s="4">
        <v>10</v>
      </c>
      <c r="D5179" s="29">
        <f t="shared" ref="D5179:D5185" si="462">C5179+D5155</f>
        <v>839</v>
      </c>
      <c r="E5179" s="4">
        <f>2</f>
        <v>2</v>
      </c>
      <c r="F5179" s="133">
        <f>E5179+F5155</f>
        <v>42</v>
      </c>
    </row>
    <row r="5180" spans="1:6" ht="15.75" thickBot="1" x14ac:dyDescent="0.3">
      <c r="A5180" s="144" t="s">
        <v>43</v>
      </c>
      <c r="B5180" s="152">
        <v>44108</v>
      </c>
      <c r="C5180" s="4">
        <v>51</v>
      </c>
      <c r="D5180" s="29">
        <f t="shared" si="462"/>
        <v>1700</v>
      </c>
      <c r="E5180" s="4">
        <f>4+2</f>
        <v>6</v>
      </c>
      <c r="F5180" s="133">
        <f t="shared" si="461"/>
        <v>25</v>
      </c>
    </row>
    <row r="5181" spans="1:6" ht="15.75" thickBot="1" x14ac:dyDescent="0.3">
      <c r="A5181" s="144" t="s">
        <v>44</v>
      </c>
      <c r="B5181" s="152">
        <v>44108</v>
      </c>
      <c r="C5181" s="4">
        <v>109</v>
      </c>
      <c r="D5181" s="29">
        <f t="shared" si="462"/>
        <v>5453</v>
      </c>
      <c r="E5181" s="4">
        <f>1</f>
        <v>1</v>
      </c>
      <c r="F5181" s="133">
        <f>E5181+F5157</f>
        <v>68</v>
      </c>
    </row>
    <row r="5182" spans="1:6" ht="15.75" thickBot="1" x14ac:dyDescent="0.3">
      <c r="A5182" s="144" t="s">
        <v>29</v>
      </c>
      <c r="B5182" s="152">
        <v>44108</v>
      </c>
      <c r="C5182" s="4">
        <v>851</v>
      </c>
      <c r="D5182" s="29">
        <f t="shared" si="462"/>
        <v>49016</v>
      </c>
      <c r="E5182" s="4">
        <f>6+10</f>
        <v>16</v>
      </c>
      <c r="F5182" s="133">
        <f>E5182+F5158</f>
        <v>522</v>
      </c>
    </row>
    <row r="5183" spans="1:6" ht="15.75" thickBot="1" x14ac:dyDescent="0.3">
      <c r="A5183" s="144" t="s">
        <v>45</v>
      </c>
      <c r="B5183" s="152">
        <v>44108</v>
      </c>
      <c r="C5183" s="4">
        <v>58</v>
      </c>
      <c r="D5183" s="29">
        <f t="shared" si="462"/>
        <v>3902</v>
      </c>
      <c r="E5183" s="4">
        <f>2</f>
        <v>2</v>
      </c>
      <c r="F5183" s="133">
        <f t="shared" si="461"/>
        <v>67</v>
      </c>
    </row>
    <row r="5184" spans="1:6" ht="15.75" thickBot="1" x14ac:dyDescent="0.3">
      <c r="A5184" s="144" t="s">
        <v>46</v>
      </c>
      <c r="B5184" s="152">
        <v>44108</v>
      </c>
      <c r="C5184" s="4">
        <v>135</v>
      </c>
      <c r="D5184" s="29">
        <f t="shared" si="462"/>
        <v>5043</v>
      </c>
      <c r="F5184" s="133">
        <f>E5184+F5160</f>
        <v>71</v>
      </c>
    </row>
    <row r="5185" spans="1:6" ht="15.75" thickBot="1" x14ac:dyDescent="0.3">
      <c r="A5185" s="145" t="s">
        <v>47</v>
      </c>
      <c r="B5185" s="152">
        <v>44108</v>
      </c>
      <c r="C5185" s="4">
        <v>336</v>
      </c>
      <c r="D5185" s="136">
        <f t="shared" si="462"/>
        <v>16968</v>
      </c>
      <c r="E5185" s="4">
        <f>1+1</f>
        <v>2</v>
      </c>
      <c r="F5185" s="134">
        <f>E5185+F5161</f>
        <v>142</v>
      </c>
    </row>
    <row r="5186" spans="1:6" ht="15.75" thickBot="1" x14ac:dyDescent="0.3">
      <c r="A5186" s="64" t="s">
        <v>22</v>
      </c>
      <c r="B5186" s="152">
        <v>44109</v>
      </c>
      <c r="C5186" s="4">
        <v>4471</v>
      </c>
      <c r="D5186" s="135">
        <f>C5186+D5162</f>
        <v>440405</v>
      </c>
      <c r="E5186" s="4">
        <v>203</v>
      </c>
      <c r="F5186" s="132">
        <f>E5186+F5162</f>
        <v>13730</v>
      </c>
    </row>
    <row r="5187" spans="1:6" ht="15.75" thickBot="1" x14ac:dyDescent="0.3">
      <c r="A5187" s="144" t="s">
        <v>20</v>
      </c>
      <c r="B5187" s="152">
        <v>44109</v>
      </c>
      <c r="C5187" s="4">
        <v>684</v>
      </c>
      <c r="D5187" s="29">
        <f t="shared" ref="D5187:D5199" si="463">C5187+D5163</f>
        <v>129958</v>
      </c>
      <c r="E5187" s="4">
        <v>59</v>
      </c>
      <c r="F5187" s="133">
        <f>E5187+F5163</f>
        <v>3589</v>
      </c>
    </row>
    <row r="5188" spans="1:6" ht="15.75" thickBot="1" x14ac:dyDescent="0.3">
      <c r="A5188" s="144" t="s">
        <v>35</v>
      </c>
      <c r="B5188" s="152">
        <v>44109</v>
      </c>
      <c r="C5188" s="4">
        <v>0</v>
      </c>
      <c r="D5188" s="29">
        <f t="shared" si="463"/>
        <v>318</v>
      </c>
      <c r="F5188" s="133">
        <f>E5188+F5164</f>
        <v>0</v>
      </c>
    </row>
    <row r="5189" spans="1:6" ht="15.75" thickBot="1" x14ac:dyDescent="0.3">
      <c r="A5189" s="144" t="s">
        <v>21</v>
      </c>
      <c r="B5189" s="152">
        <v>44109</v>
      </c>
      <c r="C5189" s="4">
        <v>101</v>
      </c>
      <c r="D5189" s="29">
        <f t="shared" si="463"/>
        <v>9341</v>
      </c>
      <c r="E5189" s="4">
        <v>5</v>
      </c>
      <c r="F5189" s="133">
        <f>E5189+F5165</f>
        <v>304</v>
      </c>
    </row>
    <row r="5190" spans="1:6" ht="15.75" thickBot="1" x14ac:dyDescent="0.3">
      <c r="A5190" s="144" t="s">
        <v>36</v>
      </c>
      <c r="B5190" s="152">
        <v>44109</v>
      </c>
      <c r="C5190" s="4">
        <v>234</v>
      </c>
      <c r="D5190" s="29">
        <f t="shared" si="463"/>
        <v>4921</v>
      </c>
      <c r="E5190" s="4">
        <v>11</v>
      </c>
      <c r="F5190" s="133">
        <f>E5190+F5166</f>
        <v>69</v>
      </c>
    </row>
    <row r="5191" spans="1:6" ht="15.75" thickBot="1" x14ac:dyDescent="0.3">
      <c r="A5191" s="144" t="s">
        <v>27</v>
      </c>
      <c r="B5191" s="152">
        <v>44109</v>
      </c>
      <c r="C5191" s="4">
        <v>1188</v>
      </c>
      <c r="D5191" s="29">
        <f t="shared" si="463"/>
        <v>41738</v>
      </c>
      <c r="E5191" s="4">
        <v>21</v>
      </c>
      <c r="F5191" s="133">
        <f>E5191+F5167</f>
        <v>493</v>
      </c>
    </row>
    <row r="5192" spans="1:6" ht="15.75" thickBot="1" x14ac:dyDescent="0.3">
      <c r="A5192" s="144" t="s">
        <v>37</v>
      </c>
      <c r="B5192" s="152">
        <v>44109</v>
      </c>
      <c r="C5192" s="4">
        <v>110</v>
      </c>
      <c r="D5192" s="29">
        <f t="shared" si="463"/>
        <v>1284</v>
      </c>
      <c r="E5192" s="4">
        <v>1</v>
      </c>
      <c r="F5192" s="133">
        <f>E5192+F5168</f>
        <v>28</v>
      </c>
    </row>
    <row r="5193" spans="1:6" ht="15.75" thickBot="1" x14ac:dyDescent="0.3">
      <c r="A5193" s="144" t="s">
        <v>38</v>
      </c>
      <c r="B5193" s="152">
        <v>44109</v>
      </c>
      <c r="C5193" s="4">
        <v>129</v>
      </c>
      <c r="D5193" s="29">
        <f t="shared" si="463"/>
        <v>8248</v>
      </c>
      <c r="E5193" s="4">
        <v>7</v>
      </c>
      <c r="F5193" s="133">
        <f>E5193+F5169</f>
        <v>150</v>
      </c>
    </row>
    <row r="5194" spans="1:6" ht="15.75" thickBot="1" x14ac:dyDescent="0.3">
      <c r="A5194" s="144" t="s">
        <v>48</v>
      </c>
      <c r="B5194" s="152">
        <v>44109</v>
      </c>
      <c r="C5194" s="4">
        <v>1</v>
      </c>
      <c r="D5194" s="29">
        <f t="shared" si="463"/>
        <v>106</v>
      </c>
      <c r="F5194" s="133">
        <f>E5194+F5170</f>
        <v>1</v>
      </c>
    </row>
    <row r="5195" spans="1:6" ht="15.75" thickBot="1" x14ac:dyDescent="0.3">
      <c r="A5195" s="144" t="s">
        <v>39</v>
      </c>
      <c r="B5195" s="152">
        <v>44109</v>
      </c>
      <c r="C5195" s="4">
        <v>61</v>
      </c>
      <c r="D5195" s="29">
        <f t="shared" si="463"/>
        <v>16181</v>
      </c>
      <c r="E5195" s="4">
        <v>29</v>
      </c>
      <c r="F5195" s="133">
        <f>E5195+F5171</f>
        <v>589</v>
      </c>
    </row>
    <row r="5196" spans="1:6" ht="15.75" thickBot="1" x14ac:dyDescent="0.3">
      <c r="A5196" s="144" t="s">
        <v>40</v>
      </c>
      <c r="B5196" s="152">
        <v>44109</v>
      </c>
      <c r="C5196" s="4">
        <v>16</v>
      </c>
      <c r="D5196" s="29">
        <f t="shared" si="463"/>
        <v>871</v>
      </c>
      <c r="F5196" s="133">
        <f t="shared" ref="F5196:F5207" si="464">E5196+F5172</f>
        <v>11</v>
      </c>
    </row>
    <row r="5197" spans="1:6" ht="15.75" thickBot="1" x14ac:dyDescent="0.3">
      <c r="A5197" s="144" t="s">
        <v>28</v>
      </c>
      <c r="B5197" s="152">
        <v>44109</v>
      </c>
      <c r="C5197" s="4">
        <v>85</v>
      </c>
      <c r="D5197" s="29">
        <f t="shared" si="463"/>
        <v>5201</v>
      </c>
      <c r="F5197" s="133">
        <f t="shared" si="464"/>
        <v>105</v>
      </c>
    </row>
    <row r="5198" spans="1:6" ht="15.75" thickBot="1" x14ac:dyDescent="0.3">
      <c r="A5198" s="144" t="s">
        <v>24</v>
      </c>
      <c r="B5198" s="152">
        <v>44109</v>
      </c>
      <c r="C5198" s="4">
        <v>384</v>
      </c>
      <c r="D5198" s="29">
        <f t="shared" si="463"/>
        <v>27885</v>
      </c>
      <c r="E5198" s="4">
        <v>8</v>
      </c>
      <c r="F5198" s="133">
        <f t="shared" si="464"/>
        <v>318</v>
      </c>
    </row>
    <row r="5199" spans="1:6" ht="15.75" thickBot="1" x14ac:dyDescent="0.3">
      <c r="A5199" s="144" t="s">
        <v>30</v>
      </c>
      <c r="B5199" s="152">
        <v>44109</v>
      </c>
      <c r="C5199" s="4">
        <v>4</v>
      </c>
      <c r="D5199" s="29">
        <f t="shared" si="463"/>
        <v>107</v>
      </c>
      <c r="F5199" s="133">
        <f t="shared" si="464"/>
        <v>4</v>
      </c>
    </row>
    <row r="5200" spans="1:6" ht="15.75" thickBot="1" x14ac:dyDescent="0.3">
      <c r="A5200" s="144" t="s">
        <v>26</v>
      </c>
      <c r="B5200" s="152">
        <v>44109</v>
      </c>
      <c r="C5200" s="4">
        <v>251</v>
      </c>
      <c r="D5200" s="29">
        <f>C5200+D5176</f>
        <v>9130</v>
      </c>
      <c r="F5200" s="133">
        <f t="shared" si="464"/>
        <v>122</v>
      </c>
    </row>
    <row r="5201" spans="1:6" ht="15.75" thickBot="1" x14ac:dyDescent="0.3">
      <c r="A5201" s="144" t="s">
        <v>25</v>
      </c>
      <c r="B5201" s="152">
        <v>44109</v>
      </c>
      <c r="C5201" s="4">
        <v>257</v>
      </c>
      <c r="D5201" s="29">
        <f>C5201+D5177</f>
        <v>14314</v>
      </c>
      <c r="E5201" s="4">
        <v>10</v>
      </c>
      <c r="F5201" s="133">
        <f t="shared" si="464"/>
        <v>320</v>
      </c>
    </row>
    <row r="5202" spans="1:6" ht="15.75" thickBot="1" x14ac:dyDescent="0.3">
      <c r="A5202" s="144" t="s">
        <v>41</v>
      </c>
      <c r="B5202" s="152">
        <v>44109</v>
      </c>
      <c r="C5202" s="4">
        <v>217</v>
      </c>
      <c r="D5202" s="29">
        <f>C5202+D5178</f>
        <v>13740</v>
      </c>
      <c r="E5202" s="4">
        <v>41</v>
      </c>
      <c r="F5202" s="133">
        <f>E5202+F5178</f>
        <v>424</v>
      </c>
    </row>
    <row r="5203" spans="1:6" ht="15.75" thickBot="1" x14ac:dyDescent="0.3">
      <c r="A5203" s="144" t="s">
        <v>42</v>
      </c>
      <c r="B5203" s="152">
        <v>44109</v>
      </c>
      <c r="C5203" s="4">
        <v>84</v>
      </c>
      <c r="D5203" s="29">
        <f t="shared" ref="D5203:D5209" si="465">C5203+D5179</f>
        <v>923</v>
      </c>
      <c r="F5203" s="133">
        <f>E5203+F5179</f>
        <v>42</v>
      </c>
    </row>
    <row r="5204" spans="1:6" ht="15.75" thickBot="1" x14ac:dyDescent="0.3">
      <c r="A5204" s="144" t="s">
        <v>43</v>
      </c>
      <c r="B5204" s="152">
        <v>44109</v>
      </c>
      <c r="C5204" s="4">
        <v>104</v>
      </c>
      <c r="D5204" s="29">
        <f t="shared" si="465"/>
        <v>1804</v>
      </c>
      <c r="E5204" s="4">
        <v>3</v>
      </c>
      <c r="F5204" s="133">
        <f t="shared" si="464"/>
        <v>28</v>
      </c>
    </row>
    <row r="5205" spans="1:6" ht="15.75" thickBot="1" x14ac:dyDescent="0.3">
      <c r="A5205" s="144" t="s">
        <v>44</v>
      </c>
      <c r="B5205" s="152">
        <v>44109</v>
      </c>
      <c r="C5205" s="4">
        <v>110</v>
      </c>
      <c r="D5205" s="29">
        <f t="shared" si="465"/>
        <v>5563</v>
      </c>
      <c r="E5205" s="4">
        <v>3</v>
      </c>
      <c r="F5205" s="133">
        <f>E5205+F5181</f>
        <v>71</v>
      </c>
    </row>
    <row r="5206" spans="1:6" ht="15.75" thickBot="1" x14ac:dyDescent="0.3">
      <c r="A5206" s="144" t="s">
        <v>29</v>
      </c>
      <c r="B5206" s="152">
        <v>44109</v>
      </c>
      <c r="C5206" s="4">
        <v>1670</v>
      </c>
      <c r="D5206" s="29">
        <f t="shared" si="465"/>
        <v>50686</v>
      </c>
      <c r="E5206" s="4">
        <v>34</v>
      </c>
      <c r="F5206" s="133">
        <f>E5206+F5182</f>
        <v>556</v>
      </c>
    </row>
    <row r="5207" spans="1:6" ht="15.75" thickBot="1" x14ac:dyDescent="0.3">
      <c r="A5207" s="144" t="s">
        <v>45</v>
      </c>
      <c r="B5207" s="152">
        <v>44109</v>
      </c>
      <c r="C5207" s="4">
        <v>112</v>
      </c>
      <c r="D5207" s="29">
        <f t="shared" si="465"/>
        <v>4014</v>
      </c>
      <c r="E5207" s="4">
        <v>2</v>
      </c>
      <c r="F5207" s="133">
        <f t="shared" si="464"/>
        <v>69</v>
      </c>
    </row>
    <row r="5208" spans="1:6" ht="15.75" thickBot="1" x14ac:dyDescent="0.3">
      <c r="A5208" s="144" t="s">
        <v>46</v>
      </c>
      <c r="B5208" s="152">
        <v>44109</v>
      </c>
      <c r="C5208" s="4">
        <v>133</v>
      </c>
      <c r="D5208" s="29">
        <f t="shared" si="465"/>
        <v>5176</v>
      </c>
      <c r="E5208" s="4">
        <v>3</v>
      </c>
      <c r="F5208" s="133">
        <f>E5208+F5184</f>
        <v>74</v>
      </c>
    </row>
    <row r="5209" spans="1:6" ht="15.75" thickBot="1" x14ac:dyDescent="0.3">
      <c r="A5209" s="145" t="s">
        <v>47</v>
      </c>
      <c r="B5209" s="152">
        <v>44109</v>
      </c>
      <c r="C5209" s="4">
        <v>836</v>
      </c>
      <c r="D5209" s="136">
        <f t="shared" si="465"/>
        <v>17804</v>
      </c>
      <c r="E5209" s="4">
        <v>9</v>
      </c>
      <c r="F5209" s="134">
        <f>E5209+F5185</f>
        <v>151</v>
      </c>
    </row>
    <row r="5210" spans="1:6" ht="15.75" thickBot="1" x14ac:dyDescent="0.3">
      <c r="A5210" s="64" t="s">
        <v>22</v>
      </c>
      <c r="B5210" s="152">
        <v>44110</v>
      </c>
      <c r="C5210" s="4">
        <v>5659</v>
      </c>
      <c r="D5210" s="135">
        <f>C5210+D5186</f>
        <v>446064</v>
      </c>
      <c r="E5210" s="4">
        <v>149</v>
      </c>
      <c r="F5210" s="132">
        <f>E5210+F5186</f>
        <v>13879</v>
      </c>
    </row>
    <row r="5211" spans="1:6" ht="15.75" thickBot="1" x14ac:dyDescent="0.3">
      <c r="A5211" s="144" t="s">
        <v>20</v>
      </c>
      <c r="B5211" s="152">
        <v>44110</v>
      </c>
      <c r="C5211" s="4">
        <v>883</v>
      </c>
      <c r="D5211" s="29">
        <f t="shared" ref="D5211:D5223" si="466">C5211+D5187</f>
        <v>130841</v>
      </c>
      <c r="E5211" s="4">
        <v>51</v>
      </c>
      <c r="F5211" s="133">
        <f>E5211+F5187</f>
        <v>3640</v>
      </c>
    </row>
    <row r="5212" spans="1:6" ht="15.75" thickBot="1" x14ac:dyDescent="0.3">
      <c r="A5212" s="144" t="s">
        <v>35</v>
      </c>
      <c r="B5212" s="152">
        <v>44110</v>
      </c>
      <c r="C5212" s="4">
        <v>9</v>
      </c>
      <c r="D5212" s="29">
        <f t="shared" si="466"/>
        <v>327</v>
      </c>
      <c r="F5212" s="133">
        <f>E5212+F5188</f>
        <v>0</v>
      </c>
    </row>
    <row r="5213" spans="1:6" ht="15.75" thickBot="1" x14ac:dyDescent="0.3">
      <c r="A5213" s="144" t="s">
        <v>21</v>
      </c>
      <c r="B5213" s="152">
        <v>44110</v>
      </c>
      <c r="C5213" s="4">
        <v>145</v>
      </c>
      <c r="D5213" s="29">
        <f t="shared" si="466"/>
        <v>9486</v>
      </c>
      <c r="E5213" s="4">
        <v>4</v>
      </c>
      <c r="F5213" s="133">
        <f>E5213+F5189</f>
        <v>308</v>
      </c>
    </row>
    <row r="5214" spans="1:6" ht="15.75" thickBot="1" x14ac:dyDescent="0.3">
      <c r="A5214" s="144" t="s">
        <v>36</v>
      </c>
      <c r="B5214" s="152">
        <v>44110</v>
      </c>
      <c r="C5214" s="4">
        <v>322</v>
      </c>
      <c r="D5214" s="29">
        <f t="shared" si="466"/>
        <v>5243</v>
      </c>
      <c r="F5214" s="133">
        <f>E5214+F5190</f>
        <v>69</v>
      </c>
    </row>
    <row r="5215" spans="1:6" ht="15.75" thickBot="1" x14ac:dyDescent="0.3">
      <c r="A5215" s="144" t="s">
        <v>27</v>
      </c>
      <c r="B5215" s="152">
        <v>44110</v>
      </c>
      <c r="C5215" s="4">
        <v>1455</v>
      </c>
      <c r="D5215" s="29">
        <f t="shared" si="466"/>
        <v>43193</v>
      </c>
      <c r="E5215" s="4">
        <v>21</v>
      </c>
      <c r="F5215" s="133">
        <f>E5215+F5191</f>
        <v>514</v>
      </c>
    </row>
    <row r="5216" spans="1:6" ht="15.75" thickBot="1" x14ac:dyDescent="0.3">
      <c r="A5216" s="144" t="s">
        <v>37</v>
      </c>
      <c r="B5216" s="152">
        <v>44110</v>
      </c>
      <c r="C5216" s="4">
        <v>72</v>
      </c>
      <c r="D5216" s="29">
        <f t="shared" si="466"/>
        <v>1356</v>
      </c>
      <c r="E5216" s="4">
        <v>3</v>
      </c>
      <c r="F5216" s="133">
        <f>E5216+F5192</f>
        <v>31</v>
      </c>
    </row>
    <row r="5217" spans="1:6" ht="15.75" thickBot="1" x14ac:dyDescent="0.3">
      <c r="A5217" s="144" t="s">
        <v>38</v>
      </c>
      <c r="B5217" s="152">
        <v>44110</v>
      </c>
      <c r="C5217" s="4">
        <v>201</v>
      </c>
      <c r="D5217" s="29">
        <f t="shared" si="466"/>
        <v>8449</v>
      </c>
      <c r="E5217" s="4">
        <v>3</v>
      </c>
      <c r="F5217" s="133">
        <f>E5217+F5193</f>
        <v>153</v>
      </c>
    </row>
    <row r="5218" spans="1:6" ht="15.75" thickBot="1" x14ac:dyDescent="0.3">
      <c r="A5218" s="144" t="s">
        <v>48</v>
      </c>
      <c r="B5218" s="152">
        <v>44110</v>
      </c>
      <c r="C5218" s="4">
        <v>0</v>
      </c>
      <c r="D5218" s="29">
        <f t="shared" si="466"/>
        <v>106</v>
      </c>
      <c r="F5218" s="133">
        <f>E5218+F5194</f>
        <v>1</v>
      </c>
    </row>
    <row r="5219" spans="1:6" ht="15.75" thickBot="1" x14ac:dyDescent="0.3">
      <c r="A5219" s="144" t="s">
        <v>39</v>
      </c>
      <c r="B5219" s="152">
        <v>44110</v>
      </c>
      <c r="C5219" s="4">
        <v>109</v>
      </c>
      <c r="D5219" s="29">
        <f t="shared" si="466"/>
        <v>16290</v>
      </c>
      <c r="E5219" s="4">
        <v>19</v>
      </c>
      <c r="F5219" s="133">
        <f>E5219+F5195</f>
        <v>608</v>
      </c>
    </row>
    <row r="5220" spans="1:6" ht="15.75" thickBot="1" x14ac:dyDescent="0.3">
      <c r="A5220" s="144" t="s">
        <v>40</v>
      </c>
      <c r="B5220" s="152">
        <v>44110</v>
      </c>
      <c r="C5220" s="4">
        <v>26</v>
      </c>
      <c r="D5220" s="29">
        <f t="shared" si="466"/>
        <v>897</v>
      </c>
      <c r="F5220" s="133">
        <f t="shared" ref="F5220:F5231" si="467">E5220+F5196</f>
        <v>11</v>
      </c>
    </row>
    <row r="5221" spans="1:6" ht="15.75" thickBot="1" x14ac:dyDescent="0.3">
      <c r="A5221" s="144" t="s">
        <v>28</v>
      </c>
      <c r="B5221" s="152">
        <v>44110</v>
      </c>
      <c r="C5221" s="4">
        <v>110</v>
      </c>
      <c r="D5221" s="29">
        <f t="shared" si="466"/>
        <v>5311</v>
      </c>
      <c r="F5221" s="133">
        <f t="shared" si="467"/>
        <v>105</v>
      </c>
    </row>
    <row r="5222" spans="1:6" ht="15.75" thickBot="1" x14ac:dyDescent="0.3">
      <c r="A5222" s="144" t="s">
        <v>24</v>
      </c>
      <c r="B5222" s="152">
        <v>44110</v>
      </c>
      <c r="C5222" s="4">
        <v>680</v>
      </c>
      <c r="D5222" s="29">
        <f t="shared" si="466"/>
        <v>28565</v>
      </c>
      <c r="E5222" s="4">
        <v>44</v>
      </c>
      <c r="F5222" s="133">
        <f t="shared" si="467"/>
        <v>362</v>
      </c>
    </row>
    <row r="5223" spans="1:6" ht="15.75" thickBot="1" x14ac:dyDescent="0.3">
      <c r="A5223" s="144" t="s">
        <v>30</v>
      </c>
      <c r="B5223" s="152">
        <v>44110</v>
      </c>
      <c r="C5223" s="4">
        <v>11</v>
      </c>
      <c r="D5223" s="29">
        <f t="shared" si="466"/>
        <v>118</v>
      </c>
      <c r="F5223" s="133">
        <f t="shared" si="467"/>
        <v>4</v>
      </c>
    </row>
    <row r="5224" spans="1:6" ht="15.75" thickBot="1" x14ac:dyDescent="0.3">
      <c r="A5224" s="144" t="s">
        <v>26</v>
      </c>
      <c r="B5224" s="152">
        <v>44110</v>
      </c>
      <c r="C5224" s="4">
        <v>356</v>
      </c>
      <c r="D5224" s="29">
        <f>C5224+D5200</f>
        <v>9486</v>
      </c>
      <c r="E5224" s="4">
        <v>1</v>
      </c>
      <c r="F5224" s="133">
        <f t="shared" si="467"/>
        <v>123</v>
      </c>
    </row>
    <row r="5225" spans="1:6" ht="15.75" thickBot="1" x14ac:dyDescent="0.3">
      <c r="A5225" s="144" t="s">
        <v>25</v>
      </c>
      <c r="B5225" s="152">
        <v>44110</v>
      </c>
      <c r="C5225" s="4">
        <v>338</v>
      </c>
      <c r="D5225" s="29">
        <f>C5225+D5201</f>
        <v>14652</v>
      </c>
      <c r="E5225" s="4">
        <v>11</v>
      </c>
      <c r="F5225" s="133">
        <f t="shared" si="467"/>
        <v>331</v>
      </c>
    </row>
    <row r="5226" spans="1:6" ht="15.75" thickBot="1" x14ac:dyDescent="0.3">
      <c r="A5226" s="144" t="s">
        <v>41</v>
      </c>
      <c r="B5226" s="152">
        <v>44110</v>
      </c>
      <c r="C5226" s="4">
        <v>222</v>
      </c>
      <c r="D5226" s="29">
        <f>C5226+D5202</f>
        <v>13962</v>
      </c>
      <c r="E5226" s="4">
        <v>11</v>
      </c>
      <c r="F5226" s="133">
        <f>E5226+F5202</f>
        <v>435</v>
      </c>
    </row>
    <row r="5227" spans="1:6" ht="15.75" thickBot="1" x14ac:dyDescent="0.3">
      <c r="A5227" s="144" t="s">
        <v>42</v>
      </c>
      <c r="B5227" s="152">
        <v>44110</v>
      </c>
      <c r="C5227" s="4">
        <v>64</v>
      </c>
      <c r="D5227" s="29">
        <f t="shared" ref="D5227:D5233" si="468">C5227+D5203</f>
        <v>987</v>
      </c>
      <c r="F5227" s="133">
        <f>E5227+F5203</f>
        <v>42</v>
      </c>
    </row>
    <row r="5228" spans="1:6" ht="15.75" thickBot="1" x14ac:dyDescent="0.3">
      <c r="A5228" s="144" t="s">
        <v>43</v>
      </c>
      <c r="B5228" s="152">
        <v>44110</v>
      </c>
      <c r="C5228" s="4">
        <v>61</v>
      </c>
      <c r="D5228" s="29">
        <f t="shared" si="468"/>
        <v>1865</v>
      </c>
      <c r="E5228" s="4">
        <v>3</v>
      </c>
      <c r="F5228" s="133">
        <f t="shared" si="467"/>
        <v>31</v>
      </c>
    </row>
    <row r="5229" spans="1:6" ht="15.75" thickBot="1" x14ac:dyDescent="0.3">
      <c r="A5229" s="144" t="s">
        <v>44</v>
      </c>
      <c r="B5229" s="152">
        <v>44110</v>
      </c>
      <c r="C5229" s="4">
        <v>55</v>
      </c>
      <c r="D5229" s="29">
        <f t="shared" si="468"/>
        <v>5618</v>
      </c>
      <c r="E5229" s="4">
        <v>1</v>
      </c>
      <c r="F5229" s="133">
        <f>E5229+F5205</f>
        <v>72</v>
      </c>
    </row>
    <row r="5230" spans="1:6" ht="15.75" thickBot="1" x14ac:dyDescent="0.3">
      <c r="A5230" s="144" t="s">
        <v>29</v>
      </c>
      <c r="B5230" s="152">
        <v>44110</v>
      </c>
      <c r="C5230" s="4">
        <v>2209</v>
      </c>
      <c r="D5230" s="29">
        <f t="shared" si="468"/>
        <v>52895</v>
      </c>
      <c r="E5230" s="4">
        <v>16</v>
      </c>
      <c r="F5230" s="133">
        <f>E5230+F5206</f>
        <v>572</v>
      </c>
    </row>
    <row r="5231" spans="1:6" ht="15.75" thickBot="1" x14ac:dyDescent="0.3">
      <c r="A5231" s="144" t="s">
        <v>45</v>
      </c>
      <c r="B5231" s="152">
        <v>44110</v>
      </c>
      <c r="C5231" s="4">
        <v>154</v>
      </c>
      <c r="D5231" s="29">
        <f t="shared" si="468"/>
        <v>4168</v>
      </c>
      <c r="E5231" s="4">
        <v>4</v>
      </c>
      <c r="F5231" s="133">
        <f t="shared" si="467"/>
        <v>73</v>
      </c>
    </row>
    <row r="5232" spans="1:6" ht="15.75" thickBot="1" x14ac:dyDescent="0.3">
      <c r="A5232" s="144" t="s">
        <v>46</v>
      </c>
      <c r="B5232" s="152">
        <v>44110</v>
      </c>
      <c r="C5232" s="4">
        <v>244</v>
      </c>
      <c r="D5232" s="29">
        <f t="shared" si="468"/>
        <v>5420</v>
      </c>
      <c r="E5232" s="4">
        <v>1</v>
      </c>
      <c r="F5232" s="133">
        <f>E5232+F5208</f>
        <v>75</v>
      </c>
    </row>
    <row r="5233" spans="1:6" ht="15.75" thickBot="1" x14ac:dyDescent="0.3">
      <c r="A5233" s="145" t="s">
        <v>47</v>
      </c>
      <c r="B5233" s="152">
        <v>44110</v>
      </c>
      <c r="C5233" s="4">
        <v>1356</v>
      </c>
      <c r="D5233" s="136">
        <f t="shared" si="468"/>
        <v>19160</v>
      </c>
      <c r="E5233" s="4">
        <v>17</v>
      </c>
      <c r="F5233" s="134">
        <f>E5233+F5209</f>
        <v>168</v>
      </c>
    </row>
    <row r="5234" spans="1:6" ht="15.75" thickBot="1" x14ac:dyDescent="0.3">
      <c r="A5234" s="64" t="s">
        <v>22</v>
      </c>
      <c r="B5234" s="152">
        <v>44111</v>
      </c>
      <c r="C5234" s="4">
        <v>5222</v>
      </c>
      <c r="D5234" s="135">
        <f>C5234+D5210</f>
        <v>451286</v>
      </c>
      <c r="E5234" s="4">
        <v>187</v>
      </c>
      <c r="F5234" s="132">
        <f>E5234+F5210</f>
        <v>14066</v>
      </c>
    </row>
    <row r="5235" spans="1:6" ht="15.75" thickBot="1" x14ac:dyDescent="0.3">
      <c r="A5235" s="144" t="s">
        <v>20</v>
      </c>
      <c r="B5235" s="152">
        <v>44111</v>
      </c>
      <c r="C5235" s="4">
        <v>956</v>
      </c>
      <c r="D5235" s="29">
        <f t="shared" ref="D5235:D5247" si="469">C5235+D5211</f>
        <v>131797</v>
      </c>
      <c r="E5235" s="4">
        <v>63</v>
      </c>
      <c r="F5235" s="133">
        <f>E5235+F5211</f>
        <v>3703</v>
      </c>
    </row>
    <row r="5236" spans="1:6" ht="15.75" thickBot="1" x14ac:dyDescent="0.3">
      <c r="A5236" s="144" t="s">
        <v>35</v>
      </c>
      <c r="B5236" s="152">
        <v>44111</v>
      </c>
      <c r="C5236" s="4">
        <v>8</v>
      </c>
      <c r="D5236" s="29">
        <f t="shared" si="469"/>
        <v>335</v>
      </c>
      <c r="F5236" s="133">
        <f>E5236+F5212</f>
        <v>0</v>
      </c>
    </row>
    <row r="5237" spans="1:6" ht="15.75" thickBot="1" x14ac:dyDescent="0.3">
      <c r="A5237" s="144" t="s">
        <v>21</v>
      </c>
      <c r="B5237" s="152">
        <v>44111</v>
      </c>
      <c r="C5237" s="4">
        <v>207</v>
      </c>
      <c r="D5237" s="29">
        <f t="shared" si="469"/>
        <v>9693</v>
      </c>
      <c r="E5237" s="4">
        <v>5</v>
      </c>
      <c r="F5237" s="133">
        <f>E5237+F5213</f>
        <v>313</v>
      </c>
    </row>
    <row r="5238" spans="1:6" ht="15.75" thickBot="1" x14ac:dyDescent="0.3">
      <c r="A5238" s="144" t="s">
        <v>36</v>
      </c>
      <c r="B5238" s="152">
        <v>44111</v>
      </c>
      <c r="C5238" s="4">
        <v>381</v>
      </c>
      <c r="D5238" s="29">
        <f t="shared" si="469"/>
        <v>5624</v>
      </c>
      <c r="E5238" s="4">
        <v>5</v>
      </c>
      <c r="F5238" s="133">
        <f>E5238+F5214</f>
        <v>74</v>
      </c>
    </row>
    <row r="5239" spans="1:6" ht="15.75" thickBot="1" x14ac:dyDescent="0.3">
      <c r="A5239" s="144" t="s">
        <v>27</v>
      </c>
      <c r="B5239" s="152">
        <v>44111</v>
      </c>
      <c r="C5239" s="4">
        <v>1749</v>
      </c>
      <c r="D5239" s="29">
        <f t="shared" si="469"/>
        <v>44942</v>
      </c>
      <c r="E5239" s="4">
        <v>10</v>
      </c>
      <c r="F5239" s="133">
        <f>E5239+F5215</f>
        <v>524</v>
      </c>
    </row>
    <row r="5240" spans="1:6" ht="15.75" thickBot="1" x14ac:dyDescent="0.3">
      <c r="A5240" s="144" t="s">
        <v>37</v>
      </c>
      <c r="B5240" s="152">
        <v>44111</v>
      </c>
      <c r="C5240" s="4">
        <v>5</v>
      </c>
      <c r="D5240" s="29">
        <f t="shared" si="469"/>
        <v>1361</v>
      </c>
      <c r="F5240" s="133">
        <f>E5240+F5216</f>
        <v>31</v>
      </c>
    </row>
    <row r="5241" spans="1:6" ht="15.75" thickBot="1" x14ac:dyDescent="0.3">
      <c r="A5241" s="144" t="s">
        <v>38</v>
      </c>
      <c r="B5241" s="152">
        <v>44111</v>
      </c>
      <c r="C5241" s="4">
        <v>170</v>
      </c>
      <c r="D5241" s="29">
        <f t="shared" si="469"/>
        <v>8619</v>
      </c>
      <c r="E5241" s="4">
        <v>7</v>
      </c>
      <c r="F5241" s="133">
        <f>E5241+F5217</f>
        <v>160</v>
      </c>
    </row>
    <row r="5242" spans="1:6" ht="15.75" thickBot="1" x14ac:dyDescent="0.3">
      <c r="A5242" s="144" t="s">
        <v>48</v>
      </c>
      <c r="B5242" s="152">
        <v>44111</v>
      </c>
      <c r="C5242" s="4">
        <v>-1</v>
      </c>
      <c r="D5242" s="29">
        <f t="shared" si="469"/>
        <v>105</v>
      </c>
      <c r="F5242" s="133">
        <f>E5242+F5218</f>
        <v>1</v>
      </c>
    </row>
    <row r="5243" spans="1:6" ht="15.75" thickBot="1" x14ac:dyDescent="0.3">
      <c r="A5243" s="144" t="s">
        <v>39</v>
      </c>
      <c r="B5243" s="152">
        <v>44111</v>
      </c>
      <c r="C5243" s="4">
        <v>65</v>
      </c>
      <c r="D5243" s="29">
        <f t="shared" si="469"/>
        <v>16355</v>
      </c>
      <c r="F5243" s="133">
        <f>E5243+F5219</f>
        <v>608</v>
      </c>
    </row>
    <row r="5244" spans="1:6" ht="15.75" thickBot="1" x14ac:dyDescent="0.3">
      <c r="A5244" s="144" t="s">
        <v>40</v>
      </c>
      <c r="B5244" s="152">
        <v>44111</v>
      </c>
      <c r="C5244" s="4">
        <v>33</v>
      </c>
      <c r="D5244" s="29">
        <f t="shared" si="469"/>
        <v>930</v>
      </c>
      <c r="F5244" s="133">
        <f t="shared" ref="F5244:F5255" si="470">E5244+F5220</f>
        <v>11</v>
      </c>
    </row>
    <row r="5245" spans="1:6" ht="15.75" thickBot="1" x14ac:dyDescent="0.3">
      <c r="A5245" s="144" t="s">
        <v>28</v>
      </c>
      <c r="B5245" s="152">
        <v>44111</v>
      </c>
      <c r="C5245" s="4">
        <v>119</v>
      </c>
      <c r="D5245" s="29">
        <f t="shared" si="469"/>
        <v>5430</v>
      </c>
      <c r="E5245" s="4">
        <v>25</v>
      </c>
      <c r="F5245" s="133">
        <f t="shared" si="470"/>
        <v>130</v>
      </c>
    </row>
    <row r="5246" spans="1:6" ht="15.75" thickBot="1" x14ac:dyDescent="0.3">
      <c r="A5246" s="144" t="s">
        <v>24</v>
      </c>
      <c r="B5246" s="152">
        <v>44111</v>
      </c>
      <c r="C5246" s="4">
        <v>771</v>
      </c>
      <c r="D5246" s="29">
        <f t="shared" si="469"/>
        <v>29336</v>
      </c>
      <c r="E5246" s="4">
        <v>36</v>
      </c>
      <c r="F5246" s="133">
        <f t="shared" si="470"/>
        <v>398</v>
      </c>
    </row>
    <row r="5247" spans="1:6" ht="15.75" thickBot="1" x14ac:dyDescent="0.3">
      <c r="A5247" s="144" t="s">
        <v>30</v>
      </c>
      <c r="B5247" s="152">
        <v>44111</v>
      </c>
      <c r="C5247" s="4">
        <v>7</v>
      </c>
      <c r="D5247" s="29">
        <f t="shared" si="469"/>
        <v>125</v>
      </c>
      <c r="F5247" s="133">
        <f t="shared" si="470"/>
        <v>4</v>
      </c>
    </row>
    <row r="5248" spans="1:6" ht="15.75" thickBot="1" x14ac:dyDescent="0.3">
      <c r="A5248" s="144" t="s">
        <v>26</v>
      </c>
      <c r="B5248" s="152">
        <v>44111</v>
      </c>
      <c r="C5248" s="4">
        <v>1204</v>
      </c>
      <c r="D5248" s="29">
        <f>C5248+D5224</f>
        <v>10690</v>
      </c>
      <c r="E5248" s="4">
        <v>1</v>
      </c>
      <c r="F5248" s="133">
        <f t="shared" si="470"/>
        <v>124</v>
      </c>
    </row>
    <row r="5249" spans="1:6" ht="15.75" thickBot="1" x14ac:dyDescent="0.3">
      <c r="A5249" s="144" t="s">
        <v>25</v>
      </c>
      <c r="B5249" s="152">
        <v>44111</v>
      </c>
      <c r="C5249" s="4">
        <v>339</v>
      </c>
      <c r="D5249" s="29">
        <f>C5249+D5225</f>
        <v>14991</v>
      </c>
      <c r="E5249" s="4">
        <v>6</v>
      </c>
      <c r="F5249" s="133">
        <f t="shared" si="470"/>
        <v>337</v>
      </c>
    </row>
    <row r="5250" spans="1:6" ht="15.75" thickBot="1" x14ac:dyDescent="0.3">
      <c r="A5250" s="144" t="s">
        <v>41</v>
      </c>
      <c r="B5250" s="152">
        <v>44111</v>
      </c>
      <c r="C5250" s="4">
        <v>289</v>
      </c>
      <c r="D5250" s="29">
        <f>C5250+D5226</f>
        <v>14251</v>
      </c>
      <c r="E5250" s="4">
        <v>18</v>
      </c>
      <c r="F5250" s="133">
        <f>E5250+F5226</f>
        <v>453</v>
      </c>
    </row>
    <row r="5251" spans="1:6" ht="15.75" thickBot="1" x14ac:dyDescent="0.3">
      <c r="A5251" s="144" t="s">
        <v>42</v>
      </c>
      <c r="B5251" s="152">
        <v>44111</v>
      </c>
      <c r="C5251" s="4">
        <v>6</v>
      </c>
      <c r="D5251" s="29">
        <f t="shared" ref="D5251:D5257" si="471">C5251+D5227</f>
        <v>993</v>
      </c>
      <c r="F5251" s="133">
        <f>E5251+F5227</f>
        <v>42</v>
      </c>
    </row>
    <row r="5252" spans="1:6" ht="15.75" thickBot="1" x14ac:dyDescent="0.3">
      <c r="A5252" s="144" t="s">
        <v>43</v>
      </c>
      <c r="B5252" s="152">
        <v>44111</v>
      </c>
      <c r="C5252" s="4">
        <v>125</v>
      </c>
      <c r="D5252" s="29">
        <f t="shared" si="471"/>
        <v>1990</v>
      </c>
      <c r="F5252" s="133">
        <f t="shared" si="470"/>
        <v>31</v>
      </c>
    </row>
    <row r="5253" spans="1:6" ht="15.75" thickBot="1" x14ac:dyDescent="0.3">
      <c r="A5253" s="144" t="s">
        <v>44</v>
      </c>
      <c r="B5253" s="152">
        <v>44111</v>
      </c>
      <c r="C5253" s="4">
        <v>162</v>
      </c>
      <c r="D5253" s="29">
        <f t="shared" si="471"/>
        <v>5780</v>
      </c>
      <c r="E5253" s="4">
        <v>2</v>
      </c>
      <c r="F5253" s="133">
        <f>E5253+F5229</f>
        <v>74</v>
      </c>
    </row>
    <row r="5254" spans="1:6" ht="15.75" thickBot="1" x14ac:dyDescent="0.3">
      <c r="A5254" s="144" t="s">
        <v>29</v>
      </c>
      <c r="B5254" s="152">
        <v>44111</v>
      </c>
      <c r="C5254" s="4">
        <v>2137</v>
      </c>
      <c r="D5254" s="29">
        <f t="shared" si="471"/>
        <v>55032</v>
      </c>
      <c r="E5254" s="4">
        <v>17</v>
      </c>
      <c r="F5254" s="133">
        <f>E5254+F5230</f>
        <v>589</v>
      </c>
    </row>
    <row r="5255" spans="1:6" ht="15.75" thickBot="1" x14ac:dyDescent="0.3">
      <c r="A5255" s="144" t="s">
        <v>45</v>
      </c>
      <c r="B5255" s="152">
        <v>44111</v>
      </c>
      <c r="C5255" s="4">
        <v>60</v>
      </c>
      <c r="D5255" s="29">
        <f t="shared" si="471"/>
        <v>4228</v>
      </c>
      <c r="E5255" s="4">
        <v>5</v>
      </c>
      <c r="F5255" s="133">
        <f t="shared" si="470"/>
        <v>78</v>
      </c>
    </row>
    <row r="5256" spans="1:6" ht="15.75" thickBot="1" x14ac:dyDescent="0.3">
      <c r="A5256" s="144" t="s">
        <v>46</v>
      </c>
      <c r="B5256" s="152">
        <v>44111</v>
      </c>
      <c r="C5256" s="4">
        <v>216</v>
      </c>
      <c r="D5256" s="29">
        <f t="shared" si="471"/>
        <v>5636</v>
      </c>
      <c r="E5256" s="4">
        <v>6</v>
      </c>
      <c r="F5256" s="133">
        <f>E5256+F5232</f>
        <v>81</v>
      </c>
    </row>
    <row r="5257" spans="1:6" ht="15.75" thickBot="1" x14ac:dyDescent="0.3">
      <c r="A5257" s="145" t="s">
        <v>47</v>
      </c>
      <c r="B5257" s="152">
        <v>44111</v>
      </c>
      <c r="C5257" s="4">
        <v>2217</v>
      </c>
      <c r="D5257" s="136">
        <f t="shared" si="471"/>
        <v>21377</v>
      </c>
      <c r="E5257" s="4">
        <v>8</v>
      </c>
      <c r="F5257" s="134">
        <f>E5257+F5233</f>
        <v>176</v>
      </c>
    </row>
    <row r="5258" spans="1:6" ht="15.75" thickBot="1" x14ac:dyDescent="0.3">
      <c r="A5258" s="64" t="s">
        <v>22</v>
      </c>
      <c r="B5258" s="152">
        <v>44112</v>
      </c>
      <c r="C5258" s="4">
        <v>5184</v>
      </c>
      <c r="D5258" s="135">
        <f>C5258+D5234</f>
        <v>456470</v>
      </c>
      <c r="E5258" s="4">
        <v>186</v>
      </c>
      <c r="F5258" s="132">
        <f>E5258+F5234</f>
        <v>14252</v>
      </c>
    </row>
    <row r="5259" spans="1:6" ht="15.75" thickBot="1" x14ac:dyDescent="0.3">
      <c r="A5259" s="144" t="s">
        <v>20</v>
      </c>
      <c r="B5259" s="152">
        <v>44112</v>
      </c>
      <c r="C5259" s="4">
        <v>937</v>
      </c>
      <c r="D5259" s="29">
        <f t="shared" ref="D5259:D5271" si="472">C5259+D5235</f>
        <v>132734</v>
      </c>
      <c r="E5259" s="4">
        <v>68</v>
      </c>
      <c r="F5259" s="133">
        <f>E5259+F5235</f>
        <v>3771</v>
      </c>
    </row>
    <row r="5260" spans="1:6" ht="15.75" thickBot="1" x14ac:dyDescent="0.3">
      <c r="A5260" s="144" t="s">
        <v>35</v>
      </c>
      <c r="B5260" s="152">
        <v>44112</v>
      </c>
      <c r="C5260" s="4">
        <v>18</v>
      </c>
      <c r="D5260" s="29">
        <f t="shared" si="472"/>
        <v>353</v>
      </c>
      <c r="F5260" s="133">
        <f>E5260+F5236</f>
        <v>0</v>
      </c>
    </row>
    <row r="5261" spans="1:6" ht="15.75" thickBot="1" x14ac:dyDescent="0.3">
      <c r="A5261" s="144" t="s">
        <v>21</v>
      </c>
      <c r="B5261" s="152">
        <v>44112</v>
      </c>
      <c r="C5261" s="4">
        <v>156</v>
      </c>
      <c r="D5261" s="29">
        <f t="shared" si="472"/>
        <v>9849</v>
      </c>
      <c r="E5261" s="4">
        <v>4</v>
      </c>
      <c r="F5261" s="133">
        <f>E5261+F5237</f>
        <v>317</v>
      </c>
    </row>
    <row r="5262" spans="1:6" ht="15.75" thickBot="1" x14ac:dyDescent="0.3">
      <c r="A5262" s="144" t="s">
        <v>36</v>
      </c>
      <c r="B5262" s="152">
        <v>44112</v>
      </c>
      <c r="C5262" s="4">
        <v>312</v>
      </c>
      <c r="D5262" s="29">
        <f t="shared" si="472"/>
        <v>5936</v>
      </c>
      <c r="E5262" s="4">
        <v>3</v>
      </c>
      <c r="F5262" s="133">
        <f>E5262+F5238</f>
        <v>77</v>
      </c>
    </row>
    <row r="5263" spans="1:6" ht="15.75" thickBot="1" x14ac:dyDescent="0.3">
      <c r="A5263" s="144" t="s">
        <v>27</v>
      </c>
      <c r="B5263" s="152">
        <v>44112</v>
      </c>
      <c r="C5263" s="4">
        <v>2090</v>
      </c>
      <c r="D5263" s="29">
        <f t="shared" si="472"/>
        <v>47032</v>
      </c>
      <c r="E5263" s="4">
        <v>18</v>
      </c>
      <c r="F5263" s="133">
        <f>E5263+F5239</f>
        <v>542</v>
      </c>
    </row>
    <row r="5264" spans="1:6" ht="15.75" thickBot="1" x14ac:dyDescent="0.3">
      <c r="A5264" s="144" t="s">
        <v>37</v>
      </c>
      <c r="B5264" s="152">
        <v>44112</v>
      </c>
      <c r="C5264" s="4">
        <v>51</v>
      </c>
      <c r="D5264" s="29">
        <f t="shared" si="472"/>
        <v>1412</v>
      </c>
      <c r="F5264" s="133">
        <f>E5264+F5240</f>
        <v>31</v>
      </c>
    </row>
    <row r="5265" spans="1:6" ht="15.75" thickBot="1" x14ac:dyDescent="0.3">
      <c r="A5265" s="144" t="s">
        <v>38</v>
      </c>
      <c r="B5265" s="152">
        <v>44112</v>
      </c>
      <c r="C5265" s="4">
        <v>220</v>
      </c>
      <c r="D5265" s="29">
        <f t="shared" si="472"/>
        <v>8839</v>
      </c>
      <c r="E5265" s="4">
        <v>6</v>
      </c>
      <c r="F5265" s="133">
        <f>E5265+F5241</f>
        <v>166</v>
      </c>
    </row>
    <row r="5266" spans="1:6" ht="15.75" thickBot="1" x14ac:dyDescent="0.3">
      <c r="A5266" s="144" t="s">
        <v>48</v>
      </c>
      <c r="B5266" s="152">
        <v>44112</v>
      </c>
      <c r="C5266" s="4">
        <v>5</v>
      </c>
      <c r="D5266" s="29">
        <f t="shared" si="472"/>
        <v>110</v>
      </c>
      <c r="F5266" s="133">
        <f>E5266+F5242</f>
        <v>1</v>
      </c>
    </row>
    <row r="5267" spans="1:6" ht="15.75" thickBot="1" x14ac:dyDescent="0.3">
      <c r="A5267" s="144" t="s">
        <v>39</v>
      </c>
      <c r="B5267" s="152">
        <v>44112</v>
      </c>
      <c r="C5267" s="4">
        <v>119</v>
      </c>
      <c r="D5267" s="29">
        <f t="shared" si="472"/>
        <v>16474</v>
      </c>
      <c r="E5267" s="4">
        <v>19</v>
      </c>
      <c r="F5267" s="133">
        <f>E5267+F5243</f>
        <v>627</v>
      </c>
    </row>
    <row r="5268" spans="1:6" ht="15.75" thickBot="1" x14ac:dyDescent="0.3">
      <c r="A5268" s="144" t="s">
        <v>40</v>
      </c>
      <c r="B5268" s="152">
        <v>44112</v>
      </c>
      <c r="C5268" s="4">
        <v>24</v>
      </c>
      <c r="D5268" s="29">
        <f t="shared" si="472"/>
        <v>954</v>
      </c>
      <c r="E5268" s="4">
        <v>1</v>
      </c>
      <c r="F5268" s="133">
        <f t="shared" ref="F5268:F5279" si="473">E5268+F5244</f>
        <v>12</v>
      </c>
    </row>
    <row r="5269" spans="1:6" ht="15.75" thickBot="1" x14ac:dyDescent="0.3">
      <c r="A5269" s="144" t="s">
        <v>28</v>
      </c>
      <c r="B5269" s="152">
        <v>44112</v>
      </c>
      <c r="C5269" s="4">
        <v>117</v>
      </c>
      <c r="D5269" s="29">
        <f t="shared" si="472"/>
        <v>5547</v>
      </c>
      <c r="E5269" s="4">
        <v>30</v>
      </c>
      <c r="F5269" s="133">
        <f t="shared" si="473"/>
        <v>160</v>
      </c>
    </row>
    <row r="5270" spans="1:6" ht="15.75" thickBot="1" x14ac:dyDescent="0.3">
      <c r="A5270" s="144" t="s">
        <v>24</v>
      </c>
      <c r="B5270" s="152">
        <v>44112</v>
      </c>
      <c r="C5270" s="4">
        <v>697</v>
      </c>
      <c r="D5270" s="29">
        <f t="shared" si="472"/>
        <v>30033</v>
      </c>
      <c r="E5270" s="4">
        <v>10</v>
      </c>
      <c r="F5270" s="133">
        <f t="shared" si="473"/>
        <v>408</v>
      </c>
    </row>
    <row r="5271" spans="1:6" ht="15.75" thickBot="1" x14ac:dyDescent="0.3">
      <c r="A5271" s="144" t="s">
        <v>30</v>
      </c>
      <c r="B5271" s="152">
        <v>44112</v>
      </c>
      <c r="C5271" s="4">
        <v>15</v>
      </c>
      <c r="D5271" s="29">
        <f t="shared" si="472"/>
        <v>140</v>
      </c>
      <c r="E5271" s="4">
        <v>0</v>
      </c>
      <c r="F5271" s="133">
        <f t="shared" si="473"/>
        <v>4</v>
      </c>
    </row>
    <row r="5272" spans="1:6" ht="15.75" thickBot="1" x14ac:dyDescent="0.3">
      <c r="A5272" s="144" t="s">
        <v>26</v>
      </c>
      <c r="B5272" s="152">
        <v>44112</v>
      </c>
      <c r="C5272" s="4">
        <v>409</v>
      </c>
      <c r="D5272" s="29">
        <f>C5272+D5248</f>
        <v>11099</v>
      </c>
      <c r="E5272" s="4">
        <v>1</v>
      </c>
      <c r="F5272" s="133">
        <f t="shared" si="473"/>
        <v>125</v>
      </c>
    </row>
    <row r="5273" spans="1:6" ht="15.75" thickBot="1" x14ac:dyDescent="0.3">
      <c r="A5273" s="144" t="s">
        <v>25</v>
      </c>
      <c r="B5273" s="152">
        <v>44112</v>
      </c>
      <c r="C5273" s="4">
        <v>356</v>
      </c>
      <c r="D5273" s="29">
        <f>C5273+D5249</f>
        <v>15347</v>
      </c>
      <c r="E5273" s="4">
        <v>7</v>
      </c>
      <c r="F5273" s="133">
        <f t="shared" si="473"/>
        <v>344</v>
      </c>
    </row>
    <row r="5274" spans="1:6" ht="15.75" thickBot="1" x14ac:dyDescent="0.3">
      <c r="A5274" s="144" t="s">
        <v>41</v>
      </c>
      <c r="B5274" s="152">
        <v>44112</v>
      </c>
      <c r="C5274" s="4">
        <v>265</v>
      </c>
      <c r="D5274" s="29">
        <f>C5274+D5250</f>
        <v>14516</v>
      </c>
      <c r="E5274" s="4">
        <v>11</v>
      </c>
      <c r="F5274" s="133">
        <f>E5274+F5250</f>
        <v>464</v>
      </c>
    </row>
    <row r="5275" spans="1:6" ht="15.75" thickBot="1" x14ac:dyDescent="0.3">
      <c r="A5275" s="144" t="s">
        <v>42</v>
      </c>
      <c r="B5275" s="152">
        <v>44112</v>
      </c>
      <c r="C5275" s="4">
        <v>112</v>
      </c>
      <c r="D5275" s="29">
        <f t="shared" ref="D5275:D5281" si="474">C5275+D5251</f>
        <v>1105</v>
      </c>
      <c r="F5275" s="133">
        <f>E5275+F5251</f>
        <v>42</v>
      </c>
    </row>
    <row r="5276" spans="1:6" ht="15.75" thickBot="1" x14ac:dyDescent="0.3">
      <c r="A5276" s="144" t="s">
        <v>43</v>
      </c>
      <c r="B5276" s="152">
        <v>44112</v>
      </c>
      <c r="C5276" s="4">
        <v>112</v>
      </c>
      <c r="D5276" s="29">
        <f t="shared" si="474"/>
        <v>2102</v>
      </c>
      <c r="E5276" s="4">
        <v>2</v>
      </c>
      <c r="F5276" s="133">
        <f t="shared" si="473"/>
        <v>33</v>
      </c>
    </row>
    <row r="5277" spans="1:6" ht="15.75" thickBot="1" x14ac:dyDescent="0.3">
      <c r="A5277" s="144" t="s">
        <v>44</v>
      </c>
      <c r="B5277" s="152">
        <v>44112</v>
      </c>
      <c r="C5277" s="4">
        <v>89</v>
      </c>
      <c r="D5277" s="29">
        <f t="shared" si="474"/>
        <v>5869</v>
      </c>
      <c r="E5277" s="4">
        <v>2</v>
      </c>
      <c r="F5277" s="133">
        <f>E5277+F5253</f>
        <v>76</v>
      </c>
    </row>
    <row r="5278" spans="1:6" ht="15.75" thickBot="1" x14ac:dyDescent="0.3">
      <c r="A5278" s="144" t="s">
        <v>29</v>
      </c>
      <c r="B5278" s="152">
        <v>44112</v>
      </c>
      <c r="C5278" s="4">
        <v>2099</v>
      </c>
      <c r="D5278" s="29">
        <f t="shared" si="474"/>
        <v>57131</v>
      </c>
      <c r="E5278" s="4">
        <v>31</v>
      </c>
      <c r="F5278" s="133">
        <f>E5278+F5254</f>
        <v>620</v>
      </c>
    </row>
    <row r="5279" spans="1:6" ht="15.75" thickBot="1" x14ac:dyDescent="0.3">
      <c r="A5279" s="144" t="s">
        <v>45</v>
      </c>
      <c r="B5279" s="152">
        <v>44112</v>
      </c>
      <c r="C5279" s="4">
        <v>40</v>
      </c>
      <c r="D5279" s="29">
        <f t="shared" si="474"/>
        <v>4268</v>
      </c>
      <c r="E5279" s="4">
        <v>1</v>
      </c>
      <c r="F5279" s="133">
        <f t="shared" si="473"/>
        <v>79</v>
      </c>
    </row>
    <row r="5280" spans="1:6" ht="15.75" thickBot="1" x14ac:dyDescent="0.3">
      <c r="A5280" s="144" t="s">
        <v>46</v>
      </c>
      <c r="B5280" s="152">
        <v>44112</v>
      </c>
      <c r="C5280" s="4">
        <v>168</v>
      </c>
      <c r="D5280" s="29">
        <f t="shared" si="474"/>
        <v>5804</v>
      </c>
      <c r="E5280" s="4">
        <v>1</v>
      </c>
      <c r="F5280" s="133">
        <f>E5280+F5256</f>
        <v>82</v>
      </c>
    </row>
    <row r="5281" spans="1:6" ht="15.75" thickBot="1" x14ac:dyDescent="0.3">
      <c r="A5281" s="145" t="s">
        <v>47</v>
      </c>
      <c r="B5281" s="152">
        <v>44112</v>
      </c>
      <c r="C5281" s="4">
        <v>1859</v>
      </c>
      <c r="D5281" s="136">
        <f t="shared" si="474"/>
        <v>23236</v>
      </c>
      <c r="E5281" s="4">
        <v>84</v>
      </c>
      <c r="F5281" s="134">
        <f>E5281+F5257</f>
        <v>260</v>
      </c>
    </row>
    <row r="5282" spans="1:6" ht="15.75" thickBot="1" x14ac:dyDescent="0.3">
      <c r="A5282" s="64" t="s">
        <v>22</v>
      </c>
      <c r="B5282" s="152">
        <v>44113</v>
      </c>
      <c r="C5282" s="4">
        <v>5346</v>
      </c>
      <c r="D5282" s="135">
        <f>C5282+D5258</f>
        <v>461816</v>
      </c>
      <c r="E5282" s="4">
        <f>134+105</f>
        <v>239</v>
      </c>
      <c r="F5282" s="132">
        <f>E5282+F5258</f>
        <v>14491</v>
      </c>
    </row>
    <row r="5283" spans="1:6" ht="15.75" thickBot="1" x14ac:dyDescent="0.3">
      <c r="A5283" s="144" t="s">
        <v>20</v>
      </c>
      <c r="B5283" s="152">
        <v>44113</v>
      </c>
      <c r="C5283" s="4">
        <v>874</v>
      </c>
      <c r="D5283" s="29">
        <f t="shared" ref="D5283:D5295" si="475">C5283+D5259</f>
        <v>133608</v>
      </c>
      <c r="E5283" s="4">
        <f>22+16</f>
        <v>38</v>
      </c>
      <c r="F5283" s="133">
        <f>E5283+F5259</f>
        <v>3809</v>
      </c>
    </row>
    <row r="5284" spans="1:6" ht="15.75" thickBot="1" x14ac:dyDescent="0.3">
      <c r="A5284" s="144" t="s">
        <v>35</v>
      </c>
      <c r="B5284" s="152">
        <v>44113</v>
      </c>
      <c r="C5284" s="4">
        <v>7</v>
      </c>
      <c r="D5284" s="29">
        <f t="shared" si="475"/>
        <v>360</v>
      </c>
      <c r="F5284" s="133">
        <f>E5284+F5260</f>
        <v>0</v>
      </c>
    </row>
    <row r="5285" spans="1:6" ht="15.75" thickBot="1" x14ac:dyDescent="0.3">
      <c r="A5285" s="144" t="s">
        <v>21</v>
      </c>
      <c r="B5285" s="152">
        <v>44113</v>
      </c>
      <c r="C5285" s="4">
        <v>177</v>
      </c>
      <c r="D5285" s="29">
        <f t="shared" si="475"/>
        <v>10026</v>
      </c>
      <c r="E5285" s="4">
        <f>8+4</f>
        <v>12</v>
      </c>
      <c r="F5285" s="133">
        <f>E5285+F5261</f>
        <v>329</v>
      </c>
    </row>
    <row r="5286" spans="1:6" ht="15.75" thickBot="1" x14ac:dyDescent="0.3">
      <c r="A5286" s="144" t="s">
        <v>36</v>
      </c>
      <c r="B5286" s="152">
        <v>44113</v>
      </c>
      <c r="C5286" s="4">
        <v>205</v>
      </c>
      <c r="D5286" s="29">
        <f t="shared" si="475"/>
        <v>6141</v>
      </c>
      <c r="E5286" s="4">
        <f>6</f>
        <v>6</v>
      </c>
      <c r="F5286" s="133">
        <f>E5286+F5262</f>
        <v>83</v>
      </c>
    </row>
    <row r="5287" spans="1:6" ht="15.75" thickBot="1" x14ac:dyDescent="0.3">
      <c r="A5287" s="144" t="s">
        <v>27</v>
      </c>
      <c r="B5287" s="152">
        <v>44113</v>
      </c>
      <c r="C5287" s="4">
        <v>1643</v>
      </c>
      <c r="D5287" s="29">
        <f t="shared" si="475"/>
        <v>48675</v>
      </c>
      <c r="E5287" s="4">
        <v>27</v>
      </c>
      <c r="F5287" s="133">
        <f>E5287+F5263</f>
        <v>569</v>
      </c>
    </row>
    <row r="5288" spans="1:6" ht="15.75" thickBot="1" x14ac:dyDescent="0.3">
      <c r="A5288" s="144" t="s">
        <v>37</v>
      </c>
      <c r="B5288" s="152">
        <v>44113</v>
      </c>
      <c r="C5288" s="4">
        <v>93</v>
      </c>
      <c r="D5288" s="29">
        <f t="shared" si="475"/>
        <v>1505</v>
      </c>
      <c r="F5288" s="133">
        <f>E5288+F5264</f>
        <v>31</v>
      </c>
    </row>
    <row r="5289" spans="1:6" ht="15.75" thickBot="1" x14ac:dyDescent="0.3">
      <c r="A5289" s="144" t="s">
        <v>38</v>
      </c>
      <c r="B5289" s="152">
        <v>44113</v>
      </c>
      <c r="C5289" s="4">
        <v>206</v>
      </c>
      <c r="D5289" s="29">
        <f t="shared" si="475"/>
        <v>9045</v>
      </c>
      <c r="E5289" s="4">
        <f>4</f>
        <v>4</v>
      </c>
      <c r="F5289" s="133">
        <f>E5289+F5265</f>
        <v>170</v>
      </c>
    </row>
    <row r="5290" spans="1:6" ht="15.75" thickBot="1" x14ac:dyDescent="0.3">
      <c r="A5290" s="144" t="s">
        <v>48</v>
      </c>
      <c r="B5290" s="152">
        <v>44113</v>
      </c>
      <c r="C5290" s="4">
        <v>10</v>
      </c>
      <c r="D5290" s="29">
        <f t="shared" si="475"/>
        <v>120</v>
      </c>
      <c r="F5290" s="133">
        <f>E5290+F5266</f>
        <v>1</v>
      </c>
    </row>
    <row r="5291" spans="1:6" ht="15.75" thickBot="1" x14ac:dyDescent="0.3">
      <c r="A5291" s="144" t="s">
        <v>39</v>
      </c>
      <c r="B5291" s="152">
        <v>44113</v>
      </c>
      <c r="C5291" s="4">
        <v>70</v>
      </c>
      <c r="D5291" s="29">
        <f t="shared" si="475"/>
        <v>16544</v>
      </c>
      <c r="F5291" s="133">
        <f>E5291+F5267</f>
        <v>627</v>
      </c>
    </row>
    <row r="5292" spans="1:6" ht="15.75" thickBot="1" x14ac:dyDescent="0.3">
      <c r="A5292" s="144" t="s">
        <v>40</v>
      </c>
      <c r="B5292" s="152">
        <v>44113</v>
      </c>
      <c r="C5292" s="4">
        <v>42</v>
      </c>
      <c r="D5292" s="29">
        <f t="shared" si="475"/>
        <v>996</v>
      </c>
      <c r="F5292" s="133">
        <f t="shared" ref="F5292:F5303" si="476">E5292+F5268</f>
        <v>12</v>
      </c>
    </row>
    <row r="5293" spans="1:6" ht="15.75" thickBot="1" x14ac:dyDescent="0.3">
      <c r="A5293" s="144" t="s">
        <v>28</v>
      </c>
      <c r="B5293" s="152">
        <v>44113</v>
      </c>
      <c r="C5293" s="4">
        <v>83</v>
      </c>
      <c r="D5293" s="29">
        <f t="shared" si="475"/>
        <v>5630</v>
      </c>
      <c r="E5293" s="4">
        <f>7+4</f>
        <v>11</v>
      </c>
      <c r="F5293" s="133">
        <f t="shared" si="476"/>
        <v>171</v>
      </c>
    </row>
    <row r="5294" spans="1:6" ht="15.75" thickBot="1" x14ac:dyDescent="0.3">
      <c r="A5294" s="144" t="s">
        <v>24</v>
      </c>
      <c r="B5294" s="152">
        <v>44113</v>
      </c>
      <c r="C5294" s="4">
        <v>858</v>
      </c>
      <c r="D5294" s="29">
        <f t="shared" si="475"/>
        <v>30891</v>
      </c>
      <c r="E5294" s="4">
        <f>10+8</f>
        <v>18</v>
      </c>
      <c r="F5294" s="133">
        <f t="shared" si="476"/>
        <v>426</v>
      </c>
    </row>
    <row r="5295" spans="1:6" ht="15.75" thickBot="1" x14ac:dyDescent="0.3">
      <c r="A5295" s="144" t="s">
        <v>30</v>
      </c>
      <c r="B5295" s="152">
        <v>44113</v>
      </c>
      <c r="C5295" s="4">
        <v>4</v>
      </c>
      <c r="D5295" s="29">
        <f t="shared" si="475"/>
        <v>144</v>
      </c>
      <c r="F5295" s="133">
        <f t="shared" si="476"/>
        <v>4</v>
      </c>
    </row>
    <row r="5296" spans="1:6" ht="15.75" thickBot="1" x14ac:dyDescent="0.3">
      <c r="A5296" s="144" t="s">
        <v>26</v>
      </c>
      <c r="B5296" s="152">
        <v>44113</v>
      </c>
      <c r="C5296" s="4">
        <v>287</v>
      </c>
      <c r="D5296" s="29">
        <f>C5296+D5272</f>
        <v>11386</v>
      </c>
      <c r="E5296" s="4">
        <f>25+17</f>
        <v>42</v>
      </c>
      <c r="F5296" s="133">
        <f t="shared" si="476"/>
        <v>167</v>
      </c>
    </row>
    <row r="5297" spans="1:6" ht="15.75" thickBot="1" x14ac:dyDescent="0.3">
      <c r="A5297" s="144" t="s">
        <v>25</v>
      </c>
      <c r="B5297" s="152">
        <v>44113</v>
      </c>
      <c r="C5297" s="4">
        <v>462</v>
      </c>
      <c r="D5297" s="29">
        <f>C5297+D5273</f>
        <v>15809</v>
      </c>
      <c r="E5297" s="4">
        <f>5+3</f>
        <v>8</v>
      </c>
      <c r="F5297" s="133">
        <f t="shared" si="476"/>
        <v>352</v>
      </c>
    </row>
    <row r="5298" spans="1:6" ht="15.75" thickBot="1" x14ac:dyDescent="0.3">
      <c r="A5298" s="144" t="s">
        <v>41</v>
      </c>
      <c r="B5298" s="152">
        <v>44113</v>
      </c>
      <c r="C5298" s="4">
        <v>267</v>
      </c>
      <c r="D5298" s="29">
        <f>C5298+D5274</f>
        <v>14783</v>
      </c>
      <c r="E5298" s="4">
        <f>8+6</f>
        <v>14</v>
      </c>
      <c r="F5298" s="133">
        <f>E5298+F5274</f>
        <v>478</v>
      </c>
    </row>
    <row r="5299" spans="1:6" ht="15.75" thickBot="1" x14ac:dyDescent="0.3">
      <c r="A5299" s="144" t="s">
        <v>42</v>
      </c>
      <c r="B5299" s="152">
        <v>44113</v>
      </c>
      <c r="C5299" s="4">
        <v>40</v>
      </c>
      <c r="D5299" s="29">
        <f t="shared" ref="D5299:D5305" si="477">C5299+D5275</f>
        <v>1145</v>
      </c>
      <c r="F5299" s="133">
        <f>E5299+F5275</f>
        <v>42</v>
      </c>
    </row>
    <row r="5300" spans="1:6" ht="15.75" thickBot="1" x14ac:dyDescent="0.3">
      <c r="A5300" s="144" t="s">
        <v>43</v>
      </c>
      <c r="B5300" s="152">
        <v>44113</v>
      </c>
      <c r="C5300" s="4">
        <v>86</v>
      </c>
      <c r="D5300" s="29">
        <f t="shared" si="477"/>
        <v>2188</v>
      </c>
      <c r="F5300" s="133">
        <f t="shared" si="476"/>
        <v>33</v>
      </c>
    </row>
    <row r="5301" spans="1:6" ht="15.75" thickBot="1" x14ac:dyDescent="0.3">
      <c r="A5301" s="144" t="s">
        <v>44</v>
      </c>
      <c r="B5301" s="152">
        <v>44113</v>
      </c>
      <c r="C5301" s="4">
        <v>172</v>
      </c>
      <c r="D5301" s="29">
        <f t="shared" si="477"/>
        <v>6041</v>
      </c>
      <c r="E5301" s="4">
        <f>1+3</f>
        <v>4</v>
      </c>
      <c r="F5301" s="133">
        <f>E5301+F5277</f>
        <v>80</v>
      </c>
    </row>
    <row r="5302" spans="1:6" ht="15.75" thickBot="1" x14ac:dyDescent="0.3">
      <c r="A5302" s="144" t="s">
        <v>29</v>
      </c>
      <c r="B5302" s="152">
        <v>44113</v>
      </c>
      <c r="C5302" s="4">
        <v>2179</v>
      </c>
      <c r="D5302" s="29">
        <f t="shared" si="477"/>
        <v>59310</v>
      </c>
      <c r="E5302" s="4">
        <f>10+11</f>
        <v>21</v>
      </c>
      <c r="F5302" s="133">
        <f>E5302+F5278</f>
        <v>641</v>
      </c>
    </row>
    <row r="5303" spans="1:6" ht="15.75" thickBot="1" x14ac:dyDescent="0.3">
      <c r="A5303" s="144" t="s">
        <v>45</v>
      </c>
      <c r="B5303" s="152">
        <v>44113</v>
      </c>
      <c r="C5303" s="4">
        <v>15</v>
      </c>
      <c r="D5303" s="29">
        <f t="shared" si="477"/>
        <v>4283</v>
      </c>
      <c r="E5303" s="4">
        <f>2+1</f>
        <v>3</v>
      </c>
      <c r="F5303" s="133">
        <f t="shared" si="476"/>
        <v>82</v>
      </c>
    </row>
    <row r="5304" spans="1:6" ht="15.75" thickBot="1" x14ac:dyDescent="0.3">
      <c r="A5304" s="144" t="s">
        <v>46</v>
      </c>
      <c r="B5304" s="152">
        <v>44113</v>
      </c>
      <c r="C5304" s="4">
        <v>249</v>
      </c>
      <c r="D5304" s="29">
        <f t="shared" si="477"/>
        <v>6053</v>
      </c>
      <c r="E5304" s="4">
        <f>2</f>
        <v>2</v>
      </c>
      <c r="F5304" s="133">
        <f>E5304+F5280</f>
        <v>84</v>
      </c>
    </row>
    <row r="5305" spans="1:6" ht="15.75" thickBot="1" x14ac:dyDescent="0.3">
      <c r="A5305" s="145" t="s">
        <v>47</v>
      </c>
      <c r="B5305" s="152">
        <v>44113</v>
      </c>
      <c r="C5305" s="4">
        <v>1724</v>
      </c>
      <c r="D5305" s="136">
        <f t="shared" si="477"/>
        <v>24960</v>
      </c>
      <c r="E5305" s="4">
        <f>44+21</f>
        <v>65</v>
      </c>
      <c r="F5305" s="134">
        <f>E5305+F5281</f>
        <v>325</v>
      </c>
    </row>
    <row r="5306" spans="1:6" ht="15.75" thickBot="1" x14ac:dyDescent="0.3">
      <c r="A5306" s="64" t="s">
        <v>22</v>
      </c>
      <c r="B5306" s="152">
        <v>44114</v>
      </c>
      <c r="C5306" s="4">
        <v>4047</v>
      </c>
      <c r="D5306" s="135">
        <f>C5306+D5282</f>
        <v>465863</v>
      </c>
      <c r="E5306" s="4">
        <f>3+99+87</f>
        <v>189</v>
      </c>
      <c r="F5306" s="132">
        <f>E5306+F5282</f>
        <v>14680</v>
      </c>
    </row>
    <row r="5307" spans="1:6" ht="15.75" thickBot="1" x14ac:dyDescent="0.3">
      <c r="A5307" s="144" t="s">
        <v>20</v>
      </c>
      <c r="B5307" s="152">
        <v>44114</v>
      </c>
      <c r="C5307" s="4">
        <v>742</v>
      </c>
      <c r="D5307" s="29">
        <f t="shared" ref="D5307:D5319" si="478">C5307+D5283</f>
        <v>134350</v>
      </c>
      <c r="E5307" s="4">
        <f>2+43+28</f>
        <v>73</v>
      </c>
      <c r="F5307" s="133">
        <f>E5307+F5283</f>
        <v>3882</v>
      </c>
    </row>
    <row r="5308" spans="1:6" ht="15.75" thickBot="1" x14ac:dyDescent="0.3">
      <c r="A5308" s="144" t="s">
        <v>35</v>
      </c>
      <c r="B5308" s="152">
        <v>44114</v>
      </c>
      <c r="C5308" s="4">
        <v>10</v>
      </c>
      <c r="D5308" s="29">
        <f t="shared" si="478"/>
        <v>370</v>
      </c>
      <c r="F5308" s="133">
        <f>E5308+F5284</f>
        <v>0</v>
      </c>
    </row>
    <row r="5309" spans="1:6" ht="15.75" thickBot="1" x14ac:dyDescent="0.3">
      <c r="A5309" s="144" t="s">
        <v>21</v>
      </c>
      <c r="B5309" s="152">
        <v>44114</v>
      </c>
      <c r="C5309" s="4">
        <v>148</v>
      </c>
      <c r="D5309" s="29">
        <f t="shared" si="478"/>
        <v>10174</v>
      </c>
      <c r="E5309" s="4">
        <f>1</f>
        <v>1</v>
      </c>
      <c r="F5309" s="133">
        <f>E5309+F5285</f>
        <v>330</v>
      </c>
    </row>
    <row r="5310" spans="1:6" ht="15.75" thickBot="1" x14ac:dyDescent="0.3">
      <c r="A5310" s="144" t="s">
        <v>36</v>
      </c>
      <c r="B5310" s="152">
        <v>44114</v>
      </c>
      <c r="C5310" s="4">
        <v>482</v>
      </c>
      <c r="D5310" s="29">
        <f t="shared" si="478"/>
        <v>6623</v>
      </c>
      <c r="E5310" s="4">
        <v>0</v>
      </c>
      <c r="F5310" s="133">
        <f>E5310+F5286</f>
        <v>83</v>
      </c>
    </row>
    <row r="5311" spans="1:6" ht="15.75" thickBot="1" x14ac:dyDescent="0.3">
      <c r="A5311" s="144" t="s">
        <v>27</v>
      </c>
      <c r="B5311" s="152">
        <v>44114</v>
      </c>
      <c r="C5311" s="4">
        <v>1606</v>
      </c>
      <c r="D5311" s="29">
        <f t="shared" si="478"/>
        <v>50281</v>
      </c>
      <c r="E5311" s="4">
        <v>27</v>
      </c>
      <c r="F5311" s="133">
        <f>E5311+F5287</f>
        <v>596</v>
      </c>
    </row>
    <row r="5312" spans="1:6" ht="15.75" thickBot="1" x14ac:dyDescent="0.3">
      <c r="A5312" s="144" t="s">
        <v>37</v>
      </c>
      <c r="B5312" s="152">
        <v>44114</v>
      </c>
      <c r="C5312" s="4">
        <v>2</v>
      </c>
      <c r="D5312" s="29">
        <f t="shared" si="478"/>
        <v>1507</v>
      </c>
      <c r="F5312" s="133">
        <f>E5312+F5288</f>
        <v>31</v>
      </c>
    </row>
    <row r="5313" spans="1:6" ht="15.75" thickBot="1" x14ac:dyDescent="0.3">
      <c r="A5313" s="144" t="s">
        <v>38</v>
      </c>
      <c r="B5313" s="152">
        <v>44114</v>
      </c>
      <c r="C5313" s="4">
        <v>188</v>
      </c>
      <c r="D5313" s="29">
        <f t="shared" si="478"/>
        <v>9233</v>
      </c>
      <c r="E5313" s="4">
        <f>1+1</f>
        <v>2</v>
      </c>
      <c r="F5313" s="133">
        <f>E5313+F5289</f>
        <v>172</v>
      </c>
    </row>
    <row r="5314" spans="1:6" ht="15.75" thickBot="1" x14ac:dyDescent="0.3">
      <c r="A5314" s="144" t="s">
        <v>48</v>
      </c>
      <c r="B5314" s="152">
        <v>44114</v>
      </c>
      <c r="C5314" s="4">
        <v>8</v>
      </c>
      <c r="D5314" s="29">
        <f t="shared" si="478"/>
        <v>128</v>
      </c>
      <c r="F5314" s="133">
        <f>E5314+F5290</f>
        <v>1</v>
      </c>
    </row>
    <row r="5315" spans="1:6" ht="15.75" thickBot="1" x14ac:dyDescent="0.3">
      <c r="A5315" s="144" t="s">
        <v>39</v>
      </c>
      <c r="B5315" s="152">
        <v>44114</v>
      </c>
      <c r="C5315" s="4">
        <v>128</v>
      </c>
      <c r="D5315" s="29">
        <f t="shared" si="478"/>
        <v>16672</v>
      </c>
      <c r="F5315" s="133">
        <f>E5315+F5291</f>
        <v>627</v>
      </c>
    </row>
    <row r="5316" spans="1:6" ht="15.75" thickBot="1" x14ac:dyDescent="0.3">
      <c r="A5316" s="144" t="s">
        <v>40</v>
      </c>
      <c r="B5316" s="152">
        <v>44114</v>
      </c>
      <c r="C5316" s="4">
        <v>44</v>
      </c>
      <c r="D5316" s="29">
        <f t="shared" si="478"/>
        <v>1040</v>
      </c>
      <c r="F5316" s="133">
        <f t="shared" ref="F5316:F5327" si="479">E5316+F5292</f>
        <v>12</v>
      </c>
    </row>
    <row r="5317" spans="1:6" ht="15.75" thickBot="1" x14ac:dyDescent="0.3">
      <c r="A5317" s="144" t="s">
        <v>28</v>
      </c>
      <c r="B5317" s="152">
        <v>44114</v>
      </c>
      <c r="C5317" s="4">
        <v>46</v>
      </c>
      <c r="D5317" s="29">
        <f t="shared" si="478"/>
        <v>5676</v>
      </c>
      <c r="E5317" s="4">
        <f>1</f>
        <v>1</v>
      </c>
      <c r="F5317" s="133">
        <f t="shared" si="479"/>
        <v>172</v>
      </c>
    </row>
    <row r="5318" spans="1:6" ht="15.75" thickBot="1" x14ac:dyDescent="0.3">
      <c r="A5318" s="144" t="s">
        <v>24</v>
      </c>
      <c r="B5318" s="152">
        <v>44114</v>
      </c>
      <c r="C5318" s="4">
        <v>573</v>
      </c>
      <c r="D5318" s="29">
        <f t="shared" si="478"/>
        <v>31464</v>
      </c>
      <c r="E5318" s="4">
        <f>3</f>
        <v>3</v>
      </c>
      <c r="F5318" s="133">
        <f t="shared" si="479"/>
        <v>429</v>
      </c>
    </row>
    <row r="5319" spans="1:6" ht="15.75" thickBot="1" x14ac:dyDescent="0.3">
      <c r="A5319" s="144" t="s">
        <v>30</v>
      </c>
      <c r="B5319" s="152">
        <v>44114</v>
      </c>
      <c r="C5319" s="4">
        <v>5</v>
      </c>
      <c r="D5319" s="29">
        <f t="shared" si="478"/>
        <v>149</v>
      </c>
      <c r="F5319" s="133">
        <f t="shared" si="479"/>
        <v>4</v>
      </c>
    </row>
    <row r="5320" spans="1:6" ht="15.75" thickBot="1" x14ac:dyDescent="0.3">
      <c r="A5320" s="144" t="s">
        <v>26</v>
      </c>
      <c r="B5320" s="152">
        <v>44114</v>
      </c>
      <c r="C5320" s="4">
        <v>433</v>
      </c>
      <c r="D5320" s="29">
        <f>C5320+D5296</f>
        <v>11819</v>
      </c>
      <c r="E5320" s="4">
        <f>13+4</f>
        <v>17</v>
      </c>
      <c r="F5320" s="133">
        <f t="shared" si="479"/>
        <v>184</v>
      </c>
    </row>
    <row r="5321" spans="1:6" ht="15.75" thickBot="1" x14ac:dyDescent="0.3">
      <c r="A5321" s="144" t="s">
        <v>25</v>
      </c>
      <c r="B5321" s="152">
        <v>44114</v>
      </c>
      <c r="C5321" s="4">
        <v>433</v>
      </c>
      <c r="D5321" s="29">
        <f>C5321+D5297</f>
        <v>16242</v>
      </c>
      <c r="E5321" s="4">
        <v>4</v>
      </c>
      <c r="F5321" s="133">
        <f t="shared" si="479"/>
        <v>356</v>
      </c>
    </row>
    <row r="5322" spans="1:6" ht="15.75" thickBot="1" x14ac:dyDescent="0.3">
      <c r="A5322" s="144" t="s">
        <v>41</v>
      </c>
      <c r="B5322" s="152">
        <v>44114</v>
      </c>
      <c r="C5322" s="4">
        <v>453</v>
      </c>
      <c r="D5322" s="29">
        <f>C5322+D5298</f>
        <v>15236</v>
      </c>
      <c r="E5322" s="4">
        <f>16+5</f>
        <v>21</v>
      </c>
      <c r="F5322" s="133">
        <f>E5322+F5298</f>
        <v>499</v>
      </c>
    </row>
    <row r="5323" spans="1:6" ht="15.75" thickBot="1" x14ac:dyDescent="0.3">
      <c r="A5323" s="144" t="s">
        <v>42</v>
      </c>
      <c r="B5323" s="152">
        <v>44114</v>
      </c>
      <c r="C5323" s="4">
        <v>1</v>
      </c>
      <c r="D5323" s="29">
        <f t="shared" ref="D5323:D5329" si="480">C5323+D5299</f>
        <v>1146</v>
      </c>
      <c r="F5323" s="133">
        <f>E5323+F5299</f>
        <v>42</v>
      </c>
    </row>
    <row r="5324" spans="1:6" ht="15.75" thickBot="1" x14ac:dyDescent="0.3">
      <c r="A5324" s="144" t="s">
        <v>43</v>
      </c>
      <c r="B5324" s="152">
        <v>44114</v>
      </c>
      <c r="C5324" s="4">
        <v>14</v>
      </c>
      <c r="D5324" s="29">
        <f t="shared" si="480"/>
        <v>2202</v>
      </c>
      <c r="F5324" s="133">
        <f t="shared" si="479"/>
        <v>33</v>
      </c>
    </row>
    <row r="5325" spans="1:6" ht="15.75" thickBot="1" x14ac:dyDescent="0.3">
      <c r="A5325" s="144" t="s">
        <v>44</v>
      </c>
      <c r="B5325" s="152">
        <v>44114</v>
      </c>
      <c r="C5325" s="4">
        <v>170</v>
      </c>
      <c r="D5325" s="29">
        <f t="shared" si="480"/>
        <v>6211</v>
      </c>
      <c r="E5325" s="4">
        <f>3</f>
        <v>3</v>
      </c>
      <c r="F5325" s="133">
        <f>E5325+F5301</f>
        <v>83</v>
      </c>
    </row>
    <row r="5326" spans="1:6" ht="15.75" thickBot="1" x14ac:dyDescent="0.3">
      <c r="A5326" s="144" t="s">
        <v>29</v>
      </c>
      <c r="B5326" s="152">
        <v>44114</v>
      </c>
      <c r="C5326" s="4">
        <v>2043</v>
      </c>
      <c r="D5326" s="29">
        <f t="shared" si="480"/>
        <v>61353</v>
      </c>
      <c r="E5326" s="4">
        <v>16</v>
      </c>
      <c r="F5326" s="133">
        <f>E5326+F5302</f>
        <v>657</v>
      </c>
    </row>
    <row r="5327" spans="1:6" ht="15.75" thickBot="1" x14ac:dyDescent="0.3">
      <c r="A5327" s="144" t="s">
        <v>45</v>
      </c>
      <c r="B5327" s="152">
        <v>44114</v>
      </c>
      <c r="C5327" s="4">
        <v>93</v>
      </c>
      <c r="D5327" s="29">
        <f t="shared" si="480"/>
        <v>4376</v>
      </c>
      <c r="F5327" s="133">
        <f t="shared" si="479"/>
        <v>82</v>
      </c>
    </row>
    <row r="5328" spans="1:6" ht="15.75" thickBot="1" x14ac:dyDescent="0.3">
      <c r="A5328" s="144" t="s">
        <v>46</v>
      </c>
      <c r="B5328" s="152">
        <v>44114</v>
      </c>
      <c r="C5328" s="4">
        <v>144</v>
      </c>
      <c r="D5328" s="29">
        <f t="shared" si="480"/>
        <v>6197</v>
      </c>
      <c r="F5328" s="133">
        <f>E5328+F5304</f>
        <v>84</v>
      </c>
    </row>
    <row r="5329" spans="1:6" ht="15.75" thickBot="1" x14ac:dyDescent="0.3">
      <c r="A5329" s="145" t="s">
        <v>47</v>
      </c>
      <c r="B5329" s="152">
        <v>44114</v>
      </c>
      <c r="C5329" s="4">
        <v>802</v>
      </c>
      <c r="D5329" s="136">
        <f t="shared" si="480"/>
        <v>25762</v>
      </c>
      <c r="F5329" s="134">
        <f>E5329+F5305</f>
        <v>325</v>
      </c>
    </row>
  </sheetData>
  <autoFilter ref="A1:E4801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D5DE-BBE2-4DE0-BE7C-58A9A89F5FB6}">
  <dimension ref="A1:R5257"/>
  <sheetViews>
    <sheetView topLeftCell="B1" zoomScaleNormal="100" workbookViewId="0">
      <pane ySplit="1" topLeftCell="A211" activePane="bottomLeft" state="frozen"/>
      <selection sqref="A1:D2374"/>
      <selection pane="bottomLeft" activeCell="Q220" sqref="Q220"/>
    </sheetView>
  </sheetViews>
  <sheetFormatPr baseColWidth="10" defaultRowHeight="15" x14ac:dyDescent="0.25"/>
  <cols>
    <col min="1" max="1" width="11.42578125" style="92"/>
    <col min="2" max="2" width="22.7109375" style="61" customWidth="1"/>
    <col min="3" max="3" width="11.42578125" style="4" customWidth="1"/>
    <col min="4" max="4" width="10.28515625" style="4" customWidth="1"/>
    <col min="5" max="5" width="11.42578125" style="29" customWidth="1"/>
    <col min="6" max="6" width="8" style="4" hidden="1" customWidth="1"/>
    <col min="7" max="7" width="11.7109375" style="139" hidden="1" customWidth="1"/>
    <col min="8" max="8" width="10.42578125" style="92" customWidth="1"/>
    <col min="9" max="9" width="8" style="92" customWidth="1"/>
    <col min="10" max="10" width="11.42578125" style="149"/>
    <col min="11" max="16384" width="11.42578125" style="92"/>
  </cols>
  <sheetData>
    <row r="1" spans="1:16" x14ac:dyDescent="0.25">
      <c r="A1" s="168" t="s">
        <v>150</v>
      </c>
      <c r="B1" s="169" t="s">
        <v>31</v>
      </c>
      <c r="C1" s="170" t="s">
        <v>32</v>
      </c>
      <c r="D1" s="170" t="s">
        <v>33</v>
      </c>
      <c r="E1" s="171" t="s">
        <v>34</v>
      </c>
      <c r="F1" s="170" t="s">
        <v>117</v>
      </c>
      <c r="G1" s="172" t="s">
        <v>141</v>
      </c>
      <c r="H1" s="173" t="s">
        <v>149</v>
      </c>
      <c r="I1" s="168"/>
      <c r="J1" s="174" t="s">
        <v>151</v>
      </c>
      <c r="M1" s="92" t="s">
        <v>0</v>
      </c>
      <c r="N1" s="92" t="s">
        <v>1</v>
      </c>
    </row>
    <row r="2" spans="1:16" x14ac:dyDescent="0.25">
      <c r="A2" s="92">
        <v>1</v>
      </c>
      <c r="B2" s="61" t="s">
        <v>22</v>
      </c>
      <c r="C2" s="26">
        <v>43893</v>
      </c>
      <c r="D2" s="4">
        <v>0</v>
      </c>
      <c r="E2" s="29">
        <v>0</v>
      </c>
      <c r="G2" s="82"/>
      <c r="H2" s="92">
        <f t="shared" ref="H2:H65" si="0">IF(EXACT(B2,B1),D2+H1,E2)</f>
        <v>0</v>
      </c>
      <c r="I2" s="92" t="e">
        <f t="shared" ref="I2:I65" si="1">LN(H2)</f>
        <v>#NUM!</v>
      </c>
      <c r="M2" s="92">
        <v>1</v>
      </c>
      <c r="N2" s="92">
        <v>1</v>
      </c>
    </row>
    <row r="3" spans="1:16" x14ac:dyDescent="0.25">
      <c r="A3" s="92">
        <f>IF(EXACT(B3,B2),A2+1,1)</f>
        <v>2</v>
      </c>
      <c r="B3" s="61" t="s">
        <v>22</v>
      </c>
      <c r="C3" s="26">
        <v>43894</v>
      </c>
      <c r="D3" s="4">
        <v>0</v>
      </c>
      <c r="E3" s="29">
        <v>0</v>
      </c>
      <c r="G3" s="82" t="e">
        <f>F3+#REF!</f>
        <v>#REF!</v>
      </c>
      <c r="H3" s="92">
        <f t="shared" si="0"/>
        <v>0</v>
      </c>
      <c r="I3" s="92" t="e">
        <f t="shared" si="1"/>
        <v>#NUM!</v>
      </c>
      <c r="M3" s="92">
        <v>0</v>
      </c>
      <c r="N3" s="92">
        <v>1</v>
      </c>
    </row>
    <row r="4" spans="1:16" x14ac:dyDescent="0.25">
      <c r="A4" s="92">
        <f t="shared" ref="A4:A67" si="2">IF(EXACT(B4,B3),A3+1,1)</f>
        <v>3</v>
      </c>
      <c r="B4" s="61" t="s">
        <v>22</v>
      </c>
      <c r="C4" s="26">
        <v>43895</v>
      </c>
      <c r="D4" s="4">
        <v>0</v>
      </c>
      <c r="E4" s="29">
        <v>0</v>
      </c>
      <c r="G4" s="82" t="e">
        <f>F4+#REF!</f>
        <v>#REF!</v>
      </c>
      <c r="H4" s="92">
        <f t="shared" si="0"/>
        <v>0</v>
      </c>
      <c r="I4" s="92" t="e">
        <f t="shared" si="1"/>
        <v>#NUM!</v>
      </c>
      <c r="M4" s="92">
        <v>1</v>
      </c>
      <c r="N4" s="92">
        <v>2</v>
      </c>
    </row>
    <row r="5" spans="1:16" x14ac:dyDescent="0.25">
      <c r="A5" s="92">
        <f t="shared" si="2"/>
        <v>4</v>
      </c>
      <c r="B5" s="61" t="s">
        <v>22</v>
      </c>
      <c r="C5" s="26">
        <v>43896</v>
      </c>
      <c r="D5" s="4">
        <v>1</v>
      </c>
      <c r="E5" s="29">
        <v>1</v>
      </c>
      <c r="G5" s="82" t="e">
        <f>F5+#REF!</f>
        <v>#REF!</v>
      </c>
      <c r="H5" s="92">
        <f t="shared" si="0"/>
        <v>1</v>
      </c>
      <c r="I5" s="92">
        <f t="shared" si="1"/>
        <v>0</v>
      </c>
      <c r="M5" s="92">
        <v>6</v>
      </c>
      <c r="N5" s="92">
        <v>8</v>
      </c>
    </row>
    <row r="6" spans="1:16" x14ac:dyDescent="0.25">
      <c r="A6" s="92">
        <f t="shared" si="2"/>
        <v>5</v>
      </c>
      <c r="B6" s="61" t="s">
        <v>22</v>
      </c>
      <c r="C6" s="26">
        <v>43897</v>
      </c>
      <c r="D6" s="4">
        <v>0</v>
      </c>
      <c r="E6" s="29">
        <v>1</v>
      </c>
      <c r="G6" s="82" t="e">
        <f>F6+#REF!</f>
        <v>#REF!</v>
      </c>
      <c r="H6" s="92">
        <f t="shared" si="0"/>
        <v>1</v>
      </c>
      <c r="I6" s="92">
        <f t="shared" si="1"/>
        <v>0</v>
      </c>
      <c r="M6" s="92">
        <v>1</v>
      </c>
      <c r="N6" s="92">
        <v>9</v>
      </c>
    </row>
    <row r="7" spans="1:16" x14ac:dyDescent="0.25">
      <c r="A7" s="92">
        <f t="shared" si="2"/>
        <v>6</v>
      </c>
      <c r="B7" s="61" t="s">
        <v>22</v>
      </c>
      <c r="C7" s="26">
        <v>43898</v>
      </c>
      <c r="D7" s="4">
        <v>1</v>
      </c>
      <c r="E7" s="29">
        <v>2</v>
      </c>
      <c r="G7" s="82" t="e">
        <f>F7+#REF!</f>
        <v>#REF!</v>
      </c>
      <c r="H7" s="92">
        <f t="shared" si="0"/>
        <v>2</v>
      </c>
      <c r="I7" s="92">
        <f t="shared" si="1"/>
        <v>0.69314718055994529</v>
      </c>
      <c r="M7" s="92">
        <v>3</v>
      </c>
      <c r="N7" s="92">
        <v>12</v>
      </c>
    </row>
    <row r="8" spans="1:16" x14ac:dyDescent="0.25">
      <c r="A8" s="92">
        <f t="shared" si="2"/>
        <v>7</v>
      </c>
      <c r="B8" s="61" t="s">
        <v>22</v>
      </c>
      <c r="C8" s="26">
        <v>43899</v>
      </c>
      <c r="D8" s="4">
        <v>0</v>
      </c>
      <c r="E8" s="29">
        <v>2</v>
      </c>
      <c r="G8" s="82" t="e">
        <f>F8+#REF!</f>
        <v>#REF!</v>
      </c>
      <c r="H8" s="92">
        <f t="shared" si="0"/>
        <v>2</v>
      </c>
      <c r="I8" s="92">
        <f t="shared" si="1"/>
        <v>0.69314718055994529</v>
      </c>
      <c r="J8" s="149" t="e">
        <f>LN(2)/SLOPE(I1:I8,A1:A8)</f>
        <v>#NUM!</v>
      </c>
      <c r="M8" s="92">
        <v>5</v>
      </c>
      <c r="N8" s="92">
        <v>17</v>
      </c>
    </row>
    <row r="9" spans="1:16" x14ac:dyDescent="0.25">
      <c r="A9" s="92">
        <f t="shared" si="2"/>
        <v>8</v>
      </c>
      <c r="B9" s="61" t="s">
        <v>22</v>
      </c>
      <c r="C9" s="26">
        <v>43900</v>
      </c>
      <c r="D9" s="4">
        <v>1</v>
      </c>
      <c r="E9" s="29">
        <v>3</v>
      </c>
      <c r="G9" s="82" t="e">
        <f>F9+#REF!</f>
        <v>#REF!</v>
      </c>
      <c r="H9" s="92">
        <f t="shared" si="0"/>
        <v>3</v>
      </c>
      <c r="I9" s="92">
        <f t="shared" si="1"/>
        <v>1.0986122886681098</v>
      </c>
      <c r="J9" s="149" t="e">
        <f t="shared" ref="J9:J72" si="3">LN(2)/SLOPE(I2:I9,A2:A9)</f>
        <v>#NUM!</v>
      </c>
      <c r="M9" s="92">
        <v>2</v>
      </c>
      <c r="N9" s="92">
        <v>19</v>
      </c>
    </row>
    <row r="10" spans="1:16" x14ac:dyDescent="0.25">
      <c r="A10" s="92">
        <f t="shared" si="2"/>
        <v>9</v>
      </c>
      <c r="B10" s="61" t="s">
        <v>22</v>
      </c>
      <c r="C10" s="26">
        <v>43901</v>
      </c>
      <c r="D10" s="4">
        <v>1</v>
      </c>
      <c r="E10" s="29">
        <v>4</v>
      </c>
      <c r="G10" s="82" t="e">
        <f>F10+#REF!</f>
        <v>#REF!</v>
      </c>
      <c r="H10" s="92">
        <f t="shared" si="0"/>
        <v>4</v>
      </c>
      <c r="I10" s="92">
        <f t="shared" si="1"/>
        <v>1.3862943611198906</v>
      </c>
      <c r="J10" s="149" t="e">
        <f t="shared" si="3"/>
        <v>#NUM!</v>
      </c>
      <c r="M10" s="92">
        <v>2</v>
      </c>
      <c r="N10" s="92">
        <v>21</v>
      </c>
    </row>
    <row r="11" spans="1:16" x14ac:dyDescent="0.25">
      <c r="A11" s="92">
        <f t="shared" si="2"/>
        <v>10</v>
      </c>
      <c r="B11" s="61" t="s">
        <v>22</v>
      </c>
      <c r="C11" s="26">
        <v>43902</v>
      </c>
      <c r="D11" s="4">
        <v>4</v>
      </c>
      <c r="E11" s="29">
        <v>8</v>
      </c>
      <c r="G11" s="82" t="e">
        <f>F11+#REF!</f>
        <v>#REF!</v>
      </c>
      <c r="H11" s="92">
        <f t="shared" si="0"/>
        <v>8</v>
      </c>
      <c r="I11" s="92">
        <f t="shared" si="1"/>
        <v>2.0794415416798357</v>
      </c>
      <c r="J11" s="149" t="e">
        <f t="shared" si="3"/>
        <v>#NUM!</v>
      </c>
      <c r="M11" s="92">
        <v>10</v>
      </c>
      <c r="N11" s="92">
        <v>31</v>
      </c>
    </row>
    <row r="12" spans="1:16" x14ac:dyDescent="0.25">
      <c r="A12" s="92">
        <f t="shared" si="2"/>
        <v>11</v>
      </c>
      <c r="B12" s="61" t="s">
        <v>22</v>
      </c>
      <c r="C12" s="26">
        <v>43903</v>
      </c>
      <c r="D12" s="4">
        <v>1</v>
      </c>
      <c r="E12" s="29">
        <v>9</v>
      </c>
      <c r="G12" s="82" t="e">
        <f>F12+#REF!</f>
        <v>#REF!</v>
      </c>
      <c r="H12" s="92">
        <f t="shared" si="0"/>
        <v>9</v>
      </c>
      <c r="I12" s="92">
        <f t="shared" si="1"/>
        <v>2.1972245773362196</v>
      </c>
      <c r="J12" s="149">
        <f t="shared" si="3"/>
        <v>2.0601142560878984</v>
      </c>
      <c r="M12" s="92">
        <v>3</v>
      </c>
      <c r="N12" s="92">
        <v>34</v>
      </c>
      <c r="O12" s="92">
        <f>LN(N12)</f>
        <v>3.5263605246161616</v>
      </c>
      <c r="P12" s="149" t="e">
        <f>LN(2)/SLOPE(O6:O12,A6:A12)</f>
        <v>#DIV/0!</v>
      </c>
    </row>
    <row r="13" spans="1:16" x14ac:dyDescent="0.25">
      <c r="A13" s="92">
        <f t="shared" si="2"/>
        <v>12</v>
      </c>
      <c r="B13" s="61" t="s">
        <v>22</v>
      </c>
      <c r="C13" s="26">
        <v>43904</v>
      </c>
      <c r="D13" s="4">
        <v>1</v>
      </c>
      <c r="E13" s="29">
        <v>10</v>
      </c>
      <c r="G13" s="82" t="e">
        <f>F13+#REF!</f>
        <v>#REF!</v>
      </c>
      <c r="H13" s="92">
        <f t="shared" si="0"/>
        <v>10</v>
      </c>
      <c r="I13" s="92">
        <f t="shared" si="1"/>
        <v>2.3025850929940459</v>
      </c>
      <c r="J13" s="149">
        <f t="shared" si="3"/>
        <v>2.0731445287558645</v>
      </c>
      <c r="M13" s="92">
        <v>11</v>
      </c>
      <c r="N13" s="92">
        <v>45</v>
      </c>
      <c r="O13" s="92">
        <f t="shared" ref="O13:O76" si="4">LN(N13)</f>
        <v>3.8066624897703196</v>
      </c>
      <c r="P13" s="149">
        <f t="shared" ref="P13:P76" si="5">LN(2)/SLOPE(O7:O13,A7:A13)</f>
        <v>2.4728587977566772</v>
      </c>
    </row>
    <row r="14" spans="1:16" x14ac:dyDescent="0.25">
      <c r="A14" s="92">
        <f t="shared" si="2"/>
        <v>13</v>
      </c>
      <c r="B14" s="61" t="s">
        <v>22</v>
      </c>
      <c r="C14" s="26">
        <v>43905</v>
      </c>
      <c r="D14" s="4">
        <v>1</v>
      </c>
      <c r="E14" s="29">
        <v>11</v>
      </c>
      <c r="G14" s="82" t="e">
        <f>F14+#REF!</f>
        <v>#REF!</v>
      </c>
      <c r="H14" s="92">
        <f t="shared" si="0"/>
        <v>11</v>
      </c>
      <c r="I14" s="92">
        <f t="shared" si="1"/>
        <v>2.3978952727983707</v>
      </c>
      <c r="J14" s="149">
        <f t="shared" si="3"/>
        <v>2.4291112108750443</v>
      </c>
      <c r="M14" s="92">
        <v>11</v>
      </c>
      <c r="N14" s="92">
        <v>56</v>
      </c>
      <c r="O14" s="92">
        <f t="shared" si="4"/>
        <v>4.0253516907351496</v>
      </c>
      <c r="P14" s="149">
        <f t="shared" si="5"/>
        <v>2.7781941951038842</v>
      </c>
    </row>
    <row r="15" spans="1:16" x14ac:dyDescent="0.25">
      <c r="A15" s="92">
        <f t="shared" si="2"/>
        <v>14</v>
      </c>
      <c r="B15" s="61" t="s">
        <v>22</v>
      </c>
      <c r="C15" s="26">
        <v>43906</v>
      </c>
      <c r="D15" s="4">
        <v>1</v>
      </c>
      <c r="E15" s="29">
        <v>12</v>
      </c>
      <c r="G15" s="82" t="e">
        <f>F15+#REF!</f>
        <v>#REF!</v>
      </c>
      <c r="H15" s="92">
        <f t="shared" si="0"/>
        <v>12</v>
      </c>
      <c r="I15" s="92">
        <f t="shared" si="1"/>
        <v>2.4849066497880004</v>
      </c>
      <c r="J15" s="149">
        <f t="shared" si="3"/>
        <v>2.657992970621514</v>
      </c>
      <c r="M15" s="92">
        <v>9</v>
      </c>
      <c r="N15" s="92">
        <v>65</v>
      </c>
      <c r="O15" s="92">
        <f t="shared" si="4"/>
        <v>4.1743872698956368</v>
      </c>
      <c r="P15" s="149">
        <f t="shared" si="5"/>
        <v>3.2049055658215311</v>
      </c>
    </row>
    <row r="16" spans="1:16" x14ac:dyDescent="0.25">
      <c r="A16" s="92">
        <f t="shared" si="2"/>
        <v>15</v>
      </c>
      <c r="B16" s="61" t="s">
        <v>22</v>
      </c>
      <c r="C16" s="26">
        <v>43907</v>
      </c>
      <c r="D16" s="4">
        <v>1</v>
      </c>
      <c r="E16" s="29">
        <v>13</v>
      </c>
      <c r="G16" s="82" t="e">
        <f>F16+#REF!</f>
        <v>#REF!</v>
      </c>
      <c r="H16" s="92">
        <f t="shared" si="0"/>
        <v>13</v>
      </c>
      <c r="I16" s="92">
        <f t="shared" si="1"/>
        <v>2.5649493574615367</v>
      </c>
      <c r="J16" s="149">
        <f t="shared" si="3"/>
        <v>3.4619972273065467</v>
      </c>
      <c r="M16" s="92">
        <v>13</v>
      </c>
      <c r="N16" s="92">
        <v>78</v>
      </c>
      <c r="O16" s="92">
        <f t="shared" si="4"/>
        <v>4.3567088266895917</v>
      </c>
      <c r="P16" s="149">
        <f t="shared" si="5"/>
        <v>3.4171754741614255</v>
      </c>
    </row>
    <row r="17" spans="1:16" x14ac:dyDescent="0.25">
      <c r="A17" s="92">
        <f t="shared" si="2"/>
        <v>16</v>
      </c>
      <c r="B17" s="61" t="s">
        <v>22</v>
      </c>
      <c r="C17" s="26">
        <v>43908</v>
      </c>
      <c r="D17" s="4">
        <v>6</v>
      </c>
      <c r="E17" s="29">
        <v>19</v>
      </c>
      <c r="F17" s="15"/>
      <c r="G17" s="82" t="e">
        <f>F17+#REF!</f>
        <v>#REF!</v>
      </c>
      <c r="H17" s="92">
        <f t="shared" si="0"/>
        <v>19</v>
      </c>
      <c r="I17" s="92">
        <f t="shared" si="1"/>
        <v>2.9444389791664403</v>
      </c>
      <c r="J17" s="149">
        <f t="shared" si="3"/>
        <v>4.0736541487578188</v>
      </c>
      <c r="M17" s="92">
        <v>19</v>
      </c>
      <c r="N17" s="92">
        <v>97</v>
      </c>
      <c r="O17" s="92">
        <f t="shared" si="4"/>
        <v>4.5747109785033828</v>
      </c>
      <c r="P17" s="149">
        <f t="shared" si="5"/>
        <v>3.4455905883138978</v>
      </c>
    </row>
    <row r="18" spans="1:16" x14ac:dyDescent="0.25">
      <c r="A18" s="92">
        <f t="shared" si="2"/>
        <v>17</v>
      </c>
      <c r="B18" s="61" t="s">
        <v>22</v>
      </c>
      <c r="C18" s="26">
        <v>43909</v>
      </c>
      <c r="D18" s="4">
        <v>14</v>
      </c>
      <c r="E18" s="29">
        <v>33</v>
      </c>
      <c r="G18" s="82" t="e">
        <f>F18+#REF!</f>
        <v>#REF!</v>
      </c>
      <c r="H18" s="92">
        <f t="shared" si="0"/>
        <v>33</v>
      </c>
      <c r="I18" s="92">
        <f t="shared" si="1"/>
        <v>3.4965075614664802</v>
      </c>
      <c r="J18" s="149">
        <f t="shared" si="3"/>
        <v>4.007282348845882</v>
      </c>
      <c r="M18" s="92">
        <v>31</v>
      </c>
      <c r="N18" s="92">
        <v>128</v>
      </c>
      <c r="O18" s="92">
        <f t="shared" si="4"/>
        <v>4.8520302639196169</v>
      </c>
      <c r="P18" s="149">
        <f t="shared" si="5"/>
        <v>3.3207704378322687</v>
      </c>
    </row>
    <row r="19" spans="1:16" x14ac:dyDescent="0.25">
      <c r="A19" s="92">
        <f t="shared" si="2"/>
        <v>18</v>
      </c>
      <c r="B19" s="61" t="s">
        <v>22</v>
      </c>
      <c r="C19" s="26">
        <v>43910</v>
      </c>
      <c r="D19" s="4">
        <v>9</v>
      </c>
      <c r="E19" s="29">
        <v>42</v>
      </c>
      <c r="G19" s="82" t="e">
        <f>F19+#REF!</f>
        <v>#REF!</v>
      </c>
      <c r="H19" s="92">
        <f t="shared" si="0"/>
        <v>42</v>
      </c>
      <c r="I19" s="92">
        <f t="shared" si="1"/>
        <v>3.7376696182833684</v>
      </c>
      <c r="J19" s="149">
        <f t="shared" si="3"/>
        <v>3.1519650169170994</v>
      </c>
      <c r="M19" s="92">
        <v>30</v>
      </c>
      <c r="N19" s="92">
        <v>158</v>
      </c>
      <c r="O19" s="92">
        <f t="shared" si="4"/>
        <v>5.0625950330269669</v>
      </c>
      <c r="P19" s="149">
        <f t="shared" si="5"/>
        <v>3.3338817804671832</v>
      </c>
    </row>
    <row r="20" spans="1:16" x14ac:dyDescent="0.25">
      <c r="A20" s="92">
        <f t="shared" si="2"/>
        <v>19</v>
      </c>
      <c r="B20" s="61" t="s">
        <v>22</v>
      </c>
      <c r="C20" s="26">
        <v>43911</v>
      </c>
      <c r="D20" s="4">
        <v>15</v>
      </c>
      <c r="E20" s="29">
        <v>57</v>
      </c>
      <c r="F20" s="4">
        <v>1</v>
      </c>
      <c r="G20" s="82" t="e">
        <f>F20+#REF!</f>
        <v>#REF!</v>
      </c>
      <c r="H20" s="92">
        <f t="shared" si="0"/>
        <v>57</v>
      </c>
      <c r="I20" s="92">
        <f t="shared" si="1"/>
        <v>4.0430512678345503</v>
      </c>
      <c r="J20" s="149">
        <f t="shared" si="3"/>
        <v>2.6113763592078625</v>
      </c>
      <c r="M20" s="92">
        <v>67</v>
      </c>
      <c r="N20" s="92">
        <v>225</v>
      </c>
      <c r="O20" s="92">
        <f t="shared" si="4"/>
        <v>5.4161004022044201</v>
      </c>
      <c r="P20" s="149">
        <f t="shared" si="5"/>
        <v>3.0118206023851606</v>
      </c>
    </row>
    <row r="21" spans="1:16" x14ac:dyDescent="0.25">
      <c r="A21" s="92">
        <f t="shared" si="2"/>
        <v>20</v>
      </c>
      <c r="B21" s="61" t="s">
        <v>22</v>
      </c>
      <c r="C21" s="26">
        <v>43912</v>
      </c>
      <c r="D21" s="4">
        <v>8</v>
      </c>
      <c r="E21" s="29">
        <v>65</v>
      </c>
      <c r="G21" s="82" t="e">
        <f>F21+#REF!</f>
        <v>#REF!</v>
      </c>
      <c r="H21" s="92">
        <f t="shared" si="0"/>
        <v>65</v>
      </c>
      <c r="I21" s="92">
        <f t="shared" si="1"/>
        <v>4.1743872698956368</v>
      </c>
      <c r="J21" s="149">
        <f t="shared" si="3"/>
        <v>2.3964197046081126</v>
      </c>
      <c r="M21" s="92">
        <v>41</v>
      </c>
      <c r="N21" s="92">
        <v>266</v>
      </c>
      <c r="O21" s="92">
        <f t="shared" si="4"/>
        <v>5.5834963087816991</v>
      </c>
      <c r="P21" s="149">
        <f t="shared" si="5"/>
        <v>2.8399381299746453</v>
      </c>
    </row>
    <row r="22" spans="1:16" x14ac:dyDescent="0.25">
      <c r="A22" s="92">
        <f t="shared" si="2"/>
        <v>21</v>
      </c>
      <c r="B22" s="61" t="s">
        <v>22</v>
      </c>
      <c r="C22" s="26">
        <v>43913</v>
      </c>
      <c r="D22" s="4">
        <v>5</v>
      </c>
      <c r="E22" s="29">
        <v>70</v>
      </c>
      <c r="G22" s="82" t="e">
        <f>F22+#REF!</f>
        <v>#REF!</v>
      </c>
      <c r="H22" s="92">
        <f t="shared" si="0"/>
        <v>70</v>
      </c>
      <c r="I22" s="92">
        <f t="shared" si="1"/>
        <v>4.2484952420493594</v>
      </c>
      <c r="J22" s="149">
        <f t="shared" si="3"/>
        <v>2.433182005603026</v>
      </c>
      <c r="M22" s="92">
        <v>36</v>
      </c>
      <c r="N22" s="92">
        <v>301</v>
      </c>
      <c r="O22" s="92">
        <f t="shared" si="4"/>
        <v>5.7071102647488754</v>
      </c>
      <c r="P22" s="149">
        <f t="shared" si="5"/>
        <v>2.9260627566265969</v>
      </c>
    </row>
    <row r="23" spans="1:16" x14ac:dyDescent="0.25">
      <c r="A23" s="92">
        <f t="shared" si="2"/>
        <v>22</v>
      </c>
      <c r="B23" s="61" t="s">
        <v>22</v>
      </c>
      <c r="C23" s="26">
        <v>43914</v>
      </c>
      <c r="D23" s="4">
        <v>28</v>
      </c>
      <c r="E23" s="29">
        <v>98</v>
      </c>
      <c r="F23" s="4">
        <v>1</v>
      </c>
      <c r="G23" s="82" t="e">
        <f>F23+#REF!</f>
        <v>#REF!</v>
      </c>
      <c r="H23" s="92">
        <f t="shared" si="0"/>
        <v>98</v>
      </c>
      <c r="I23" s="92">
        <f t="shared" si="1"/>
        <v>4.5849674786705723</v>
      </c>
      <c r="J23" s="149">
        <f t="shared" si="3"/>
        <v>2.5315569062479613</v>
      </c>
      <c r="M23" s="92">
        <v>86</v>
      </c>
      <c r="N23" s="92">
        <v>387</v>
      </c>
      <c r="O23" s="92">
        <f t="shared" si="4"/>
        <v>5.9584246930297819</v>
      </c>
      <c r="P23" s="149">
        <f t="shared" si="5"/>
        <v>3.0409754776565769</v>
      </c>
    </row>
    <row r="24" spans="1:16" x14ac:dyDescent="0.25">
      <c r="A24" s="92">
        <f t="shared" si="2"/>
        <v>23</v>
      </c>
      <c r="B24" s="61" t="s">
        <v>22</v>
      </c>
      <c r="C24" s="26">
        <v>43915</v>
      </c>
      <c r="D24" s="4">
        <v>30</v>
      </c>
      <c r="E24" s="29">
        <v>128</v>
      </c>
      <c r="G24" s="82" t="e">
        <f>F24+#REF!</f>
        <v>#REF!</v>
      </c>
      <c r="H24" s="92">
        <f t="shared" si="0"/>
        <v>128</v>
      </c>
      <c r="I24" s="92">
        <f t="shared" si="1"/>
        <v>4.8520302639196169</v>
      </c>
      <c r="J24" s="149">
        <f t="shared" si="3"/>
        <v>2.8458696693660732</v>
      </c>
      <c r="M24" s="92">
        <v>117</v>
      </c>
      <c r="N24" s="92">
        <v>503</v>
      </c>
      <c r="O24" s="92">
        <f t="shared" si="4"/>
        <v>6.2205901700997392</v>
      </c>
      <c r="P24" s="149">
        <f t="shared" si="5"/>
        <v>3.1362357497746371</v>
      </c>
    </row>
    <row r="25" spans="1:16" x14ac:dyDescent="0.25">
      <c r="A25" s="92">
        <f t="shared" si="2"/>
        <v>24</v>
      </c>
      <c r="B25" s="61" t="s">
        <v>22</v>
      </c>
      <c r="C25" s="26">
        <v>43916</v>
      </c>
      <c r="D25" s="4">
        <v>27</v>
      </c>
      <c r="E25" s="29">
        <v>155</v>
      </c>
      <c r="F25" s="4">
        <v>2</v>
      </c>
      <c r="G25" s="82" t="e">
        <f>F25+G1</f>
        <v>#VALUE!</v>
      </c>
      <c r="H25" s="92">
        <f t="shared" si="0"/>
        <v>155</v>
      </c>
      <c r="I25" s="92">
        <f t="shared" si="1"/>
        <v>5.0434251169192468</v>
      </c>
      <c r="J25" s="149">
        <f t="shared" si="3"/>
        <v>3.2168009430941829</v>
      </c>
      <c r="M25" s="92">
        <v>87</v>
      </c>
      <c r="N25" s="92">
        <v>589</v>
      </c>
      <c r="O25" s="92">
        <f t="shared" si="4"/>
        <v>6.3784261836515865</v>
      </c>
      <c r="P25" s="149">
        <f t="shared" si="5"/>
        <v>3.2720970709524448</v>
      </c>
    </row>
    <row r="26" spans="1:16" x14ac:dyDescent="0.25">
      <c r="A26" s="92">
        <f t="shared" si="2"/>
        <v>25</v>
      </c>
      <c r="B26" s="61" t="s">
        <v>22</v>
      </c>
      <c r="C26" s="26">
        <v>43917</v>
      </c>
      <c r="D26" s="4">
        <v>36</v>
      </c>
      <c r="E26" s="29">
        <v>191</v>
      </c>
      <c r="F26" s="15">
        <v>1</v>
      </c>
      <c r="G26" s="82">
        <f>F26+G2</f>
        <v>1</v>
      </c>
      <c r="H26" s="92">
        <f t="shared" si="0"/>
        <v>191</v>
      </c>
      <c r="I26" s="92">
        <f t="shared" si="1"/>
        <v>5.2522734280466299</v>
      </c>
      <c r="J26" s="149">
        <f t="shared" si="3"/>
        <v>3.2394565586173201</v>
      </c>
      <c r="M26" s="92">
        <v>101</v>
      </c>
      <c r="N26" s="92">
        <v>690</v>
      </c>
      <c r="O26" s="92">
        <f t="shared" si="4"/>
        <v>6.5366915975913047</v>
      </c>
      <c r="P26" s="149">
        <f t="shared" si="5"/>
        <v>3.5512751884414357</v>
      </c>
    </row>
    <row r="27" spans="1:16" x14ac:dyDescent="0.25">
      <c r="A27" s="92">
        <f t="shared" si="2"/>
        <v>26</v>
      </c>
      <c r="B27" s="61" t="s">
        <v>22</v>
      </c>
      <c r="C27" s="26">
        <v>43918</v>
      </c>
      <c r="D27" s="4">
        <v>8</v>
      </c>
      <c r="E27" s="29">
        <v>199</v>
      </c>
      <c r="F27" s="4">
        <v>1</v>
      </c>
      <c r="G27" s="82" t="e">
        <f>F27+G3</f>
        <v>#REF!</v>
      </c>
      <c r="H27" s="92">
        <f t="shared" si="0"/>
        <v>199</v>
      </c>
      <c r="I27" s="92">
        <f t="shared" si="1"/>
        <v>5.2933048247244923</v>
      </c>
      <c r="J27" s="149">
        <f t="shared" si="3"/>
        <v>3.4671685659829872</v>
      </c>
      <c r="M27" s="92">
        <v>55</v>
      </c>
      <c r="N27" s="92">
        <v>745</v>
      </c>
      <c r="O27" s="92">
        <f t="shared" si="4"/>
        <v>6.6133842183795597</v>
      </c>
      <c r="P27" s="149">
        <f t="shared" si="5"/>
        <v>3.7548398761012454</v>
      </c>
    </row>
    <row r="28" spans="1:16" x14ac:dyDescent="0.25">
      <c r="A28" s="92">
        <f t="shared" si="2"/>
        <v>27</v>
      </c>
      <c r="B28" s="61" t="s">
        <v>22</v>
      </c>
      <c r="C28" s="26">
        <v>43919</v>
      </c>
      <c r="D28" s="4">
        <v>18</v>
      </c>
      <c r="E28" s="29">
        <v>217</v>
      </c>
      <c r="F28" s="15"/>
      <c r="G28" s="82" t="e">
        <f>F28+G4</f>
        <v>#REF!</v>
      </c>
      <c r="H28" s="92">
        <f t="shared" si="0"/>
        <v>217</v>
      </c>
      <c r="I28" s="92">
        <f t="shared" si="1"/>
        <v>5.3798973535404597</v>
      </c>
      <c r="J28" s="149">
        <f t="shared" si="3"/>
        <v>3.672087273371377</v>
      </c>
      <c r="M28" s="92">
        <v>75</v>
      </c>
      <c r="N28" s="92">
        <v>820</v>
      </c>
      <c r="O28" s="92">
        <f t="shared" si="4"/>
        <v>6.7093043402582984</v>
      </c>
      <c r="P28" s="149">
        <f t="shared" si="5"/>
        <v>4.1894637405246851</v>
      </c>
    </row>
    <row r="29" spans="1:16" x14ac:dyDescent="0.25">
      <c r="A29" s="92">
        <f t="shared" si="2"/>
        <v>28</v>
      </c>
      <c r="B29" s="61" t="s">
        <v>22</v>
      </c>
      <c r="C29" s="26">
        <v>43920</v>
      </c>
      <c r="D29" s="4">
        <v>36</v>
      </c>
      <c r="E29" s="29">
        <v>253</v>
      </c>
      <c r="F29" s="4">
        <v>2</v>
      </c>
      <c r="G29" s="82" t="e">
        <f>F29+G5</f>
        <v>#REF!</v>
      </c>
      <c r="H29" s="92">
        <f t="shared" si="0"/>
        <v>253</v>
      </c>
      <c r="I29" s="92">
        <f t="shared" si="1"/>
        <v>5.5333894887275203</v>
      </c>
      <c r="J29" s="149">
        <f t="shared" si="3"/>
        <v>4.0150355183381849</v>
      </c>
      <c r="M29" s="92">
        <v>146</v>
      </c>
      <c r="N29" s="92">
        <v>966</v>
      </c>
      <c r="O29" s="92">
        <f t="shared" si="4"/>
        <v>6.8731638342125176</v>
      </c>
      <c r="P29" s="149">
        <f t="shared" si="5"/>
        <v>4.9052475414846155</v>
      </c>
    </row>
    <row r="30" spans="1:16" x14ac:dyDescent="0.25">
      <c r="A30" s="92">
        <f t="shared" si="2"/>
        <v>29</v>
      </c>
      <c r="B30" s="61" t="s">
        <v>22</v>
      </c>
      <c r="C30" s="26">
        <v>43921</v>
      </c>
      <c r="D30" s="4">
        <v>17</v>
      </c>
      <c r="E30" s="29">
        <v>270</v>
      </c>
      <c r="G30" s="82" t="e">
        <f>F30+G6</f>
        <v>#REF!</v>
      </c>
      <c r="H30" s="92">
        <f t="shared" si="0"/>
        <v>270</v>
      </c>
      <c r="I30" s="92">
        <f t="shared" si="1"/>
        <v>5.598421958998375</v>
      </c>
      <c r="J30" s="149">
        <f t="shared" si="3"/>
        <v>5.0404482718518651</v>
      </c>
      <c r="M30" s="92">
        <v>88</v>
      </c>
      <c r="N30" s="92">
        <v>1054</v>
      </c>
      <c r="O30" s="92">
        <f t="shared" si="4"/>
        <v>6.9603477291013078</v>
      </c>
      <c r="P30" s="149">
        <f t="shared" si="5"/>
        <v>5.7397369456411127</v>
      </c>
    </row>
    <row r="31" spans="1:16" x14ac:dyDescent="0.25">
      <c r="A31" s="92">
        <f t="shared" si="2"/>
        <v>30</v>
      </c>
      <c r="B31" s="61" t="s">
        <v>22</v>
      </c>
      <c r="C31" s="26">
        <v>43922</v>
      </c>
      <c r="D31" s="4">
        <v>10</v>
      </c>
      <c r="E31" s="29">
        <v>280</v>
      </c>
      <c r="F31" s="4">
        <v>2</v>
      </c>
      <c r="G31" s="82" t="e">
        <f>F31+G7</f>
        <v>#REF!</v>
      </c>
      <c r="H31" s="92">
        <f t="shared" si="0"/>
        <v>280</v>
      </c>
      <c r="I31" s="92">
        <f t="shared" si="1"/>
        <v>5.6347896031692493</v>
      </c>
      <c r="J31" s="149">
        <f t="shared" si="3"/>
        <v>6.3395949246213599</v>
      </c>
      <c r="M31" s="92">
        <v>79</v>
      </c>
      <c r="N31" s="92">
        <v>1133</v>
      </c>
      <c r="O31" s="92">
        <f t="shared" si="4"/>
        <v>7.0326242610280065</v>
      </c>
      <c r="P31" s="149">
        <f t="shared" si="5"/>
        <v>6.3225099746333173</v>
      </c>
    </row>
    <row r="32" spans="1:16" x14ac:dyDescent="0.25">
      <c r="A32" s="92">
        <f t="shared" si="2"/>
        <v>31</v>
      </c>
      <c r="B32" s="61" t="s">
        <v>22</v>
      </c>
      <c r="C32" s="26">
        <v>43923</v>
      </c>
      <c r="D32" s="4">
        <v>36</v>
      </c>
      <c r="E32" s="29">
        <v>316</v>
      </c>
      <c r="F32" s="4">
        <v>2</v>
      </c>
      <c r="G32" s="82" t="e">
        <f>F32+G8</f>
        <v>#REF!</v>
      </c>
      <c r="H32" s="92">
        <f t="shared" si="0"/>
        <v>316</v>
      </c>
      <c r="I32" s="92">
        <f t="shared" si="1"/>
        <v>5.7557422135869123</v>
      </c>
      <c r="J32" s="149">
        <f t="shared" si="3"/>
        <v>7.3076009052603483</v>
      </c>
      <c r="M32" s="92">
        <v>132</v>
      </c>
      <c r="N32" s="92">
        <v>1265</v>
      </c>
      <c r="O32" s="92">
        <f t="shared" si="4"/>
        <v>7.1428274011616208</v>
      </c>
      <c r="P32" s="149">
        <f t="shared" si="5"/>
        <v>6.6742030069514238</v>
      </c>
    </row>
    <row r="33" spans="1:16" x14ac:dyDescent="0.25">
      <c r="A33" s="92">
        <f t="shared" si="2"/>
        <v>32</v>
      </c>
      <c r="B33" s="61" t="s">
        <v>22</v>
      </c>
      <c r="C33" s="26">
        <v>43924</v>
      </c>
      <c r="D33" s="4">
        <v>22</v>
      </c>
      <c r="E33" s="29">
        <v>338</v>
      </c>
      <c r="F33" s="4">
        <v>3</v>
      </c>
      <c r="G33" s="82" t="e">
        <f>F33+G9</f>
        <v>#REF!</v>
      </c>
      <c r="H33" s="92">
        <f t="shared" si="0"/>
        <v>338</v>
      </c>
      <c r="I33" s="92">
        <f t="shared" si="1"/>
        <v>5.8230458954830189</v>
      </c>
      <c r="J33" s="149">
        <f t="shared" si="3"/>
        <v>8.1577536520640255</v>
      </c>
      <c r="M33" s="92">
        <v>88</v>
      </c>
      <c r="N33" s="92">
        <v>1353</v>
      </c>
      <c r="O33" s="92">
        <f t="shared" si="4"/>
        <v>7.2100796281707877</v>
      </c>
      <c r="P33" s="149">
        <f t="shared" si="5"/>
        <v>6.8906379393220494</v>
      </c>
    </row>
    <row r="34" spans="1:16" x14ac:dyDescent="0.25">
      <c r="A34" s="92">
        <f t="shared" si="2"/>
        <v>33</v>
      </c>
      <c r="B34" s="61" t="s">
        <v>22</v>
      </c>
      <c r="C34" s="26">
        <v>43925</v>
      </c>
      <c r="D34" s="4">
        <v>26</v>
      </c>
      <c r="E34" s="29">
        <v>364</v>
      </c>
      <c r="F34" s="4">
        <v>1</v>
      </c>
      <c r="G34" s="82" t="e">
        <f>F34+G10</f>
        <v>#REF!</v>
      </c>
      <c r="H34" s="92">
        <f t="shared" si="0"/>
        <v>364</v>
      </c>
      <c r="I34" s="92">
        <f t="shared" si="1"/>
        <v>5.8971538676367405</v>
      </c>
      <c r="J34" s="149">
        <f t="shared" si="3"/>
        <v>8.147698295455438</v>
      </c>
      <c r="M34" s="92">
        <v>98</v>
      </c>
      <c r="N34" s="92">
        <v>1451</v>
      </c>
      <c r="O34" s="92">
        <f t="shared" si="4"/>
        <v>7.2800082528841878</v>
      </c>
      <c r="P34" s="149">
        <f t="shared" si="5"/>
        <v>7.5564348520047657</v>
      </c>
    </row>
    <row r="35" spans="1:16" x14ac:dyDescent="0.25">
      <c r="A35" s="92">
        <f t="shared" si="2"/>
        <v>34</v>
      </c>
      <c r="B35" s="61" t="s">
        <v>22</v>
      </c>
      <c r="C35" s="26">
        <v>43926</v>
      </c>
      <c r="D35" s="4">
        <v>33</v>
      </c>
      <c r="E35" s="29">
        <v>397</v>
      </c>
      <c r="F35" s="4">
        <v>1</v>
      </c>
      <c r="G35" s="82" t="e">
        <f>F35+G11</f>
        <v>#REF!</v>
      </c>
      <c r="H35" s="92">
        <f t="shared" si="0"/>
        <v>397</v>
      </c>
      <c r="I35" s="92">
        <f t="shared" si="1"/>
        <v>5.9839362806871907</v>
      </c>
      <c r="J35" s="149">
        <f t="shared" si="3"/>
        <v>8.5099465268734686</v>
      </c>
      <c r="M35" s="92">
        <v>103</v>
      </c>
      <c r="N35" s="92">
        <v>1554</v>
      </c>
      <c r="O35" s="92">
        <f t="shared" si="4"/>
        <v>7.3485875309275928</v>
      </c>
      <c r="P35" s="149">
        <f t="shared" si="5"/>
        <v>8.6525679967459102</v>
      </c>
    </row>
    <row r="36" spans="1:16" x14ac:dyDescent="0.25">
      <c r="A36" s="92">
        <f t="shared" si="2"/>
        <v>35</v>
      </c>
      <c r="B36" s="61" t="s">
        <v>22</v>
      </c>
      <c r="C36" s="26">
        <v>43927</v>
      </c>
      <c r="D36" s="4">
        <v>12</v>
      </c>
      <c r="E36" s="29">
        <v>409</v>
      </c>
      <c r="F36" s="15">
        <v>2</v>
      </c>
      <c r="G36" s="82" t="e">
        <f>F36+G12</f>
        <v>#REF!</v>
      </c>
      <c r="H36" s="92">
        <f t="shared" si="0"/>
        <v>409</v>
      </c>
      <c r="I36" s="92">
        <f t="shared" si="1"/>
        <v>6.0137151560428022</v>
      </c>
      <c r="J36" s="149">
        <f t="shared" si="3"/>
        <v>9.4762394827147887</v>
      </c>
      <c r="M36" s="92">
        <v>74</v>
      </c>
      <c r="N36" s="92">
        <v>1628</v>
      </c>
      <c r="O36" s="92">
        <f t="shared" si="4"/>
        <v>7.3951075465624854</v>
      </c>
      <c r="P36" s="149">
        <f t="shared" si="5"/>
        <v>9.3605885041321191</v>
      </c>
    </row>
    <row r="37" spans="1:16" x14ac:dyDescent="0.25">
      <c r="A37" s="92">
        <f t="shared" si="2"/>
        <v>36</v>
      </c>
      <c r="B37" s="61" t="s">
        <v>22</v>
      </c>
      <c r="C37" s="26">
        <v>43928</v>
      </c>
      <c r="D37" s="4">
        <v>34</v>
      </c>
      <c r="E37" s="29">
        <v>443</v>
      </c>
      <c r="F37" s="4">
        <v>4</v>
      </c>
      <c r="G37" s="82" t="e">
        <f>F37+G13</f>
        <v>#REF!</v>
      </c>
      <c r="H37" s="92">
        <f t="shared" si="0"/>
        <v>443</v>
      </c>
      <c r="I37" s="92">
        <f t="shared" si="1"/>
        <v>6.0935697700451357</v>
      </c>
      <c r="J37" s="149">
        <f t="shared" si="3"/>
        <v>9.5147913233320924</v>
      </c>
      <c r="M37" s="92">
        <v>87</v>
      </c>
      <c r="N37" s="92">
        <v>1715</v>
      </c>
      <c r="O37" s="92">
        <f t="shared" si="4"/>
        <v>7.44716835960004</v>
      </c>
      <c r="P37" s="149">
        <f t="shared" si="5"/>
        <v>10.286805545452614</v>
      </c>
    </row>
    <row r="38" spans="1:16" x14ac:dyDescent="0.25">
      <c r="A38" s="92">
        <f t="shared" si="2"/>
        <v>37</v>
      </c>
      <c r="B38" s="61" t="s">
        <v>22</v>
      </c>
      <c r="C38" s="26">
        <v>43929</v>
      </c>
      <c r="D38" s="4">
        <v>17</v>
      </c>
      <c r="E38" s="29">
        <v>460</v>
      </c>
      <c r="F38" s="4">
        <v>1</v>
      </c>
      <c r="G38" s="82" t="e">
        <f>F38+G14</f>
        <v>#REF!</v>
      </c>
      <c r="H38" s="92">
        <f t="shared" si="0"/>
        <v>460</v>
      </c>
      <c r="I38" s="92">
        <f t="shared" si="1"/>
        <v>6.131226489483141</v>
      </c>
      <c r="J38" s="149">
        <f t="shared" si="3"/>
        <v>9.9990557001210263</v>
      </c>
      <c r="M38" s="92">
        <v>80</v>
      </c>
      <c r="N38" s="92">
        <v>1795</v>
      </c>
      <c r="O38" s="92">
        <f t="shared" si="4"/>
        <v>7.4927603009223791</v>
      </c>
      <c r="P38" s="149">
        <f t="shared" si="5"/>
        <v>11.840895418679713</v>
      </c>
    </row>
    <row r="39" spans="1:16" x14ac:dyDescent="0.25">
      <c r="A39" s="92">
        <f t="shared" si="2"/>
        <v>38</v>
      </c>
      <c r="B39" s="61" t="s">
        <v>22</v>
      </c>
      <c r="C39" s="26">
        <v>43930</v>
      </c>
      <c r="D39" s="4">
        <v>28</v>
      </c>
      <c r="E39" s="29">
        <v>488</v>
      </c>
      <c r="F39" s="4">
        <v>6</v>
      </c>
      <c r="G39" s="82" t="e">
        <f>F39+G15</f>
        <v>#REF!</v>
      </c>
      <c r="H39" s="92">
        <f t="shared" si="0"/>
        <v>488</v>
      </c>
      <c r="I39" s="92">
        <f t="shared" si="1"/>
        <v>6.1903154058531475</v>
      </c>
      <c r="J39" s="149">
        <f t="shared" si="3"/>
        <v>11.192813050149526</v>
      </c>
      <c r="M39" s="92">
        <v>99</v>
      </c>
      <c r="N39" s="92">
        <v>1894</v>
      </c>
      <c r="O39" s="92">
        <f t="shared" si="4"/>
        <v>7.5464462737460236</v>
      </c>
      <c r="P39" s="149">
        <f t="shared" si="5"/>
        <v>12.658695988566407</v>
      </c>
    </row>
    <row r="40" spans="1:16" x14ac:dyDescent="0.25">
      <c r="A40" s="92">
        <f t="shared" si="2"/>
        <v>39</v>
      </c>
      <c r="B40" s="61" t="s">
        <v>22</v>
      </c>
      <c r="C40" s="26">
        <v>43931</v>
      </c>
      <c r="D40" s="4">
        <v>19</v>
      </c>
      <c r="E40" s="29">
        <v>507</v>
      </c>
      <c r="F40" s="4">
        <v>1</v>
      </c>
      <c r="G40" s="82" t="e">
        <f>F40+G16</f>
        <v>#REF!</v>
      </c>
      <c r="H40" s="92">
        <f t="shared" si="0"/>
        <v>507</v>
      </c>
      <c r="I40" s="92">
        <f t="shared" si="1"/>
        <v>6.2285110035911835</v>
      </c>
      <c r="J40" s="149">
        <f t="shared" si="3"/>
        <v>12.06525335621326</v>
      </c>
      <c r="M40" s="92">
        <v>81</v>
      </c>
      <c r="N40" s="92">
        <v>1975</v>
      </c>
      <c r="O40" s="92">
        <f t="shared" si="4"/>
        <v>7.5883236773352225</v>
      </c>
      <c r="P40" s="149">
        <f t="shared" si="5"/>
        <v>13.683913902856055</v>
      </c>
    </row>
    <row r="41" spans="1:16" x14ac:dyDescent="0.25">
      <c r="A41" s="92">
        <f t="shared" si="2"/>
        <v>40</v>
      </c>
      <c r="B41" s="61" t="s">
        <v>22</v>
      </c>
      <c r="C41" s="26">
        <v>43932</v>
      </c>
      <c r="D41" s="4">
        <v>37</v>
      </c>
      <c r="E41" s="29">
        <v>544</v>
      </c>
      <c r="F41" s="4">
        <v>4</v>
      </c>
      <c r="G41" s="82" t="e">
        <f>F41+G17</f>
        <v>#REF!</v>
      </c>
      <c r="H41" s="92">
        <f t="shared" si="0"/>
        <v>544</v>
      </c>
      <c r="I41" s="92">
        <f t="shared" si="1"/>
        <v>6.2989492468559423</v>
      </c>
      <c r="J41" s="149">
        <f t="shared" si="3"/>
        <v>12.649499040099052</v>
      </c>
      <c r="M41" s="92">
        <v>167</v>
      </c>
      <c r="N41" s="92">
        <v>2142</v>
      </c>
      <c r="O41" s="92">
        <f t="shared" si="4"/>
        <v>7.6694952510076941</v>
      </c>
      <c r="P41" s="149">
        <f t="shared" si="5"/>
        <v>13.39938854914122</v>
      </c>
    </row>
    <row r="42" spans="1:16" x14ac:dyDescent="0.25">
      <c r="A42" s="92">
        <f t="shared" si="2"/>
        <v>41</v>
      </c>
      <c r="B42" s="61" t="s">
        <v>22</v>
      </c>
      <c r="C42" s="26">
        <v>43933</v>
      </c>
      <c r="D42" s="4">
        <v>28</v>
      </c>
      <c r="E42" s="29">
        <v>572</v>
      </c>
      <c r="F42" s="4">
        <v>4</v>
      </c>
      <c r="G42" s="82" t="e">
        <f>F42+G18</f>
        <v>#REF!</v>
      </c>
      <c r="H42" s="92">
        <f t="shared" si="0"/>
        <v>572</v>
      </c>
      <c r="I42" s="92">
        <f t="shared" si="1"/>
        <v>6.3491389913797978</v>
      </c>
      <c r="J42" s="149">
        <f t="shared" si="3"/>
        <v>13.094419515770412</v>
      </c>
      <c r="M42" s="92">
        <v>66</v>
      </c>
      <c r="N42" s="92">
        <v>2208</v>
      </c>
      <c r="O42" s="92">
        <f t="shared" si="4"/>
        <v>7.6998424073969858</v>
      </c>
      <c r="P42" s="149">
        <f t="shared" si="5"/>
        <v>13.344218185690014</v>
      </c>
    </row>
    <row r="43" spans="1:16" x14ac:dyDescent="0.25">
      <c r="A43" s="92">
        <f t="shared" si="2"/>
        <v>42</v>
      </c>
      <c r="B43" s="61" t="s">
        <v>22</v>
      </c>
      <c r="C43" s="26">
        <v>43934</v>
      </c>
      <c r="D43" s="4">
        <v>29</v>
      </c>
      <c r="E43" s="29">
        <v>601</v>
      </c>
      <c r="F43" s="4">
        <v>1</v>
      </c>
      <c r="G43" s="82" t="e">
        <f>F43+G19</f>
        <v>#REF!</v>
      </c>
      <c r="H43" s="92">
        <f t="shared" si="0"/>
        <v>601</v>
      </c>
      <c r="I43" s="92">
        <f t="shared" si="1"/>
        <v>6.3985949345352076</v>
      </c>
      <c r="J43" s="149">
        <f t="shared" si="3"/>
        <v>12.900423291820456</v>
      </c>
      <c r="M43" s="92">
        <v>69</v>
      </c>
      <c r="N43" s="92">
        <v>2277</v>
      </c>
      <c r="O43" s="92">
        <f t="shared" si="4"/>
        <v>7.7306140660637395</v>
      </c>
      <c r="P43" s="149">
        <f t="shared" si="5"/>
        <v>13.987327826149722</v>
      </c>
    </row>
    <row r="44" spans="1:16" x14ac:dyDescent="0.25">
      <c r="A44" s="92">
        <f t="shared" si="2"/>
        <v>43</v>
      </c>
      <c r="B44" s="61" t="s">
        <v>22</v>
      </c>
      <c r="C44" s="26">
        <v>43935</v>
      </c>
      <c r="D44" s="4">
        <v>66</v>
      </c>
      <c r="E44" s="29">
        <v>667</v>
      </c>
      <c r="F44" s="4">
        <v>2</v>
      </c>
      <c r="G44" s="82" t="e">
        <f>F44+G20</f>
        <v>#REF!</v>
      </c>
      <c r="H44" s="92">
        <f t="shared" si="0"/>
        <v>667</v>
      </c>
      <c r="I44" s="92">
        <f t="shared" si="1"/>
        <v>6.5027900459156234</v>
      </c>
      <c r="J44" s="149">
        <f t="shared" si="3"/>
        <v>12.262166899073808</v>
      </c>
      <c r="M44" s="92">
        <v>166</v>
      </c>
      <c r="N44" s="92">
        <v>2443</v>
      </c>
      <c r="O44" s="92">
        <f t="shared" si="4"/>
        <v>7.8009820712577405</v>
      </c>
      <c r="P44" s="149">
        <f t="shared" si="5"/>
        <v>13.818333827809862</v>
      </c>
    </row>
    <row r="45" spans="1:16" x14ac:dyDescent="0.25">
      <c r="A45" s="92">
        <f t="shared" si="2"/>
        <v>44</v>
      </c>
      <c r="B45" s="61" t="s">
        <v>22</v>
      </c>
      <c r="C45" s="26">
        <v>43936</v>
      </c>
      <c r="D45" s="4">
        <v>62</v>
      </c>
      <c r="E45" s="29">
        <v>729</v>
      </c>
      <c r="F45" s="4">
        <v>1</v>
      </c>
      <c r="G45" s="82" t="e">
        <f>F45+G21</f>
        <v>#REF!</v>
      </c>
      <c r="H45" s="92">
        <f t="shared" si="0"/>
        <v>729</v>
      </c>
      <c r="I45" s="92">
        <f t="shared" si="1"/>
        <v>6.5916737320086582</v>
      </c>
      <c r="J45" s="149">
        <f t="shared" si="3"/>
        <v>10.891312653896719</v>
      </c>
      <c r="M45" s="92">
        <v>128</v>
      </c>
      <c r="N45" s="92">
        <v>2571</v>
      </c>
      <c r="O45" s="92">
        <f t="shared" si="4"/>
        <v>7.8520502072658891</v>
      </c>
      <c r="P45" s="149">
        <f t="shared" si="5"/>
        <v>13.830861904903093</v>
      </c>
    </row>
    <row r="46" spans="1:16" x14ac:dyDescent="0.25">
      <c r="A46" s="92">
        <f t="shared" si="2"/>
        <v>45</v>
      </c>
      <c r="B46" s="61" t="s">
        <v>22</v>
      </c>
      <c r="C46" s="26">
        <v>43937</v>
      </c>
      <c r="D46" s="4">
        <v>30</v>
      </c>
      <c r="E46" s="29">
        <v>759</v>
      </c>
      <c r="F46" s="4">
        <v>5</v>
      </c>
      <c r="G46" s="82" t="e">
        <f>F46+G22</f>
        <v>#REF!</v>
      </c>
      <c r="H46" s="92">
        <f t="shared" si="0"/>
        <v>759</v>
      </c>
      <c r="I46" s="92">
        <f t="shared" si="1"/>
        <v>6.6320017773956303</v>
      </c>
      <c r="J46" s="149">
        <f t="shared" si="3"/>
        <v>10.455841484817327</v>
      </c>
      <c r="M46" s="92">
        <v>98</v>
      </c>
      <c r="N46" s="92">
        <v>2669</v>
      </c>
      <c r="O46" s="92">
        <f t="shared" si="4"/>
        <v>7.8894591494045239</v>
      </c>
      <c r="P46" s="149">
        <f t="shared" si="5"/>
        <v>14.170069828299111</v>
      </c>
    </row>
    <row r="47" spans="1:16" x14ac:dyDescent="0.25">
      <c r="A47" s="92">
        <f t="shared" si="2"/>
        <v>46</v>
      </c>
      <c r="B47" s="61" t="s">
        <v>22</v>
      </c>
      <c r="C47" s="26">
        <v>43938</v>
      </c>
      <c r="D47" s="4">
        <v>35</v>
      </c>
      <c r="E47" s="29">
        <v>794</v>
      </c>
      <c r="F47" s="4">
        <v>3</v>
      </c>
      <c r="G47" s="82" t="e">
        <f>F47+G23</f>
        <v>#REF!</v>
      </c>
      <c r="H47" s="92">
        <f t="shared" si="0"/>
        <v>794</v>
      </c>
      <c r="I47" s="92">
        <f t="shared" si="1"/>
        <v>6.6770834612471361</v>
      </c>
      <c r="J47" s="149">
        <f t="shared" si="3"/>
        <v>10.328835997773158</v>
      </c>
      <c r="M47" s="92">
        <v>89</v>
      </c>
      <c r="N47" s="92">
        <v>2758</v>
      </c>
      <c r="O47" s="92">
        <f t="shared" si="4"/>
        <v>7.9222610583532473</v>
      </c>
      <c r="P47" s="149">
        <f t="shared" si="5"/>
        <v>15.415908699129432</v>
      </c>
    </row>
    <row r="48" spans="1:16" x14ac:dyDescent="0.25">
      <c r="A48" s="92">
        <f t="shared" si="2"/>
        <v>47</v>
      </c>
      <c r="B48" s="61" t="s">
        <v>22</v>
      </c>
      <c r="C48" s="26">
        <v>43939</v>
      </c>
      <c r="D48" s="4">
        <v>31</v>
      </c>
      <c r="E48" s="29">
        <v>825</v>
      </c>
      <c r="F48" s="4">
        <v>2</v>
      </c>
      <c r="G48" s="82" t="e">
        <f>F48+G24</f>
        <v>#REF!</v>
      </c>
      <c r="H48" s="92">
        <f t="shared" si="0"/>
        <v>825</v>
      </c>
      <c r="I48" s="92">
        <f t="shared" si="1"/>
        <v>6.7153833863346808</v>
      </c>
      <c r="J48" s="149">
        <f t="shared" si="3"/>
        <v>10.895551680196171</v>
      </c>
      <c r="M48" s="92">
        <v>81</v>
      </c>
      <c r="N48" s="92">
        <v>2839</v>
      </c>
      <c r="O48" s="92">
        <f t="shared" si="4"/>
        <v>7.9512071564729716</v>
      </c>
      <c r="P48" s="149">
        <f t="shared" si="5"/>
        <v>15.832180662988662</v>
      </c>
    </row>
    <row r="49" spans="1:16" x14ac:dyDescent="0.25">
      <c r="A49" s="92">
        <f t="shared" si="2"/>
        <v>48</v>
      </c>
      <c r="B49" s="61" t="s">
        <v>22</v>
      </c>
      <c r="C49" s="26">
        <v>43940</v>
      </c>
      <c r="D49" s="4">
        <v>48</v>
      </c>
      <c r="E49" s="29">
        <v>873</v>
      </c>
      <c r="F49" s="4">
        <v>1</v>
      </c>
      <c r="G49" s="82" t="e">
        <f>F49+G25</f>
        <v>#VALUE!</v>
      </c>
      <c r="H49" s="92">
        <f t="shared" si="0"/>
        <v>873</v>
      </c>
      <c r="I49" s="92">
        <f t="shared" si="1"/>
        <v>6.7719355558396019</v>
      </c>
      <c r="J49" s="149">
        <f t="shared" si="3"/>
        <v>11.401504104208719</v>
      </c>
      <c r="M49" s="92">
        <v>102</v>
      </c>
      <c r="N49" s="92">
        <v>2941</v>
      </c>
      <c r="O49" s="92">
        <f t="shared" si="4"/>
        <v>7.9865049385539955</v>
      </c>
      <c r="P49" s="149">
        <f t="shared" si="5"/>
        <v>17.049589321565353</v>
      </c>
    </row>
    <row r="50" spans="1:16" x14ac:dyDescent="0.25">
      <c r="A50" s="92">
        <f t="shared" si="2"/>
        <v>49</v>
      </c>
      <c r="B50" s="61" t="s">
        <v>22</v>
      </c>
      <c r="C50" s="26">
        <v>43941</v>
      </c>
      <c r="D50" s="4">
        <v>42</v>
      </c>
      <c r="E50" s="29">
        <v>915</v>
      </c>
      <c r="G50" s="82">
        <f>F50+G26</f>
        <v>1</v>
      </c>
      <c r="H50" s="92">
        <f t="shared" si="0"/>
        <v>915</v>
      </c>
      <c r="I50" s="92">
        <f t="shared" si="1"/>
        <v>6.818924065275521</v>
      </c>
      <c r="J50" s="149">
        <f t="shared" si="3"/>
        <v>12.376991189095145</v>
      </c>
      <c r="M50" s="92">
        <v>90</v>
      </c>
      <c r="N50" s="92">
        <v>3031</v>
      </c>
      <c r="O50" s="92">
        <f t="shared" si="4"/>
        <v>8.0166478770578031</v>
      </c>
      <c r="P50" s="149">
        <f t="shared" si="5"/>
        <v>19.851709752449842</v>
      </c>
    </row>
    <row r="51" spans="1:16" x14ac:dyDescent="0.25">
      <c r="A51" s="92">
        <f t="shared" si="2"/>
        <v>50</v>
      </c>
      <c r="B51" s="61" t="s">
        <v>22</v>
      </c>
      <c r="C51" s="26">
        <v>43942</v>
      </c>
      <c r="D51" s="4">
        <v>60</v>
      </c>
      <c r="E51" s="29">
        <v>975</v>
      </c>
      <c r="F51" s="4">
        <v>4</v>
      </c>
      <c r="G51" s="82" t="e">
        <f>F51+G27</f>
        <v>#REF!</v>
      </c>
      <c r="H51" s="92">
        <f t="shared" si="0"/>
        <v>975</v>
      </c>
      <c r="I51" s="92">
        <f t="shared" si="1"/>
        <v>6.8824374709978473</v>
      </c>
      <c r="J51" s="149">
        <f t="shared" si="3"/>
        <v>13.693776878846821</v>
      </c>
      <c r="M51" s="92">
        <v>113</v>
      </c>
      <c r="N51" s="92">
        <v>3144</v>
      </c>
      <c r="O51" s="92">
        <f t="shared" si="4"/>
        <v>8.0532511535490965</v>
      </c>
      <c r="P51" s="149">
        <f t="shared" si="5"/>
        <v>21.044905995022134</v>
      </c>
    </row>
    <row r="52" spans="1:16" x14ac:dyDescent="0.25">
      <c r="A52" s="92">
        <f t="shared" si="2"/>
        <v>51</v>
      </c>
      <c r="B52" s="61" t="s">
        <v>22</v>
      </c>
      <c r="C52" s="26">
        <v>43943</v>
      </c>
      <c r="D52" s="4">
        <v>61</v>
      </c>
      <c r="E52" s="29">
        <v>1036</v>
      </c>
      <c r="F52" s="4">
        <v>5</v>
      </c>
      <c r="G52" s="82" t="e">
        <f>F52+G28</f>
        <v>#REF!</v>
      </c>
      <c r="H52" s="92">
        <f t="shared" si="0"/>
        <v>1036</v>
      </c>
      <c r="I52" s="92">
        <f t="shared" si="1"/>
        <v>6.9431224228194282</v>
      </c>
      <c r="J52" s="149">
        <f t="shared" si="3"/>
        <v>13.881474436700678</v>
      </c>
      <c r="M52" s="92">
        <v>144</v>
      </c>
      <c r="N52" s="92">
        <v>3288</v>
      </c>
      <c r="O52" s="92">
        <f t="shared" si="4"/>
        <v>8.0980347561760713</v>
      </c>
      <c r="P52" s="149">
        <f t="shared" si="5"/>
        <v>20.362133191449189</v>
      </c>
    </row>
    <row r="53" spans="1:16" x14ac:dyDescent="0.25">
      <c r="A53" s="92">
        <f t="shared" si="2"/>
        <v>52</v>
      </c>
      <c r="B53" s="61" t="s">
        <v>22</v>
      </c>
      <c r="C53" s="26">
        <v>43944</v>
      </c>
      <c r="D53" s="4">
        <v>84</v>
      </c>
      <c r="E53" s="29">
        <v>1120</v>
      </c>
      <c r="F53" s="4">
        <v>4</v>
      </c>
      <c r="G53" s="82" t="e">
        <f>F53+G29</f>
        <v>#REF!</v>
      </c>
      <c r="H53" s="92">
        <f t="shared" si="0"/>
        <v>1120</v>
      </c>
      <c r="I53" s="92">
        <f t="shared" si="1"/>
        <v>7.0210839642891401</v>
      </c>
      <c r="J53" s="149">
        <f t="shared" si="3"/>
        <v>12.652186921744102</v>
      </c>
      <c r="M53" s="92">
        <v>147</v>
      </c>
      <c r="N53" s="92">
        <v>3435</v>
      </c>
      <c r="O53" s="92">
        <f t="shared" si="4"/>
        <v>8.1417722046564496</v>
      </c>
      <c r="P53" s="149">
        <f t="shared" si="5"/>
        <v>19.047460191016235</v>
      </c>
    </row>
    <row r="54" spans="1:16" x14ac:dyDescent="0.25">
      <c r="A54" s="92">
        <f t="shared" si="2"/>
        <v>53</v>
      </c>
      <c r="B54" s="61" t="s">
        <v>22</v>
      </c>
      <c r="C54" s="26">
        <v>43945</v>
      </c>
      <c r="D54" s="4">
        <v>61</v>
      </c>
      <c r="E54" s="29">
        <v>1181</v>
      </c>
      <c r="F54" s="4">
        <v>4</v>
      </c>
      <c r="G54" s="82" t="e">
        <f>F54+G30</f>
        <v>#REF!</v>
      </c>
      <c r="H54" s="92">
        <f t="shared" si="0"/>
        <v>1181</v>
      </c>
      <c r="I54" s="92">
        <f t="shared" si="1"/>
        <v>7.0741168161973622</v>
      </c>
      <c r="J54" s="149">
        <f t="shared" si="3"/>
        <v>11.919472533157904</v>
      </c>
      <c r="M54" s="92">
        <v>172</v>
      </c>
      <c r="N54" s="92">
        <v>3607</v>
      </c>
      <c r="O54" s="92">
        <f t="shared" si="4"/>
        <v>8.1906316809035395</v>
      </c>
      <c r="P54" s="149">
        <f t="shared" si="5"/>
        <v>17.481722872681708</v>
      </c>
    </row>
    <row r="55" spans="1:16" x14ac:dyDescent="0.25">
      <c r="A55" s="92">
        <f t="shared" si="2"/>
        <v>54</v>
      </c>
      <c r="B55" s="61" t="s">
        <v>22</v>
      </c>
      <c r="C55" s="26">
        <v>43946</v>
      </c>
      <c r="D55" s="4">
        <v>94</v>
      </c>
      <c r="E55" s="29">
        <v>1275</v>
      </c>
      <c r="F55" s="4">
        <v>2</v>
      </c>
      <c r="G55" s="82" t="e">
        <f>F55+G31</f>
        <v>#REF!</v>
      </c>
      <c r="H55" s="92">
        <f t="shared" si="0"/>
        <v>1275</v>
      </c>
      <c r="I55" s="92">
        <f t="shared" si="1"/>
        <v>7.1507014575925263</v>
      </c>
      <c r="J55" s="149">
        <f t="shared" si="3"/>
        <v>11.142784450116867</v>
      </c>
      <c r="M55" s="92">
        <v>173</v>
      </c>
      <c r="N55" s="92">
        <v>3780</v>
      </c>
      <c r="O55" s="92">
        <f t="shared" si="4"/>
        <v>8.237479288613633</v>
      </c>
      <c r="P55" s="149">
        <f t="shared" si="5"/>
        <v>16.317412136760559</v>
      </c>
    </row>
    <row r="56" spans="1:16" x14ac:dyDescent="0.25">
      <c r="A56" s="92">
        <f t="shared" si="2"/>
        <v>55</v>
      </c>
      <c r="B56" s="61" t="s">
        <v>22</v>
      </c>
      <c r="C56" s="26">
        <v>43947</v>
      </c>
      <c r="D56" s="4">
        <v>56</v>
      </c>
      <c r="E56" s="29">
        <v>1331</v>
      </c>
      <c r="F56" s="4">
        <v>2</v>
      </c>
      <c r="G56" s="82" t="e">
        <f>F56+G32</f>
        <v>#REF!</v>
      </c>
      <c r="H56" s="92">
        <f t="shared" si="0"/>
        <v>1331</v>
      </c>
      <c r="I56" s="92">
        <f t="shared" si="1"/>
        <v>7.193685818395112</v>
      </c>
      <c r="J56" s="149">
        <f t="shared" si="3"/>
        <v>11.060568511362817</v>
      </c>
      <c r="M56" s="92">
        <v>112</v>
      </c>
      <c r="N56" s="92">
        <v>3892</v>
      </c>
      <c r="O56" s="92">
        <f t="shared" si="4"/>
        <v>8.2666784433058957</v>
      </c>
      <c r="P56" s="149">
        <f t="shared" si="5"/>
        <v>16.024607095503459</v>
      </c>
    </row>
    <row r="57" spans="1:16" x14ac:dyDescent="0.25">
      <c r="A57" s="92">
        <f t="shared" si="2"/>
        <v>56</v>
      </c>
      <c r="B57" s="61" t="s">
        <v>22</v>
      </c>
      <c r="C57" s="26">
        <v>43948</v>
      </c>
      <c r="D57" s="4">
        <v>50</v>
      </c>
      <c r="E57" s="29">
        <v>1381</v>
      </c>
      <c r="F57" s="4">
        <v>1</v>
      </c>
      <c r="G57" s="82" t="e">
        <f>F57+G33</f>
        <v>#REF!</v>
      </c>
      <c r="H57" s="92">
        <f t="shared" si="0"/>
        <v>1381</v>
      </c>
      <c r="I57" s="92">
        <f t="shared" si="1"/>
        <v>7.2305631534092925</v>
      </c>
      <c r="J57" s="149">
        <f t="shared" si="3"/>
        <v>11.386434033839965</v>
      </c>
      <c r="M57" s="92">
        <v>111</v>
      </c>
      <c r="N57" s="92">
        <v>4003</v>
      </c>
      <c r="O57" s="92">
        <f t="shared" si="4"/>
        <v>8.2947993589925737</v>
      </c>
      <c r="P57" s="149">
        <f t="shared" si="5"/>
        <v>16.76526085064009</v>
      </c>
    </row>
    <row r="58" spans="1:16" x14ac:dyDescent="0.25">
      <c r="A58" s="92">
        <f t="shared" si="2"/>
        <v>57</v>
      </c>
      <c r="B58" s="61" t="s">
        <v>22</v>
      </c>
      <c r="C58" s="26">
        <v>43949</v>
      </c>
      <c r="D58" s="4">
        <v>48</v>
      </c>
      <c r="E58" s="29">
        <v>1429</v>
      </c>
      <c r="F58" s="4">
        <v>6</v>
      </c>
      <c r="G58" s="82" t="e">
        <f>F58+G34</f>
        <v>#REF!</v>
      </c>
      <c r="H58" s="92">
        <f t="shared" si="0"/>
        <v>1429</v>
      </c>
      <c r="I58" s="92">
        <f t="shared" si="1"/>
        <v>7.2647301779298674</v>
      </c>
      <c r="J58" s="149">
        <f t="shared" si="3"/>
        <v>12.368050333574159</v>
      </c>
      <c r="M58" s="92">
        <v>124</v>
      </c>
      <c r="N58" s="92">
        <v>4127</v>
      </c>
      <c r="O58" s="92">
        <f t="shared" si="4"/>
        <v>8.325306029752582</v>
      </c>
      <c r="P58" s="149">
        <f t="shared" si="5"/>
        <v>18.2421744494685</v>
      </c>
    </row>
    <row r="59" spans="1:16" x14ac:dyDescent="0.25">
      <c r="A59" s="92">
        <f t="shared" si="2"/>
        <v>58</v>
      </c>
      <c r="B59" s="61" t="s">
        <v>22</v>
      </c>
      <c r="C59" s="26">
        <v>43950</v>
      </c>
      <c r="D59" s="4">
        <v>103</v>
      </c>
      <c r="E59" s="29">
        <v>1532</v>
      </c>
      <c r="F59" s="4">
        <v>2</v>
      </c>
      <c r="G59" s="82" t="e">
        <f>F59+G35</f>
        <v>#REF!</v>
      </c>
      <c r="H59" s="92">
        <f t="shared" si="0"/>
        <v>1532</v>
      </c>
      <c r="I59" s="92">
        <f t="shared" si="1"/>
        <v>7.3343293503005365</v>
      </c>
      <c r="J59" s="149">
        <f t="shared" si="3"/>
        <v>13.028490703590258</v>
      </c>
      <c r="M59" s="92">
        <v>158</v>
      </c>
      <c r="N59" s="92">
        <v>4285</v>
      </c>
      <c r="O59" s="92">
        <f t="shared" si="4"/>
        <v>8.3628758310318805</v>
      </c>
      <c r="P59" s="149">
        <f t="shared" si="5"/>
        <v>19.604565720624858</v>
      </c>
    </row>
    <row r="60" spans="1:16" x14ac:dyDescent="0.25">
      <c r="A60" s="92">
        <f t="shared" si="2"/>
        <v>59</v>
      </c>
      <c r="B60" s="61" t="s">
        <v>22</v>
      </c>
      <c r="C60" s="26">
        <v>43951</v>
      </c>
      <c r="D60" s="4">
        <v>66</v>
      </c>
      <c r="E60" s="29">
        <v>1598</v>
      </c>
      <c r="F60" s="4">
        <v>2</v>
      </c>
      <c r="G60" s="82" t="e">
        <f>F60+G36</f>
        <v>#REF!</v>
      </c>
      <c r="H60" s="92">
        <f t="shared" si="0"/>
        <v>1598</v>
      </c>
      <c r="I60" s="92">
        <f t="shared" si="1"/>
        <v>7.37650812632622</v>
      </c>
      <c r="J60" s="149">
        <f t="shared" si="3"/>
        <v>13.969392709208922</v>
      </c>
      <c r="M60" s="92">
        <v>143</v>
      </c>
      <c r="N60" s="92">
        <v>4428</v>
      </c>
      <c r="O60" s="92">
        <f t="shared" si="4"/>
        <v>8.395703293828527</v>
      </c>
      <c r="P60" s="149">
        <f t="shared" si="5"/>
        <v>20.990023468229154</v>
      </c>
    </row>
    <row r="61" spans="1:16" x14ac:dyDescent="0.25">
      <c r="A61" s="92">
        <f t="shared" si="2"/>
        <v>60</v>
      </c>
      <c r="B61" s="61" t="s">
        <v>22</v>
      </c>
      <c r="C61" s="26">
        <v>43952</v>
      </c>
      <c r="D61" s="4">
        <v>34</v>
      </c>
      <c r="E61" s="29">
        <v>1632</v>
      </c>
      <c r="F61" s="4">
        <v>3</v>
      </c>
      <c r="G61" s="82" t="e">
        <f>F61+G37</f>
        <v>#REF!</v>
      </c>
      <c r="H61" s="92">
        <f t="shared" si="0"/>
        <v>1632</v>
      </c>
      <c r="I61" s="92">
        <f t="shared" si="1"/>
        <v>7.3975615355240523</v>
      </c>
      <c r="J61" s="149">
        <f t="shared" si="3"/>
        <v>15.12618144738425</v>
      </c>
      <c r="M61" s="92">
        <v>105</v>
      </c>
      <c r="N61" s="92">
        <v>4532</v>
      </c>
      <c r="O61" s="92">
        <f t="shared" si="4"/>
        <v>8.4189186221478973</v>
      </c>
      <c r="P61" s="149">
        <f t="shared" si="5"/>
        <v>22.296801612746837</v>
      </c>
    </row>
    <row r="62" spans="1:16" x14ac:dyDescent="0.25">
      <c r="A62" s="92">
        <f t="shared" si="2"/>
        <v>61</v>
      </c>
      <c r="B62" s="61" t="s">
        <v>22</v>
      </c>
      <c r="C62" s="26">
        <v>43953</v>
      </c>
      <c r="D62" s="4">
        <v>45</v>
      </c>
      <c r="E62" s="29">
        <v>1677</v>
      </c>
      <c r="F62" s="4">
        <v>2</v>
      </c>
      <c r="G62" s="82" t="e">
        <f>F62+G38</f>
        <v>#REF!</v>
      </c>
      <c r="H62" s="92">
        <f t="shared" si="0"/>
        <v>1677</v>
      </c>
      <c r="I62" s="92">
        <f t="shared" si="1"/>
        <v>7.4247617618232091</v>
      </c>
      <c r="J62" s="149">
        <f t="shared" si="3"/>
        <v>16.899969505474004</v>
      </c>
      <c r="M62" s="92">
        <v>149</v>
      </c>
      <c r="N62" s="92">
        <v>4681</v>
      </c>
      <c r="O62" s="92">
        <f t="shared" si="4"/>
        <v>8.4512670413000706</v>
      </c>
      <c r="P62" s="149">
        <f t="shared" si="5"/>
        <v>22.246774195984052</v>
      </c>
    </row>
    <row r="63" spans="1:16" x14ac:dyDescent="0.25">
      <c r="A63" s="92">
        <f t="shared" si="2"/>
        <v>62</v>
      </c>
      <c r="B63" s="61" t="s">
        <v>22</v>
      </c>
      <c r="C63" s="26">
        <v>43954</v>
      </c>
      <c r="D63" s="4">
        <v>38</v>
      </c>
      <c r="E63" s="29">
        <v>1715</v>
      </c>
      <c r="F63" s="4">
        <v>3</v>
      </c>
      <c r="G63" s="82" t="e">
        <f>F63+G39</f>
        <v>#REF!</v>
      </c>
      <c r="H63" s="92">
        <f t="shared" si="0"/>
        <v>1715</v>
      </c>
      <c r="I63" s="92">
        <f t="shared" si="1"/>
        <v>7.44716835960004</v>
      </c>
      <c r="J63" s="149">
        <f t="shared" si="3"/>
        <v>18.274816363974857</v>
      </c>
      <c r="M63" s="92">
        <v>103</v>
      </c>
      <c r="N63" s="92">
        <v>4784</v>
      </c>
      <c r="O63" s="92">
        <f t="shared" si="4"/>
        <v>8.4730322956304676</v>
      </c>
      <c r="P63" s="149">
        <f t="shared" si="5"/>
        <v>23.031872386610768</v>
      </c>
    </row>
    <row r="64" spans="1:16" x14ac:dyDescent="0.25">
      <c r="A64" s="92">
        <f t="shared" si="2"/>
        <v>63</v>
      </c>
      <c r="B64" s="61" t="s">
        <v>22</v>
      </c>
      <c r="C64" s="26">
        <v>43955</v>
      </c>
      <c r="D64" s="4">
        <v>38</v>
      </c>
      <c r="E64" s="29">
        <v>1753</v>
      </c>
      <c r="F64" s="4">
        <v>7</v>
      </c>
      <c r="G64" s="82" t="e">
        <f>F64+G40</f>
        <v>#REF!</v>
      </c>
      <c r="H64" s="92">
        <f t="shared" si="0"/>
        <v>1753</v>
      </c>
      <c r="I64" s="92">
        <f t="shared" si="1"/>
        <v>7.4690838849212344</v>
      </c>
      <c r="J64" s="149">
        <f t="shared" si="3"/>
        <v>20.257683232638971</v>
      </c>
      <c r="M64" s="92">
        <v>104</v>
      </c>
      <c r="N64" s="92">
        <v>4887</v>
      </c>
      <c r="O64" s="92">
        <f t="shared" si="4"/>
        <v>8.4943338972701543</v>
      </c>
      <c r="P64" s="149">
        <f t="shared" si="5"/>
        <v>24.788129833326476</v>
      </c>
    </row>
    <row r="65" spans="1:16" x14ac:dyDescent="0.25">
      <c r="A65" s="92">
        <f t="shared" si="2"/>
        <v>64</v>
      </c>
      <c r="B65" s="61" t="s">
        <v>22</v>
      </c>
      <c r="C65" s="26">
        <v>43956</v>
      </c>
      <c r="D65" s="4">
        <v>58</v>
      </c>
      <c r="E65" s="29">
        <v>1811</v>
      </c>
      <c r="F65" s="4">
        <v>1</v>
      </c>
      <c r="G65" s="82" t="e">
        <f>F65+G41</f>
        <v>#REF!</v>
      </c>
      <c r="H65" s="92">
        <f t="shared" si="0"/>
        <v>1811</v>
      </c>
      <c r="I65" s="92">
        <f t="shared" si="1"/>
        <v>7.5016344578834131</v>
      </c>
      <c r="J65" s="149">
        <f t="shared" si="3"/>
        <v>22.644084883414497</v>
      </c>
      <c r="M65" s="92">
        <v>134</v>
      </c>
      <c r="N65" s="92">
        <v>5020</v>
      </c>
      <c r="O65" s="92">
        <f t="shared" si="4"/>
        <v>8.5211852126857757</v>
      </c>
      <c r="P65" s="149">
        <f t="shared" si="5"/>
        <v>26.721795695297843</v>
      </c>
    </row>
    <row r="66" spans="1:16" x14ac:dyDescent="0.25">
      <c r="A66" s="92">
        <f t="shared" si="2"/>
        <v>65</v>
      </c>
      <c r="B66" s="61" t="s">
        <v>22</v>
      </c>
      <c r="C66" s="26">
        <v>43957</v>
      </c>
      <c r="D66" s="4">
        <v>63</v>
      </c>
      <c r="E66" s="29">
        <v>1874</v>
      </c>
      <c r="F66" s="4">
        <v>5</v>
      </c>
      <c r="G66" s="82" t="e">
        <f>F66+G42</f>
        <v>#REF!</v>
      </c>
      <c r="H66" s="92">
        <f t="shared" ref="H66:H129" si="6">IF(EXACT(B66,B65),D66+H65,E66)</f>
        <v>1874</v>
      </c>
      <c r="I66" s="92">
        <f t="shared" ref="I66:I129" si="7">LN(H66)</f>
        <v>7.5358304627983674</v>
      </c>
      <c r="J66" s="149">
        <f t="shared" si="3"/>
        <v>25.614371494070763</v>
      </c>
      <c r="M66" s="92">
        <v>188</v>
      </c>
      <c r="N66" s="92">
        <v>5208</v>
      </c>
      <c r="O66" s="92">
        <f t="shared" si="4"/>
        <v>8.5579511838884059</v>
      </c>
      <c r="P66" s="149">
        <f t="shared" si="5"/>
        <v>26.42920592185218</v>
      </c>
    </row>
    <row r="67" spans="1:16" x14ac:dyDescent="0.25">
      <c r="A67" s="92">
        <f t="shared" si="2"/>
        <v>66</v>
      </c>
      <c r="B67" s="61" t="s">
        <v>22</v>
      </c>
      <c r="C67" s="26">
        <v>43958</v>
      </c>
      <c r="D67" s="4">
        <v>50</v>
      </c>
      <c r="E67" s="29">
        <v>1924</v>
      </c>
      <c r="F67" s="4">
        <v>6</v>
      </c>
      <c r="G67" s="82" t="e">
        <f>F67+G43</f>
        <v>#REF!</v>
      </c>
      <c r="H67" s="92">
        <f t="shared" si="6"/>
        <v>1924</v>
      </c>
      <c r="I67" s="92">
        <f t="shared" si="7"/>
        <v>7.5621616312256519</v>
      </c>
      <c r="J67" s="149">
        <f t="shared" si="3"/>
        <v>25.953014735985111</v>
      </c>
      <c r="M67" s="92">
        <v>163</v>
      </c>
      <c r="N67" s="92">
        <v>5371</v>
      </c>
      <c r="O67" s="92">
        <f t="shared" si="4"/>
        <v>8.58876938990546</v>
      </c>
      <c r="P67" s="149">
        <f t="shared" si="5"/>
        <v>25.170260574542592</v>
      </c>
    </row>
    <row r="68" spans="1:16" x14ac:dyDescent="0.25">
      <c r="A68" s="92">
        <f t="shared" ref="A68:A131" si="8">IF(EXACT(B68,B67),A67+1,1)</f>
        <v>67</v>
      </c>
      <c r="B68" s="61" t="s">
        <v>22</v>
      </c>
      <c r="C68" s="26">
        <v>43959</v>
      </c>
      <c r="D68" s="4">
        <v>77</v>
      </c>
      <c r="E68" s="29">
        <v>2001</v>
      </c>
      <c r="F68" s="4">
        <v>5</v>
      </c>
      <c r="G68" s="82" t="e">
        <f>F68+G44</f>
        <v>#REF!</v>
      </c>
      <c r="H68" s="92">
        <f t="shared" si="6"/>
        <v>2001</v>
      </c>
      <c r="I68" s="92">
        <f t="shared" si="7"/>
        <v>7.6014023345837334</v>
      </c>
      <c r="J68" s="149">
        <f t="shared" si="3"/>
        <v>24.135233155427198</v>
      </c>
      <c r="M68" s="92">
        <v>240</v>
      </c>
      <c r="N68" s="92">
        <v>5611</v>
      </c>
      <c r="O68" s="92">
        <f t="shared" si="4"/>
        <v>8.6324842357509723</v>
      </c>
      <c r="P68" s="149">
        <f t="shared" si="5"/>
        <v>23.13953106199553</v>
      </c>
    </row>
    <row r="69" spans="1:16" x14ac:dyDescent="0.25">
      <c r="A69" s="92">
        <f t="shared" si="8"/>
        <v>68</v>
      </c>
      <c r="B69" s="61" t="s">
        <v>22</v>
      </c>
      <c r="C69" s="26">
        <v>43960</v>
      </c>
      <c r="D69" s="4">
        <v>60</v>
      </c>
      <c r="E69" s="29">
        <v>2061</v>
      </c>
      <c r="F69" s="4">
        <v>4</v>
      </c>
      <c r="G69" s="82" t="e">
        <f>F69+G45</f>
        <v>#REF!</v>
      </c>
      <c r="H69" s="92">
        <f t="shared" si="6"/>
        <v>2061</v>
      </c>
      <c r="I69" s="92">
        <f t="shared" si="7"/>
        <v>7.6309465808904591</v>
      </c>
      <c r="J69" s="149">
        <f t="shared" si="3"/>
        <v>23.032765457587338</v>
      </c>
      <c r="M69" s="92">
        <v>165</v>
      </c>
      <c r="N69" s="92">
        <v>5776</v>
      </c>
      <c r="O69" s="92">
        <f t="shared" si="4"/>
        <v>8.6614666805726621</v>
      </c>
      <c r="P69" s="149">
        <f t="shared" si="5"/>
        <v>21.346653127174868</v>
      </c>
    </row>
    <row r="70" spans="1:16" x14ac:dyDescent="0.25">
      <c r="A70" s="92">
        <f t="shared" si="8"/>
        <v>69</v>
      </c>
      <c r="B70" s="61" t="s">
        <v>22</v>
      </c>
      <c r="C70" s="26">
        <v>43961</v>
      </c>
      <c r="D70" s="4">
        <v>51</v>
      </c>
      <c r="E70" s="29">
        <v>2112</v>
      </c>
      <c r="F70" s="4">
        <v>3</v>
      </c>
      <c r="G70" s="82" t="e">
        <f>F70+G46</f>
        <v>#REF!</v>
      </c>
      <c r="H70" s="92">
        <f t="shared" si="6"/>
        <v>2112</v>
      </c>
      <c r="I70" s="92">
        <f t="shared" si="7"/>
        <v>7.6553906448261522</v>
      </c>
      <c r="J70" s="149">
        <f t="shared" si="3"/>
        <v>22.458733715298376</v>
      </c>
      <c r="M70" s="92">
        <v>258</v>
      </c>
      <c r="N70" s="92">
        <v>6034</v>
      </c>
      <c r="O70" s="92">
        <f t="shared" si="4"/>
        <v>8.7051654197190071</v>
      </c>
      <c r="P70" s="149">
        <f t="shared" si="5"/>
        <v>19.651991361961294</v>
      </c>
    </row>
    <row r="71" spans="1:16" x14ac:dyDescent="0.25">
      <c r="A71" s="92">
        <f t="shared" si="8"/>
        <v>70</v>
      </c>
      <c r="B71" s="61" t="s">
        <v>22</v>
      </c>
      <c r="C71" s="26">
        <v>43962</v>
      </c>
      <c r="D71" s="4">
        <v>44</v>
      </c>
      <c r="E71" s="29">
        <v>2156</v>
      </c>
      <c r="F71" s="4">
        <v>4</v>
      </c>
      <c r="G71" s="82" t="e">
        <f>F71+G47</f>
        <v>#REF!</v>
      </c>
      <c r="H71" s="92">
        <f t="shared" si="6"/>
        <v>2156</v>
      </c>
      <c r="I71" s="92">
        <f t="shared" si="7"/>
        <v>7.6760099320288875</v>
      </c>
      <c r="J71" s="149">
        <f t="shared" si="3"/>
        <v>22.906272980837475</v>
      </c>
      <c r="M71" s="92">
        <v>244</v>
      </c>
      <c r="N71" s="92">
        <v>6278</v>
      </c>
      <c r="O71" s="92">
        <f t="shared" si="4"/>
        <v>8.7448067374018983</v>
      </c>
      <c r="P71" s="149">
        <f t="shared" si="5"/>
        <v>18.697785878773228</v>
      </c>
    </row>
    <row r="72" spans="1:16" x14ac:dyDescent="0.25">
      <c r="A72" s="92">
        <f t="shared" si="8"/>
        <v>71</v>
      </c>
      <c r="B72" s="61" t="s">
        <v>22</v>
      </c>
      <c r="C72" s="26">
        <v>43963</v>
      </c>
      <c r="D72" s="4">
        <v>80</v>
      </c>
      <c r="E72" s="29">
        <v>2236</v>
      </c>
      <c r="F72" s="4">
        <v>2</v>
      </c>
      <c r="G72" s="82" t="e">
        <f>F72+G48</f>
        <v>#REF!</v>
      </c>
      <c r="H72" s="92">
        <f t="shared" si="6"/>
        <v>2236</v>
      </c>
      <c r="I72" s="92">
        <f t="shared" si="7"/>
        <v>7.7124438342749899</v>
      </c>
      <c r="J72" s="149">
        <f t="shared" si="3"/>
        <v>23.42284070589535</v>
      </c>
      <c r="M72" s="92">
        <v>285</v>
      </c>
      <c r="N72" s="92">
        <v>6563</v>
      </c>
      <c r="O72" s="92">
        <f t="shared" si="4"/>
        <v>8.7892030944737236</v>
      </c>
      <c r="P72" s="149">
        <f t="shared" si="5"/>
        <v>17.995282445571718</v>
      </c>
    </row>
    <row r="73" spans="1:16" x14ac:dyDescent="0.25">
      <c r="A73" s="92">
        <f t="shared" si="8"/>
        <v>72</v>
      </c>
      <c r="B73" s="61" t="s">
        <v>22</v>
      </c>
      <c r="C73" s="26">
        <v>43964</v>
      </c>
      <c r="D73" s="4">
        <v>96</v>
      </c>
      <c r="E73" s="29">
        <v>2332</v>
      </c>
      <c r="F73" s="4">
        <v>4</v>
      </c>
      <c r="G73" s="82" t="e">
        <f>F73+G49</f>
        <v>#VALUE!</v>
      </c>
      <c r="H73" s="92">
        <f t="shared" si="6"/>
        <v>2332</v>
      </c>
      <c r="I73" s="92">
        <f t="shared" si="7"/>
        <v>7.754481547470383</v>
      </c>
      <c r="J73" s="149">
        <f t="shared" ref="J73:J136" si="9">LN(2)/SLOPE(I66:I73,A66:A73)</f>
        <v>23.011440630858186</v>
      </c>
      <c r="M73" s="92">
        <v>316</v>
      </c>
      <c r="N73" s="92">
        <v>6879</v>
      </c>
      <c r="O73" s="92">
        <f t="shared" si="4"/>
        <v>8.8362285715260143</v>
      </c>
      <c r="P73" s="149">
        <f t="shared" si="5"/>
        <v>17.037291341791608</v>
      </c>
    </row>
    <row r="74" spans="1:16" x14ac:dyDescent="0.25">
      <c r="A74" s="92">
        <f t="shared" si="8"/>
        <v>73</v>
      </c>
      <c r="B74" s="61" t="s">
        <v>22</v>
      </c>
      <c r="C74" s="26">
        <v>43965</v>
      </c>
      <c r="D74" s="4">
        <v>79</v>
      </c>
      <c r="E74" s="29">
        <v>2411</v>
      </c>
      <c r="F74" s="4">
        <v>11</v>
      </c>
      <c r="G74" s="82">
        <f>F74+G50</f>
        <v>12</v>
      </c>
      <c r="H74" s="92">
        <f t="shared" si="6"/>
        <v>2411</v>
      </c>
      <c r="I74" s="92">
        <f t="shared" si="7"/>
        <v>7.7877968781811706</v>
      </c>
      <c r="J74" s="149">
        <f t="shared" si="9"/>
        <v>22.30857966299024</v>
      </c>
      <c r="M74" s="92">
        <v>255</v>
      </c>
      <c r="N74" s="92">
        <v>7134</v>
      </c>
      <c r="O74" s="92">
        <f t="shared" si="4"/>
        <v>8.8726273659188362</v>
      </c>
      <c r="P74" s="149">
        <f t="shared" si="5"/>
        <v>16.818262556724811</v>
      </c>
    </row>
    <row r="75" spans="1:16" x14ac:dyDescent="0.25">
      <c r="A75" s="92">
        <f t="shared" si="8"/>
        <v>74</v>
      </c>
      <c r="B75" s="61" t="s">
        <v>22</v>
      </c>
      <c r="C75" s="26">
        <v>43966</v>
      </c>
      <c r="D75" s="4">
        <v>86</v>
      </c>
      <c r="E75" s="29">
        <v>2497</v>
      </c>
      <c r="F75" s="4">
        <v>2</v>
      </c>
      <c r="G75" s="82" t="e">
        <f>F75+G51</f>
        <v>#REF!</v>
      </c>
      <c r="H75" s="92">
        <f t="shared" si="6"/>
        <v>2497</v>
      </c>
      <c r="I75" s="92">
        <f t="shared" si="7"/>
        <v>7.8228452902797736</v>
      </c>
      <c r="J75" s="149">
        <f t="shared" si="9"/>
        <v>21.822743734711288</v>
      </c>
      <c r="M75" s="92">
        <v>345</v>
      </c>
      <c r="N75" s="92">
        <v>7479</v>
      </c>
      <c r="O75" s="92">
        <f t="shared" si="4"/>
        <v>8.9198543721916668</v>
      </c>
      <c r="P75" s="149">
        <f t="shared" si="5"/>
        <v>16.153124332817562</v>
      </c>
    </row>
    <row r="76" spans="1:16" x14ac:dyDescent="0.25">
      <c r="A76" s="92">
        <f t="shared" si="8"/>
        <v>75</v>
      </c>
      <c r="B76" s="61" t="s">
        <v>22</v>
      </c>
      <c r="C76" s="26">
        <v>43967</v>
      </c>
      <c r="D76" s="4">
        <v>97</v>
      </c>
      <c r="E76" s="29">
        <v>2594</v>
      </c>
      <c r="F76" s="4">
        <v>2</v>
      </c>
      <c r="G76" s="82" t="e">
        <f>F76+G52</f>
        <v>#REF!</v>
      </c>
      <c r="H76" s="92">
        <f t="shared" si="6"/>
        <v>2594</v>
      </c>
      <c r="I76" s="92">
        <f t="shared" si="7"/>
        <v>7.8609563648763894</v>
      </c>
      <c r="J76" s="149">
        <f t="shared" si="9"/>
        <v>20.612289154834084</v>
      </c>
      <c r="M76" s="92">
        <v>327</v>
      </c>
      <c r="N76" s="92">
        <v>7805</v>
      </c>
      <c r="O76" s="92">
        <f t="shared" si="4"/>
        <v>8.9625198329495319</v>
      </c>
      <c r="P76" s="149">
        <f t="shared" si="5"/>
        <v>16.098538703537479</v>
      </c>
    </row>
    <row r="77" spans="1:16" x14ac:dyDescent="0.25">
      <c r="A77" s="92">
        <f t="shared" si="8"/>
        <v>76</v>
      </c>
      <c r="B77" s="61" t="s">
        <v>22</v>
      </c>
      <c r="C77" s="26">
        <v>43968</v>
      </c>
      <c r="D77" s="4">
        <v>74</v>
      </c>
      <c r="E77" s="29">
        <v>2668</v>
      </c>
      <c r="F77" s="4">
        <v>3</v>
      </c>
      <c r="G77" s="82" t="e">
        <f>F77+G53</f>
        <v>#REF!</v>
      </c>
      <c r="H77" s="92">
        <f t="shared" si="6"/>
        <v>2668</v>
      </c>
      <c r="I77" s="92">
        <f t="shared" si="7"/>
        <v>7.8890844070355142</v>
      </c>
      <c r="J77" s="149">
        <f t="shared" si="9"/>
        <v>19.905028880067576</v>
      </c>
      <c r="M77" s="92">
        <v>263</v>
      </c>
      <c r="N77" s="92">
        <v>8086</v>
      </c>
      <c r="O77" s="92">
        <f t="shared" ref="O77:O140" si="10">LN(N77)</f>
        <v>8.9978894502007165</v>
      </c>
      <c r="P77" s="149">
        <f t="shared" ref="P77:P140" si="11">LN(2)/SLOPE(O71:O77,A71:A77)</f>
        <v>16.316099247803724</v>
      </c>
    </row>
    <row r="78" spans="1:16" x14ac:dyDescent="0.25">
      <c r="A78" s="92">
        <f t="shared" si="8"/>
        <v>77</v>
      </c>
      <c r="B78" s="61" t="s">
        <v>22</v>
      </c>
      <c r="C78" s="26">
        <v>43969</v>
      </c>
      <c r="D78" s="4">
        <v>93</v>
      </c>
      <c r="E78" s="29">
        <v>2761</v>
      </c>
      <c r="F78" s="4">
        <v>2</v>
      </c>
      <c r="G78" s="82" t="e">
        <f>F78+G54</f>
        <v>#REF!</v>
      </c>
      <c r="H78" s="92">
        <f t="shared" si="6"/>
        <v>2761</v>
      </c>
      <c r="I78" s="92">
        <f t="shared" si="7"/>
        <v>7.9233482119301542</v>
      </c>
      <c r="J78" s="149">
        <f t="shared" si="9"/>
        <v>19.610477075017847</v>
      </c>
      <c r="M78" s="92">
        <v>303</v>
      </c>
      <c r="N78" s="92">
        <v>8371</v>
      </c>
      <c r="O78" s="92">
        <f t="shared" si="10"/>
        <v>9.0325286306600567</v>
      </c>
      <c r="P78" s="149">
        <f t="shared" si="11"/>
        <v>16.97714895577052</v>
      </c>
    </row>
    <row r="79" spans="1:16" x14ac:dyDescent="0.25">
      <c r="A79" s="92">
        <f t="shared" si="8"/>
        <v>78</v>
      </c>
      <c r="B79" s="61" t="s">
        <v>22</v>
      </c>
      <c r="C79" s="26">
        <v>43970</v>
      </c>
      <c r="D79" s="4">
        <v>157</v>
      </c>
      <c r="E79" s="29">
        <v>2918</v>
      </c>
      <c r="F79" s="4">
        <v>2</v>
      </c>
      <c r="G79" s="82" t="e">
        <f>F79+G55</f>
        <v>#REF!</v>
      </c>
      <c r="H79" s="92">
        <f t="shared" si="6"/>
        <v>2918</v>
      </c>
      <c r="I79" s="92">
        <f t="shared" si="7"/>
        <v>7.9786537290827306</v>
      </c>
      <c r="J79" s="149">
        <f t="shared" si="9"/>
        <v>19.091355709179687</v>
      </c>
      <c r="M79" s="92">
        <v>438</v>
      </c>
      <c r="N79" s="92">
        <v>8809</v>
      </c>
      <c r="O79" s="92">
        <f t="shared" si="10"/>
        <v>9.0835292051097962</v>
      </c>
      <c r="P79" s="149">
        <f t="shared" si="11"/>
        <v>17.028558644598032</v>
      </c>
    </row>
    <row r="80" spans="1:16" x14ac:dyDescent="0.25">
      <c r="A80" s="92">
        <f t="shared" si="8"/>
        <v>79</v>
      </c>
      <c r="B80" s="61" t="s">
        <v>22</v>
      </c>
      <c r="C80" s="26">
        <v>43971</v>
      </c>
      <c r="D80" s="4">
        <v>178</v>
      </c>
      <c r="E80" s="29">
        <v>3096</v>
      </c>
      <c r="F80" s="4">
        <v>5</v>
      </c>
      <c r="G80" s="82" t="e">
        <f>F80+G56</f>
        <v>#REF!</v>
      </c>
      <c r="H80" s="92">
        <f t="shared" si="6"/>
        <v>3096</v>
      </c>
      <c r="I80" s="92">
        <f t="shared" si="7"/>
        <v>8.0378662347096181</v>
      </c>
      <c r="J80" s="149">
        <f t="shared" si="9"/>
        <v>17.81861794036957</v>
      </c>
      <c r="M80" s="92">
        <v>474</v>
      </c>
      <c r="N80" s="92">
        <v>9283</v>
      </c>
      <c r="O80" s="92">
        <f t="shared" si="10"/>
        <v>9.1359400493999328</v>
      </c>
      <c r="P80" s="149">
        <f t="shared" si="11"/>
        <v>16.346481967217105</v>
      </c>
    </row>
    <row r="81" spans="1:16" x14ac:dyDescent="0.25">
      <c r="A81" s="92">
        <f t="shared" si="8"/>
        <v>80</v>
      </c>
      <c r="B81" s="61" t="s">
        <v>22</v>
      </c>
      <c r="C81" s="26">
        <v>43972</v>
      </c>
      <c r="D81" s="4">
        <v>213</v>
      </c>
      <c r="E81" s="29">
        <v>3309</v>
      </c>
      <c r="F81" s="4">
        <v>9</v>
      </c>
      <c r="G81" s="82" t="e">
        <f>F81+G57</f>
        <v>#REF!</v>
      </c>
      <c r="H81" s="92">
        <f t="shared" si="6"/>
        <v>3309</v>
      </c>
      <c r="I81" s="92">
        <f t="shared" si="7"/>
        <v>8.1044013079216128</v>
      </c>
      <c r="J81" s="149">
        <f t="shared" si="9"/>
        <v>15.827465049340939</v>
      </c>
      <c r="M81" s="92">
        <v>648</v>
      </c>
      <c r="N81" s="92">
        <v>9931</v>
      </c>
      <c r="O81" s="92">
        <f t="shared" si="10"/>
        <v>9.2034164569033585</v>
      </c>
      <c r="P81" s="149">
        <f t="shared" si="11"/>
        <v>15.125178169607251</v>
      </c>
    </row>
    <row r="82" spans="1:16" x14ac:dyDescent="0.25">
      <c r="A82" s="92">
        <f t="shared" si="8"/>
        <v>81</v>
      </c>
      <c r="B82" s="61" t="s">
        <v>22</v>
      </c>
      <c r="C82" s="26">
        <v>43973</v>
      </c>
      <c r="D82" s="4">
        <v>266</v>
      </c>
      <c r="E82" s="29">
        <v>3575</v>
      </c>
      <c r="F82" s="4">
        <v>5</v>
      </c>
      <c r="G82" s="82" t="e">
        <f>F82+G58</f>
        <v>#REF!</v>
      </c>
      <c r="H82" s="92">
        <f t="shared" si="6"/>
        <v>3575</v>
      </c>
      <c r="I82" s="92">
        <f t="shared" si="7"/>
        <v>8.181720455128108</v>
      </c>
      <c r="J82" s="149">
        <f t="shared" si="9"/>
        <v>13.761365502806289</v>
      </c>
      <c r="M82" s="92">
        <v>718</v>
      </c>
      <c r="N82" s="92">
        <v>10649</v>
      </c>
      <c r="O82" s="92">
        <f t="shared" si="10"/>
        <v>9.2732212700153838</v>
      </c>
      <c r="P82" s="149">
        <f t="shared" si="11"/>
        <v>13.416650766405787</v>
      </c>
    </row>
    <row r="83" spans="1:16" x14ac:dyDescent="0.25">
      <c r="A83" s="92">
        <f t="shared" si="8"/>
        <v>82</v>
      </c>
      <c r="B83" s="61" t="s">
        <v>22</v>
      </c>
      <c r="C83" s="26">
        <v>43974</v>
      </c>
      <c r="D83" s="4">
        <v>289</v>
      </c>
      <c r="E83" s="29">
        <v>3864</v>
      </c>
      <c r="F83" s="4">
        <v>4</v>
      </c>
      <c r="G83" s="82" t="e">
        <f>F83+G59</f>
        <v>#REF!</v>
      </c>
      <c r="H83" s="92">
        <f t="shared" si="6"/>
        <v>3864</v>
      </c>
      <c r="I83" s="92">
        <f t="shared" si="7"/>
        <v>8.2594581953324084</v>
      </c>
      <c r="J83" s="149">
        <f t="shared" si="9"/>
        <v>11.992499585240028</v>
      </c>
      <c r="M83" s="92">
        <v>704</v>
      </c>
      <c r="N83" s="92">
        <v>11353</v>
      </c>
      <c r="O83" s="92">
        <f t="shared" si="10"/>
        <v>9.3372373051645337</v>
      </c>
      <c r="P83" s="149">
        <f t="shared" si="11"/>
        <v>11.985381427914627</v>
      </c>
    </row>
    <row r="84" spans="1:16" x14ac:dyDescent="0.25">
      <c r="A84" s="92">
        <f t="shared" si="8"/>
        <v>83</v>
      </c>
      <c r="B84" s="61" t="s">
        <v>22</v>
      </c>
      <c r="C84" s="26">
        <v>43975</v>
      </c>
      <c r="D84" s="4">
        <v>196</v>
      </c>
      <c r="E84" s="29">
        <v>4060</v>
      </c>
      <c r="F84" s="4">
        <v>2</v>
      </c>
      <c r="G84" s="82" t="e">
        <f>F84+G60</f>
        <v>#REF!</v>
      </c>
      <c r="H84" s="92">
        <f t="shared" si="6"/>
        <v>4060</v>
      </c>
      <c r="I84" s="92">
        <f t="shared" si="7"/>
        <v>8.3089382525957785</v>
      </c>
      <c r="J84" s="149">
        <f t="shared" si="9"/>
        <v>10.995558332586631</v>
      </c>
      <c r="M84" s="92">
        <v>723</v>
      </c>
      <c r="N84" s="92">
        <v>12076</v>
      </c>
      <c r="O84" s="92">
        <f t="shared" si="10"/>
        <v>9.3989752908267299</v>
      </c>
      <c r="P84" s="149">
        <f t="shared" si="11"/>
        <v>11.12827112655207</v>
      </c>
    </row>
    <row r="85" spans="1:16" x14ac:dyDescent="0.25">
      <c r="A85" s="92">
        <f t="shared" si="8"/>
        <v>84</v>
      </c>
      <c r="B85" s="61" t="s">
        <v>22</v>
      </c>
      <c r="C85" s="26">
        <v>43976</v>
      </c>
      <c r="D85" s="4">
        <v>159</v>
      </c>
      <c r="E85" s="29">
        <v>4219</v>
      </c>
      <c r="F85" s="4">
        <v>5</v>
      </c>
      <c r="G85" s="82" t="e">
        <f>F85+G61</f>
        <v>#REF!</v>
      </c>
      <c r="H85" s="92">
        <f t="shared" si="6"/>
        <v>4219</v>
      </c>
      <c r="I85" s="92">
        <f t="shared" si="7"/>
        <v>8.3473534121243382</v>
      </c>
      <c r="J85" s="149">
        <f t="shared" si="9"/>
        <v>10.859605749710049</v>
      </c>
      <c r="M85" s="92">
        <v>552</v>
      </c>
      <c r="N85" s="92">
        <v>12628</v>
      </c>
      <c r="O85" s="92">
        <f t="shared" si="10"/>
        <v>9.443671849677882</v>
      </c>
      <c r="P85" s="149">
        <f t="shared" si="11"/>
        <v>11.152046321625182</v>
      </c>
    </row>
    <row r="86" spans="1:16" x14ac:dyDescent="0.25">
      <c r="A86" s="92">
        <f t="shared" si="8"/>
        <v>85</v>
      </c>
      <c r="B86" s="61" t="s">
        <v>22</v>
      </c>
      <c r="C86" s="26">
        <v>43977</v>
      </c>
      <c r="D86" s="4">
        <v>236</v>
      </c>
      <c r="E86" s="29">
        <v>4455</v>
      </c>
      <c r="F86" s="4">
        <v>16</v>
      </c>
      <c r="G86" s="82" t="e">
        <f>F86+G62</f>
        <v>#REF!</v>
      </c>
      <c r="H86" s="92">
        <f t="shared" si="6"/>
        <v>4455</v>
      </c>
      <c r="I86" s="92">
        <f t="shared" si="7"/>
        <v>8.4017823399049103</v>
      </c>
      <c r="J86" s="149">
        <f t="shared" si="9"/>
        <v>11.195518688563858</v>
      </c>
      <c r="M86" s="92">
        <v>600</v>
      </c>
      <c r="N86" s="92">
        <v>13228</v>
      </c>
      <c r="O86" s="92">
        <f t="shared" si="10"/>
        <v>9.4900910741016826</v>
      </c>
      <c r="P86" s="149">
        <f t="shared" si="11"/>
        <v>11.630558576062469</v>
      </c>
    </row>
    <row r="87" spans="1:16" x14ac:dyDescent="0.25">
      <c r="A87" s="92">
        <f t="shared" si="8"/>
        <v>86</v>
      </c>
      <c r="B87" s="61" t="s">
        <v>22</v>
      </c>
      <c r="C87" s="26">
        <v>43978</v>
      </c>
      <c r="D87" s="4">
        <v>315</v>
      </c>
      <c r="E87" s="29">
        <v>4770</v>
      </c>
      <c r="F87" s="4">
        <v>3</v>
      </c>
      <c r="G87" s="82" t="e">
        <f>F87+G63</f>
        <v>#REF!</v>
      </c>
      <c r="H87" s="92">
        <f t="shared" si="6"/>
        <v>4770</v>
      </c>
      <c r="I87" s="92">
        <f t="shared" si="7"/>
        <v>8.4701015838823874</v>
      </c>
      <c r="J87" s="149">
        <f t="shared" si="9"/>
        <v>11.50922142242697</v>
      </c>
      <c r="M87" s="92">
        <v>706</v>
      </c>
      <c r="N87" s="92">
        <v>13933</v>
      </c>
      <c r="O87" s="92">
        <f t="shared" si="10"/>
        <v>9.5420154061135918</v>
      </c>
      <c r="P87" s="149">
        <f t="shared" si="11"/>
        <v>12.473317980687844</v>
      </c>
    </row>
    <row r="88" spans="1:16" x14ac:dyDescent="0.25">
      <c r="A88" s="92">
        <f t="shared" si="8"/>
        <v>87</v>
      </c>
      <c r="B88" s="61" t="s">
        <v>22</v>
      </c>
      <c r="C88" s="26">
        <v>43979</v>
      </c>
      <c r="D88" s="4">
        <v>299</v>
      </c>
      <c r="E88" s="29">
        <v>5069</v>
      </c>
      <c r="F88" s="4">
        <v>4</v>
      </c>
      <c r="G88" s="82" t="e">
        <f>F88+G64</f>
        <v>#REF!</v>
      </c>
      <c r="H88" s="92">
        <f t="shared" si="6"/>
        <v>5069</v>
      </c>
      <c r="I88" s="92">
        <f t="shared" si="7"/>
        <v>8.5308988384723499</v>
      </c>
      <c r="J88" s="149">
        <f t="shared" si="9"/>
        <v>11.900067313863236</v>
      </c>
      <c r="M88" s="92">
        <v>769</v>
      </c>
      <c r="N88" s="92">
        <v>14702</v>
      </c>
      <c r="O88" s="92">
        <f t="shared" si="10"/>
        <v>9.5957388179340324</v>
      </c>
      <c r="P88" s="149">
        <f t="shared" si="11"/>
        <v>13.218768213849929</v>
      </c>
    </row>
    <row r="89" spans="1:16" x14ac:dyDescent="0.25">
      <c r="A89" s="92">
        <f t="shared" si="8"/>
        <v>88</v>
      </c>
      <c r="B89" s="61" t="s">
        <v>22</v>
      </c>
      <c r="C89" s="26">
        <v>43980</v>
      </c>
      <c r="D89" s="4">
        <v>273</v>
      </c>
      <c r="E89" s="29">
        <v>5342</v>
      </c>
      <c r="F89" s="4">
        <v>5</v>
      </c>
      <c r="G89" s="82" t="e">
        <f>F89+G65</f>
        <v>#REF!</v>
      </c>
      <c r="H89" s="92">
        <f t="shared" si="6"/>
        <v>5342</v>
      </c>
      <c r="I89" s="92">
        <f t="shared" si="7"/>
        <v>8.5833553936699065</v>
      </c>
      <c r="J89" s="149">
        <f t="shared" si="9"/>
        <v>12.370878134755362</v>
      </c>
      <c r="M89" s="92">
        <v>717</v>
      </c>
      <c r="N89" s="92">
        <v>15419</v>
      </c>
      <c r="O89" s="92">
        <f t="shared" si="10"/>
        <v>9.6433557941713524</v>
      </c>
      <c r="P89" s="149">
        <f t="shared" si="11"/>
        <v>13.762418212925329</v>
      </c>
    </row>
    <row r="90" spans="1:16" x14ac:dyDescent="0.25">
      <c r="A90" s="92">
        <f t="shared" si="8"/>
        <v>89</v>
      </c>
      <c r="B90" s="61" t="s">
        <v>22</v>
      </c>
      <c r="C90" s="26">
        <v>43981</v>
      </c>
      <c r="D90" s="4">
        <v>296</v>
      </c>
      <c r="E90" s="29">
        <v>5638</v>
      </c>
      <c r="F90" s="4">
        <v>2</v>
      </c>
      <c r="G90" s="82" t="e">
        <f>F90+G66</f>
        <v>#REF!</v>
      </c>
      <c r="H90" s="92">
        <f t="shared" si="6"/>
        <v>5638</v>
      </c>
      <c r="I90" s="92">
        <f t="shared" si="7"/>
        <v>8.6372846716740579</v>
      </c>
      <c r="J90" s="149">
        <f t="shared" si="9"/>
        <v>12.559650879620726</v>
      </c>
      <c r="M90" s="92">
        <v>795</v>
      </c>
      <c r="N90" s="92">
        <v>16214</v>
      </c>
      <c r="O90" s="92">
        <f t="shared" si="10"/>
        <v>9.6936303455476516</v>
      </c>
      <c r="P90" s="149">
        <f t="shared" si="11"/>
        <v>13.972922518329966</v>
      </c>
    </row>
    <row r="91" spans="1:16" x14ac:dyDescent="0.25">
      <c r="A91" s="92">
        <f t="shared" si="8"/>
        <v>90</v>
      </c>
      <c r="B91" s="61" t="s">
        <v>22</v>
      </c>
      <c r="C91" s="26">
        <v>43982</v>
      </c>
      <c r="D91" s="4">
        <v>254</v>
      </c>
      <c r="E91" s="29">
        <v>5892</v>
      </c>
      <c r="F91" s="4">
        <v>6</v>
      </c>
      <c r="G91" s="82" t="e">
        <f>F91+G67</f>
        <v>#REF!</v>
      </c>
      <c r="H91" s="92">
        <f t="shared" si="6"/>
        <v>5892</v>
      </c>
      <c r="I91" s="92">
        <f t="shared" si="7"/>
        <v>8.6813507775825212</v>
      </c>
      <c r="J91" s="149">
        <f t="shared" si="9"/>
        <v>12.488976614320512</v>
      </c>
      <c r="M91" s="92">
        <v>637</v>
      </c>
      <c r="N91" s="92">
        <v>16851</v>
      </c>
      <c r="O91" s="92">
        <f t="shared" si="10"/>
        <v>9.7321652812005421</v>
      </c>
      <c r="P91" s="149">
        <f t="shared" si="11"/>
        <v>14.126306133090347</v>
      </c>
    </row>
    <row r="92" spans="1:16" x14ac:dyDescent="0.25">
      <c r="A92" s="92">
        <f t="shared" si="8"/>
        <v>91</v>
      </c>
      <c r="B92" s="61" t="s">
        <v>22</v>
      </c>
      <c r="C92" s="26">
        <v>43983</v>
      </c>
      <c r="D92" s="4">
        <v>252</v>
      </c>
      <c r="E92" s="29">
        <v>6144</v>
      </c>
      <c r="F92" s="4">
        <v>5</v>
      </c>
      <c r="G92" s="82" t="e">
        <f>F92+G68</f>
        <v>#REF!</v>
      </c>
      <c r="H92" s="92">
        <f t="shared" si="6"/>
        <v>6144</v>
      </c>
      <c r="I92" s="92">
        <f t="shared" si="7"/>
        <v>8.7232312748275085</v>
      </c>
      <c r="J92" s="149">
        <f t="shared" si="9"/>
        <v>12.704440653546692</v>
      </c>
      <c r="M92" s="92">
        <v>564</v>
      </c>
      <c r="N92" s="92">
        <v>17415</v>
      </c>
      <c r="O92" s="92">
        <f t="shared" si="10"/>
        <v>9.7650871828001016</v>
      </c>
      <c r="P92" s="149">
        <f t="shared" si="11"/>
        <v>14.892898106947554</v>
      </c>
    </row>
    <row r="93" spans="1:16" x14ac:dyDescent="0.25">
      <c r="A93" s="92">
        <f t="shared" si="8"/>
        <v>92</v>
      </c>
      <c r="B93" s="61" t="s">
        <v>22</v>
      </c>
      <c r="C93" s="26">
        <v>43984</v>
      </c>
      <c r="D93" s="4">
        <v>488</v>
      </c>
      <c r="E93" s="29">
        <v>6632</v>
      </c>
      <c r="F93" s="4">
        <v>8</v>
      </c>
      <c r="G93" s="82" t="e">
        <f>F93+G69</f>
        <v>#REF!</v>
      </c>
      <c r="H93" s="92">
        <f t="shared" si="6"/>
        <v>6632</v>
      </c>
      <c r="I93" s="92">
        <f t="shared" si="7"/>
        <v>8.7996616968151304</v>
      </c>
      <c r="J93" s="149">
        <f t="shared" si="9"/>
        <v>12.779461188774615</v>
      </c>
      <c r="M93" s="92">
        <v>904</v>
      </c>
      <c r="N93" s="92">
        <v>18319</v>
      </c>
      <c r="O93" s="92">
        <f t="shared" si="10"/>
        <v>9.81569405158546</v>
      </c>
      <c r="P93" s="149">
        <f t="shared" si="11"/>
        <v>15.544626191670208</v>
      </c>
    </row>
    <row r="94" spans="1:16" x14ac:dyDescent="0.25">
      <c r="A94" s="92">
        <f t="shared" si="8"/>
        <v>93</v>
      </c>
      <c r="B94" s="61" t="s">
        <v>22</v>
      </c>
      <c r="C94" s="26">
        <v>43985</v>
      </c>
      <c r="D94" s="4">
        <v>442</v>
      </c>
      <c r="E94" s="29">
        <v>7074</v>
      </c>
      <c r="F94" s="4">
        <v>6</v>
      </c>
      <c r="G94" s="82" t="e">
        <f>F94+G70</f>
        <v>#REF!</v>
      </c>
      <c r="H94" s="92">
        <f t="shared" si="6"/>
        <v>7074</v>
      </c>
      <c r="I94" s="92">
        <f t="shared" si="7"/>
        <v>8.8641813697654257</v>
      </c>
      <c r="J94" s="149">
        <f t="shared" si="9"/>
        <v>12.751536279190381</v>
      </c>
      <c r="M94" s="92">
        <v>949</v>
      </c>
      <c r="N94" s="92">
        <v>19268</v>
      </c>
      <c r="O94" s="92">
        <f t="shared" si="10"/>
        <v>9.8662009677501121</v>
      </c>
      <c r="P94" s="149">
        <f t="shared" si="11"/>
        <v>15.810841528996272</v>
      </c>
    </row>
    <row r="95" spans="1:16" x14ac:dyDescent="0.25">
      <c r="A95" s="92">
        <f t="shared" si="8"/>
        <v>94</v>
      </c>
      <c r="B95" s="61" t="s">
        <v>22</v>
      </c>
      <c r="C95" s="26">
        <v>43986</v>
      </c>
      <c r="D95" s="4">
        <v>422</v>
      </c>
      <c r="E95" s="29">
        <v>7496</v>
      </c>
      <c r="F95" s="4">
        <v>11</v>
      </c>
      <c r="G95" s="82" t="e">
        <f>F95+G71</f>
        <v>#REF!</v>
      </c>
      <c r="H95" s="92">
        <f t="shared" si="6"/>
        <v>7496</v>
      </c>
      <c r="I95" s="92">
        <f t="shared" si="7"/>
        <v>8.9221248239182582</v>
      </c>
      <c r="J95" s="149">
        <f t="shared" si="9"/>
        <v>12.463144494898787</v>
      </c>
      <c r="M95" s="92">
        <v>929</v>
      </c>
      <c r="N95" s="92">
        <v>20197</v>
      </c>
      <c r="O95" s="92">
        <f t="shared" si="10"/>
        <v>9.913289357508388</v>
      </c>
      <c r="P95" s="149">
        <f t="shared" si="11"/>
        <v>15.671037659948405</v>
      </c>
    </row>
    <row r="96" spans="1:16" x14ac:dyDescent="0.25">
      <c r="A96" s="92">
        <f t="shared" si="8"/>
        <v>95</v>
      </c>
      <c r="B96" s="61" t="s">
        <v>22</v>
      </c>
      <c r="C96" s="26">
        <v>43987</v>
      </c>
      <c r="D96" s="4">
        <v>371</v>
      </c>
      <c r="E96" s="29">
        <v>7867</v>
      </c>
      <c r="F96" s="4">
        <v>8</v>
      </c>
      <c r="G96" s="82" t="e">
        <f>F96+G72</f>
        <v>#REF!</v>
      </c>
      <c r="H96" s="92">
        <f t="shared" si="6"/>
        <v>7867</v>
      </c>
      <c r="I96" s="92">
        <f t="shared" si="7"/>
        <v>8.9704320743292421</v>
      </c>
      <c r="J96" s="149">
        <f t="shared" si="9"/>
        <v>12.235454211786676</v>
      </c>
      <c r="M96" s="92">
        <v>840</v>
      </c>
      <c r="N96" s="92">
        <v>21037</v>
      </c>
      <c r="O96" s="92">
        <f t="shared" si="10"/>
        <v>9.9540380711340291</v>
      </c>
      <c r="P96" s="149">
        <f t="shared" si="11"/>
        <v>15.594048837878821</v>
      </c>
    </row>
    <row r="97" spans="1:16" x14ac:dyDescent="0.25">
      <c r="A97" s="92">
        <f t="shared" si="8"/>
        <v>96</v>
      </c>
      <c r="B97" s="61" t="s">
        <v>22</v>
      </c>
      <c r="C97" s="26">
        <v>43988</v>
      </c>
      <c r="D97" s="4">
        <v>457</v>
      </c>
      <c r="E97" s="29">
        <v>8324</v>
      </c>
      <c r="F97" s="4">
        <v>2</v>
      </c>
      <c r="G97" s="82" t="e">
        <f>F97+G73</f>
        <v>#VALUE!</v>
      </c>
      <c r="H97" s="92">
        <f t="shared" si="6"/>
        <v>8324</v>
      </c>
      <c r="I97" s="92">
        <f t="shared" si="7"/>
        <v>9.0268981875135257</v>
      </c>
      <c r="J97" s="149">
        <f t="shared" si="9"/>
        <v>12.045004266818268</v>
      </c>
      <c r="M97" s="92">
        <v>983</v>
      </c>
      <c r="N97" s="92">
        <v>22020</v>
      </c>
      <c r="O97" s="92">
        <f t="shared" si="10"/>
        <v>9.9997064102766711</v>
      </c>
      <c r="P97" s="149">
        <f t="shared" si="11"/>
        <v>15.18489181103903</v>
      </c>
    </row>
    <row r="98" spans="1:16" x14ac:dyDescent="0.25">
      <c r="A98" s="92">
        <f t="shared" si="8"/>
        <v>97</v>
      </c>
      <c r="B98" s="61" t="s">
        <v>22</v>
      </c>
      <c r="C98" s="26">
        <v>43989</v>
      </c>
      <c r="D98" s="4">
        <v>375</v>
      </c>
      <c r="E98" s="29">
        <v>8699</v>
      </c>
      <c r="F98" s="4">
        <v>9</v>
      </c>
      <c r="G98" s="82">
        <f>F98+G74</f>
        <v>21</v>
      </c>
      <c r="H98" s="92">
        <f t="shared" si="6"/>
        <v>8699</v>
      </c>
      <c r="I98" s="92">
        <f t="shared" si="7"/>
        <v>9.0709633555075406</v>
      </c>
      <c r="J98" s="149">
        <f t="shared" si="9"/>
        <v>12.090084693236586</v>
      </c>
      <c r="M98" s="92">
        <v>774</v>
      </c>
      <c r="N98" s="92">
        <v>22794</v>
      </c>
      <c r="O98" s="92">
        <f t="shared" si="10"/>
        <v>10.03425262241568</v>
      </c>
      <c r="P98" s="149">
        <f t="shared" si="11"/>
        <v>15.362327155799647</v>
      </c>
    </row>
    <row r="99" spans="1:16" x14ac:dyDescent="0.25">
      <c r="A99" s="92">
        <f t="shared" si="8"/>
        <v>98</v>
      </c>
      <c r="B99" s="61" t="s">
        <v>22</v>
      </c>
      <c r="C99" s="26">
        <v>43990</v>
      </c>
      <c r="D99" s="4">
        <v>344</v>
      </c>
      <c r="E99" s="29">
        <v>9043</v>
      </c>
      <c r="F99" s="4">
        <v>16</v>
      </c>
      <c r="G99" s="82" t="e">
        <f>F99+G75</f>
        <v>#REF!</v>
      </c>
      <c r="H99" s="92">
        <f t="shared" si="6"/>
        <v>9043</v>
      </c>
      <c r="I99" s="92">
        <f t="shared" si="7"/>
        <v>9.1097462567404808</v>
      </c>
      <c r="J99" s="149">
        <f t="shared" si="9"/>
        <v>12.661403902774174</v>
      </c>
      <c r="M99" s="92">
        <v>826</v>
      </c>
      <c r="N99" s="92">
        <v>23620</v>
      </c>
      <c r="O99" s="92">
        <f t="shared" si="10"/>
        <v>10.069849089751353</v>
      </c>
      <c r="P99" s="149">
        <f t="shared" si="11"/>
        <v>16.378361962217834</v>
      </c>
    </row>
    <row r="100" spans="1:16" x14ac:dyDescent="0.25">
      <c r="A100" s="92">
        <f t="shared" si="8"/>
        <v>99</v>
      </c>
      <c r="B100" s="61" t="s">
        <v>22</v>
      </c>
      <c r="C100" s="26">
        <v>43991</v>
      </c>
      <c r="D100" s="4">
        <v>545</v>
      </c>
      <c r="E100" s="29">
        <v>9588</v>
      </c>
      <c r="F100" s="4">
        <v>13</v>
      </c>
      <c r="G100" s="82" t="e">
        <f>F100+G76</f>
        <v>#REF!</v>
      </c>
      <c r="H100" s="92">
        <f t="shared" si="6"/>
        <v>9588</v>
      </c>
      <c r="I100" s="92">
        <f t="shared" si="7"/>
        <v>9.1682675955542745</v>
      </c>
      <c r="J100" s="149">
        <f t="shared" si="9"/>
        <v>13.505850737762097</v>
      </c>
      <c r="M100" s="92">
        <v>1141</v>
      </c>
      <c r="N100" s="92">
        <v>24761</v>
      </c>
      <c r="O100" s="92">
        <f t="shared" si="10"/>
        <v>10.117025113705102</v>
      </c>
      <c r="P100" s="149">
        <f t="shared" si="11"/>
        <v>16.93839390950269</v>
      </c>
    </row>
    <row r="101" spans="1:16" x14ac:dyDescent="0.25">
      <c r="A101" s="92">
        <f t="shared" si="8"/>
        <v>100</v>
      </c>
      <c r="B101" s="61" t="s">
        <v>22</v>
      </c>
      <c r="C101" s="26">
        <v>43992</v>
      </c>
      <c r="D101" s="4">
        <v>621</v>
      </c>
      <c r="E101" s="29">
        <v>10209</v>
      </c>
      <c r="F101" s="4">
        <v>7</v>
      </c>
      <c r="G101" s="82" t="e">
        <f>F101+G77</f>
        <v>#REF!</v>
      </c>
      <c r="H101" s="92">
        <f t="shared" si="6"/>
        <v>10209</v>
      </c>
      <c r="I101" s="92">
        <f t="shared" si="7"/>
        <v>9.2310249631690162</v>
      </c>
      <c r="J101" s="149">
        <f t="shared" si="9"/>
        <v>13.66568040210579</v>
      </c>
      <c r="M101" s="92">
        <v>1226</v>
      </c>
      <c r="N101" s="92">
        <v>25987</v>
      </c>
      <c r="O101" s="92">
        <f t="shared" si="10"/>
        <v>10.165351691961936</v>
      </c>
      <c r="P101" s="149">
        <f t="shared" si="11"/>
        <v>16.84288604709128</v>
      </c>
    </row>
    <row r="102" spans="1:16" x14ac:dyDescent="0.25">
      <c r="A102" s="92">
        <f t="shared" si="8"/>
        <v>101</v>
      </c>
      <c r="B102" s="61" t="s">
        <v>22</v>
      </c>
      <c r="C102" s="26">
        <v>43993</v>
      </c>
      <c r="D102" s="4">
        <v>756</v>
      </c>
      <c r="E102" s="29">
        <v>10965</v>
      </c>
      <c r="F102" s="4">
        <v>19</v>
      </c>
      <c r="G102" s="82" t="e">
        <f>F102+G78</f>
        <v>#REF!</v>
      </c>
      <c r="H102" s="92">
        <f t="shared" si="6"/>
        <v>10965</v>
      </c>
      <c r="I102" s="92">
        <f t="shared" si="7"/>
        <v>9.3024636608519877</v>
      </c>
      <c r="J102" s="149">
        <f t="shared" si="9"/>
        <v>13.148458183898383</v>
      </c>
      <c r="M102" s="92">
        <v>1386</v>
      </c>
      <c r="N102" s="92">
        <v>27373</v>
      </c>
      <c r="O102" s="92">
        <f t="shared" si="10"/>
        <v>10.217312405089107</v>
      </c>
      <c r="P102" s="149">
        <f t="shared" si="11"/>
        <v>16.121227545152195</v>
      </c>
    </row>
    <row r="103" spans="1:16" x14ac:dyDescent="0.25">
      <c r="A103" s="92">
        <f t="shared" si="8"/>
        <v>102</v>
      </c>
      <c r="B103" s="61" t="s">
        <v>22</v>
      </c>
      <c r="C103" s="26">
        <v>43994</v>
      </c>
      <c r="D103" s="4">
        <v>745</v>
      </c>
      <c r="E103" s="29">
        <v>11710</v>
      </c>
      <c r="F103" s="4">
        <v>11</v>
      </c>
      <c r="G103" s="82" t="e">
        <f>F103+G79</f>
        <v>#REF!</v>
      </c>
      <c r="H103" s="92">
        <f t="shared" si="6"/>
        <v>11710</v>
      </c>
      <c r="I103" s="92">
        <f t="shared" si="7"/>
        <v>9.3681984565917631</v>
      </c>
      <c r="J103" s="149">
        <f t="shared" si="9"/>
        <v>12.385795360007471</v>
      </c>
      <c r="M103" s="92">
        <v>1391</v>
      </c>
      <c r="N103" s="92">
        <v>28764</v>
      </c>
      <c r="O103" s="92">
        <f t="shared" si="10"/>
        <v>10.266879884222385</v>
      </c>
      <c r="P103" s="149">
        <f t="shared" si="11"/>
        <v>15.364948675335791</v>
      </c>
    </row>
    <row r="104" spans="1:16" x14ac:dyDescent="0.25">
      <c r="A104" s="92">
        <f t="shared" si="8"/>
        <v>103</v>
      </c>
      <c r="B104" s="61" t="s">
        <v>22</v>
      </c>
      <c r="C104" s="26">
        <v>43995</v>
      </c>
      <c r="D104" s="4">
        <v>849</v>
      </c>
      <c r="E104" s="29">
        <v>12559</v>
      </c>
      <c r="F104" s="4">
        <v>19</v>
      </c>
      <c r="G104" s="82" t="e">
        <f>F104+G80</f>
        <v>#REF!</v>
      </c>
      <c r="H104" s="92">
        <f t="shared" si="6"/>
        <v>12559</v>
      </c>
      <c r="I104" s="92">
        <f t="shared" si="7"/>
        <v>9.438192819018127</v>
      </c>
      <c r="J104" s="149">
        <f t="shared" si="9"/>
        <v>11.630572830382039</v>
      </c>
      <c r="M104" s="92">
        <v>1531</v>
      </c>
      <c r="N104" s="92">
        <v>30295</v>
      </c>
      <c r="O104" s="92">
        <f t="shared" si="10"/>
        <v>10.318737961379089</v>
      </c>
      <c r="P104" s="149">
        <f t="shared" si="11"/>
        <v>14.399800071778378</v>
      </c>
    </row>
    <row r="105" spans="1:16" x14ac:dyDescent="0.25">
      <c r="A105" s="92">
        <f t="shared" si="8"/>
        <v>104</v>
      </c>
      <c r="B105" s="61" t="s">
        <v>22</v>
      </c>
      <c r="C105" s="26">
        <v>43996</v>
      </c>
      <c r="D105" s="4">
        <v>635</v>
      </c>
      <c r="E105" s="29">
        <v>13194</v>
      </c>
      <c r="F105" s="4">
        <v>9</v>
      </c>
      <c r="G105" s="82" t="e">
        <f>F105+G81</f>
        <v>#REF!</v>
      </c>
      <c r="H105" s="92">
        <f t="shared" si="6"/>
        <v>13194</v>
      </c>
      <c r="I105" s="92">
        <f t="shared" si="7"/>
        <v>9.4875174597828167</v>
      </c>
      <c r="J105" s="149">
        <f t="shared" si="9"/>
        <v>11.134164492114063</v>
      </c>
      <c r="M105" s="92">
        <v>1282</v>
      </c>
      <c r="N105" s="92">
        <v>31577</v>
      </c>
      <c r="O105" s="92">
        <f t="shared" si="10"/>
        <v>10.36018428646371</v>
      </c>
      <c r="P105" s="149">
        <f t="shared" si="11"/>
        <v>14.105154526409901</v>
      </c>
    </row>
    <row r="106" spans="1:16" x14ac:dyDescent="0.25">
      <c r="A106" s="92">
        <f t="shared" si="8"/>
        <v>105</v>
      </c>
      <c r="B106" s="61" t="s">
        <v>22</v>
      </c>
      <c r="C106" s="26">
        <v>43997</v>
      </c>
      <c r="D106" s="4">
        <v>552</v>
      </c>
      <c r="E106" s="29">
        <v>13746</v>
      </c>
      <c r="F106" s="4">
        <v>12</v>
      </c>
      <c r="G106" s="82" t="e">
        <f>F106+G82</f>
        <v>#REF!</v>
      </c>
      <c r="H106" s="92">
        <f t="shared" si="6"/>
        <v>13746</v>
      </c>
      <c r="I106" s="92">
        <f t="shared" si="7"/>
        <v>9.5285031516815497</v>
      </c>
      <c r="J106" s="149">
        <f t="shared" si="9"/>
        <v>11.165245081249687</v>
      </c>
      <c r="M106" s="92">
        <v>1208</v>
      </c>
      <c r="N106" s="92">
        <v>32785</v>
      </c>
      <c r="O106" s="92">
        <f t="shared" si="10"/>
        <v>10.39772637269772</v>
      </c>
      <c r="P106" s="149">
        <f t="shared" si="11"/>
        <v>14.557606359357486</v>
      </c>
    </row>
    <row r="107" spans="1:16" x14ac:dyDescent="0.25">
      <c r="A107" s="92">
        <f t="shared" si="8"/>
        <v>106</v>
      </c>
      <c r="B107" s="61" t="s">
        <v>22</v>
      </c>
      <c r="C107" s="26">
        <v>43998</v>
      </c>
      <c r="D107" s="4">
        <v>798</v>
      </c>
      <c r="E107" s="29">
        <v>14544</v>
      </c>
      <c r="F107" s="4">
        <v>7</v>
      </c>
      <c r="G107" s="82" t="e">
        <f>F107+G83</f>
        <v>#REF!</v>
      </c>
      <c r="H107" s="92">
        <f t="shared" si="6"/>
        <v>14544</v>
      </c>
      <c r="I107" s="92">
        <f t="shared" si="7"/>
        <v>9.5849338164172604</v>
      </c>
      <c r="J107" s="149">
        <f t="shared" si="9"/>
        <v>11.577237836148484</v>
      </c>
      <c r="M107" s="92">
        <v>1374</v>
      </c>
      <c r="N107" s="92">
        <v>34159</v>
      </c>
      <c r="O107" s="92">
        <f t="shared" si="10"/>
        <v>10.438781373469331</v>
      </c>
      <c r="P107" s="149">
        <f t="shared" si="11"/>
        <v>15.22896691007641</v>
      </c>
    </row>
    <row r="108" spans="1:16" x14ac:dyDescent="0.25">
      <c r="A108" s="92">
        <f t="shared" si="8"/>
        <v>107</v>
      </c>
      <c r="B108" s="61" t="s">
        <v>22</v>
      </c>
      <c r="C108" s="26">
        <v>43999</v>
      </c>
      <c r="D108" s="4">
        <v>799</v>
      </c>
      <c r="E108" s="29">
        <v>15343</v>
      </c>
      <c r="F108" s="4">
        <v>12</v>
      </c>
      <c r="G108" s="82" t="e">
        <f>F108+G84</f>
        <v>#REF!</v>
      </c>
      <c r="H108" s="92">
        <f t="shared" si="6"/>
        <v>15343</v>
      </c>
      <c r="I108" s="92">
        <f t="shared" si="7"/>
        <v>9.6384146229452057</v>
      </c>
      <c r="J108" s="149">
        <f t="shared" si="9"/>
        <v>12.144453877756671</v>
      </c>
      <c r="M108" s="92">
        <v>1393</v>
      </c>
      <c r="N108" s="92">
        <v>35552</v>
      </c>
      <c r="O108" s="92">
        <f t="shared" si="10"/>
        <v>10.478751692439356</v>
      </c>
      <c r="P108" s="149">
        <f t="shared" si="11"/>
        <v>16.078181014452888</v>
      </c>
    </row>
    <row r="109" spans="1:16" x14ac:dyDescent="0.25">
      <c r="A109" s="92">
        <f t="shared" si="8"/>
        <v>108</v>
      </c>
      <c r="B109" s="61" t="s">
        <v>22</v>
      </c>
      <c r="C109" s="26">
        <v>44000</v>
      </c>
      <c r="D109" s="4">
        <v>1106</v>
      </c>
      <c r="E109" s="29">
        <v>16449</v>
      </c>
      <c r="F109" s="4">
        <v>13</v>
      </c>
      <c r="G109" s="82" t="e">
        <f>F109+G85</f>
        <v>#REF!</v>
      </c>
      <c r="H109" s="92">
        <f t="shared" si="6"/>
        <v>16449</v>
      </c>
      <c r="I109" s="92">
        <f t="shared" si="7"/>
        <v>9.7080199640721574</v>
      </c>
      <c r="J109" s="149">
        <f t="shared" si="9"/>
        <v>12.464584498099978</v>
      </c>
      <c r="M109" s="92">
        <v>1958</v>
      </c>
      <c r="N109" s="92">
        <v>37510</v>
      </c>
      <c r="O109" s="92">
        <f t="shared" si="10"/>
        <v>10.532362843075934</v>
      </c>
      <c r="P109" s="149">
        <f t="shared" si="11"/>
        <v>16.240107627298933</v>
      </c>
    </row>
    <row r="110" spans="1:16" x14ac:dyDescent="0.25">
      <c r="A110" s="92">
        <f t="shared" si="8"/>
        <v>109</v>
      </c>
      <c r="B110" s="61" t="s">
        <v>22</v>
      </c>
      <c r="C110" s="26">
        <v>44001</v>
      </c>
      <c r="D110" s="4">
        <v>1119</v>
      </c>
      <c r="E110" s="29">
        <v>17568</v>
      </c>
      <c r="F110" s="4">
        <v>16</v>
      </c>
      <c r="G110" s="82" t="e">
        <f>F110+G86</f>
        <v>#REF!</v>
      </c>
      <c r="H110" s="92">
        <f t="shared" si="6"/>
        <v>17568</v>
      </c>
      <c r="I110" s="92">
        <f t="shared" si="7"/>
        <v>9.7738343443092575</v>
      </c>
      <c r="J110" s="149">
        <f t="shared" si="9"/>
        <v>12.394203644369069</v>
      </c>
      <c r="M110" s="92">
        <v>2060</v>
      </c>
      <c r="N110" s="92">
        <v>39570</v>
      </c>
      <c r="O110" s="92">
        <f t="shared" si="10"/>
        <v>10.58582653437947</v>
      </c>
      <c r="P110" s="149">
        <f t="shared" si="11"/>
        <v>15.822076627721549</v>
      </c>
    </row>
    <row r="111" spans="1:16" x14ac:dyDescent="0.25">
      <c r="A111" s="92">
        <f t="shared" si="8"/>
        <v>110</v>
      </c>
      <c r="B111" s="61" t="s">
        <v>22</v>
      </c>
      <c r="C111" s="26">
        <v>44002</v>
      </c>
      <c r="D111" s="4">
        <v>1013</v>
      </c>
      <c r="E111" s="29">
        <v>18581</v>
      </c>
      <c r="F111" s="4">
        <v>6</v>
      </c>
      <c r="G111" s="82" t="e">
        <f>F111+G87</f>
        <v>#REF!</v>
      </c>
      <c r="H111" s="92">
        <f t="shared" si="6"/>
        <v>18581</v>
      </c>
      <c r="I111" s="92">
        <f t="shared" si="7"/>
        <v>9.8298948322327551</v>
      </c>
      <c r="J111" s="149">
        <f t="shared" si="9"/>
        <v>12.217815460935633</v>
      </c>
      <c r="M111" s="92">
        <v>1634</v>
      </c>
      <c r="N111" s="92">
        <v>41204</v>
      </c>
      <c r="O111" s="92">
        <f t="shared" si="10"/>
        <v>10.626290618003583</v>
      </c>
      <c r="P111" s="149">
        <f t="shared" si="11"/>
        <v>15.304872645468084</v>
      </c>
    </row>
    <row r="112" spans="1:16" x14ac:dyDescent="0.25">
      <c r="A112" s="92">
        <f t="shared" si="8"/>
        <v>111</v>
      </c>
      <c r="B112" s="61" t="s">
        <v>22</v>
      </c>
      <c r="C112" s="26">
        <v>44003</v>
      </c>
      <c r="D112" s="4">
        <v>746</v>
      </c>
      <c r="E112" s="29">
        <v>19327</v>
      </c>
      <c r="F112" s="4">
        <v>9</v>
      </c>
      <c r="G112" s="82" t="e">
        <f>F112+G88</f>
        <v>#REF!</v>
      </c>
      <c r="H112" s="92">
        <f t="shared" si="6"/>
        <v>19327</v>
      </c>
      <c r="I112" s="92">
        <f t="shared" si="7"/>
        <v>9.8692583609854676</v>
      </c>
      <c r="J112" s="149">
        <f t="shared" si="9"/>
        <v>12.091153139619475</v>
      </c>
      <c r="M112" s="92">
        <v>1581</v>
      </c>
      <c r="N112" s="92">
        <v>42785</v>
      </c>
      <c r="O112" s="92">
        <f t="shared" si="10"/>
        <v>10.663942852852156</v>
      </c>
      <c r="P112" s="149">
        <f t="shared" si="11"/>
        <v>15.153800972363259</v>
      </c>
    </row>
    <row r="113" spans="1:16" x14ac:dyDescent="0.25">
      <c r="A113" s="92">
        <f t="shared" si="8"/>
        <v>112</v>
      </c>
      <c r="B113" s="61" t="s">
        <v>22</v>
      </c>
      <c r="C113" s="26">
        <v>44004</v>
      </c>
      <c r="D113" s="4">
        <v>1037</v>
      </c>
      <c r="E113" s="29">
        <v>20364</v>
      </c>
      <c r="F113" s="4">
        <v>8</v>
      </c>
      <c r="G113" s="82" t="e">
        <f>F113+G89</f>
        <v>#REF!</v>
      </c>
      <c r="H113" s="92">
        <f t="shared" si="6"/>
        <v>20364</v>
      </c>
      <c r="I113" s="92">
        <f t="shared" si="7"/>
        <v>9.9215239150222274</v>
      </c>
      <c r="J113" s="149">
        <f t="shared" si="9"/>
        <v>12.097254109922309</v>
      </c>
      <c r="M113" s="92">
        <v>2146</v>
      </c>
      <c r="N113" s="92">
        <v>44931</v>
      </c>
      <c r="O113" s="92">
        <f t="shared" si="10"/>
        <v>10.712883258660506</v>
      </c>
      <c r="P113" s="149">
        <f t="shared" si="11"/>
        <v>15.084628830064119</v>
      </c>
    </row>
    <row r="114" spans="1:16" x14ac:dyDescent="0.25">
      <c r="A114" s="92">
        <f t="shared" si="8"/>
        <v>113</v>
      </c>
      <c r="B114" s="61" t="s">
        <v>22</v>
      </c>
      <c r="C114" s="26">
        <v>44005</v>
      </c>
      <c r="D114" s="4">
        <v>1334</v>
      </c>
      <c r="E114" s="29">
        <v>21698</v>
      </c>
      <c r="F114" s="4">
        <v>15</v>
      </c>
      <c r="G114" s="82" t="e">
        <f>F114+G90</f>
        <v>#REF!</v>
      </c>
      <c r="H114" s="92">
        <f t="shared" si="6"/>
        <v>21698</v>
      </c>
      <c r="I114" s="92">
        <f t="shared" si="7"/>
        <v>9.9849753693823953</v>
      </c>
      <c r="J114" s="149">
        <f t="shared" si="9"/>
        <v>12.24329293552614</v>
      </c>
      <c r="M114" s="92">
        <v>2285</v>
      </c>
      <c r="N114" s="92">
        <v>47216</v>
      </c>
      <c r="O114" s="92">
        <f t="shared" si="10"/>
        <v>10.76248809718272</v>
      </c>
      <c r="P114" s="149">
        <f t="shared" si="11"/>
        <v>15.040783454275523</v>
      </c>
    </row>
    <row r="115" spans="1:16" x14ac:dyDescent="0.25">
      <c r="A115" s="92">
        <f t="shared" si="8"/>
        <v>114</v>
      </c>
      <c r="B115" s="61" t="s">
        <v>22</v>
      </c>
      <c r="C115" s="26">
        <v>44006</v>
      </c>
      <c r="D115" s="4">
        <v>1463</v>
      </c>
      <c r="E115" s="29">
        <v>23161</v>
      </c>
      <c r="F115" s="4">
        <v>21</v>
      </c>
      <c r="G115" s="82" t="e">
        <f>F115+G91</f>
        <v>#REF!</v>
      </c>
      <c r="H115" s="92">
        <f t="shared" si="6"/>
        <v>23161</v>
      </c>
      <c r="I115" s="92">
        <f t="shared" si="7"/>
        <v>10.050225108647712</v>
      </c>
      <c r="J115" s="149">
        <f t="shared" si="9"/>
        <v>12.258063460626975</v>
      </c>
      <c r="M115" s="92">
        <v>2635</v>
      </c>
      <c r="N115" s="92">
        <v>49851</v>
      </c>
      <c r="O115" s="92">
        <f t="shared" si="10"/>
        <v>10.816793835369323</v>
      </c>
      <c r="P115" s="149">
        <f t="shared" si="11"/>
        <v>15.00772490023561</v>
      </c>
    </row>
    <row r="116" spans="1:16" x14ac:dyDescent="0.25">
      <c r="A116" s="92">
        <f t="shared" si="8"/>
        <v>115</v>
      </c>
      <c r="B116" s="61" t="s">
        <v>22</v>
      </c>
      <c r="C116" s="26">
        <v>44007</v>
      </c>
      <c r="D116" s="4">
        <v>1482</v>
      </c>
      <c r="E116" s="29">
        <v>24643</v>
      </c>
      <c r="F116" s="4">
        <v>15</v>
      </c>
      <c r="G116" s="82" t="e">
        <f>F116+G92</f>
        <v>#REF!</v>
      </c>
      <c r="H116" s="92">
        <f t="shared" si="6"/>
        <v>24643</v>
      </c>
      <c r="I116" s="92">
        <f t="shared" si="7"/>
        <v>10.112248163482885</v>
      </c>
      <c r="J116" s="149">
        <f t="shared" si="9"/>
        <v>12.312041520926654</v>
      </c>
      <c r="M116" s="92">
        <v>2606</v>
      </c>
      <c r="N116" s="92">
        <v>52457</v>
      </c>
      <c r="O116" s="92">
        <f t="shared" si="10"/>
        <v>10.867749065357904</v>
      </c>
      <c r="P116" s="149">
        <f t="shared" si="11"/>
        <v>14.644109887898267</v>
      </c>
    </row>
    <row r="117" spans="1:16" x14ac:dyDescent="0.25">
      <c r="A117" s="92">
        <f t="shared" si="8"/>
        <v>116</v>
      </c>
      <c r="B117" s="61" t="s">
        <v>22</v>
      </c>
      <c r="C117" s="26">
        <v>44008</v>
      </c>
      <c r="D117" s="4">
        <v>1692</v>
      </c>
      <c r="E117" s="29">
        <v>26335</v>
      </c>
      <c r="F117" s="4">
        <v>21</v>
      </c>
      <c r="G117" s="82" t="e">
        <f>F117+G93</f>
        <v>#REF!</v>
      </c>
      <c r="H117" s="92">
        <f t="shared" si="6"/>
        <v>26335</v>
      </c>
      <c r="I117" s="92">
        <f t="shared" si="7"/>
        <v>10.17865413191749</v>
      </c>
      <c r="J117" s="149">
        <f t="shared" si="9"/>
        <v>12.000428859471812</v>
      </c>
      <c r="M117" s="92">
        <v>2886</v>
      </c>
      <c r="N117" s="92">
        <v>55343</v>
      </c>
      <c r="O117" s="92">
        <f t="shared" si="10"/>
        <v>10.921305462207695</v>
      </c>
      <c r="P117" s="149">
        <f t="shared" si="11"/>
        <v>13.897015775146663</v>
      </c>
    </row>
    <row r="118" spans="1:16" x14ac:dyDescent="0.25">
      <c r="A118" s="92">
        <f t="shared" si="8"/>
        <v>117</v>
      </c>
      <c r="B118" s="61" t="s">
        <v>22</v>
      </c>
      <c r="C118" s="26">
        <v>44009</v>
      </c>
      <c r="D118" s="4">
        <v>1423</v>
      </c>
      <c r="E118" s="29">
        <v>27758</v>
      </c>
      <c r="F118" s="4">
        <v>13</v>
      </c>
      <c r="G118" s="82" t="e">
        <f>F118+G94</f>
        <v>#REF!</v>
      </c>
      <c r="H118" s="92">
        <f t="shared" si="6"/>
        <v>27758</v>
      </c>
      <c r="I118" s="92">
        <f t="shared" si="7"/>
        <v>10.231279365915785</v>
      </c>
      <c r="J118" s="149">
        <f t="shared" si="9"/>
        <v>11.658645982684707</v>
      </c>
      <c r="M118" s="92">
        <v>2401</v>
      </c>
      <c r="N118" s="92">
        <v>57744</v>
      </c>
      <c r="O118" s="92">
        <f t="shared" si="10"/>
        <v>10.963774726882569</v>
      </c>
      <c r="P118" s="149">
        <f t="shared" si="11"/>
        <v>13.652298423896431</v>
      </c>
    </row>
    <row r="119" spans="1:16" x14ac:dyDescent="0.25">
      <c r="A119" s="92">
        <f t="shared" si="8"/>
        <v>118</v>
      </c>
      <c r="B119" s="61" t="s">
        <v>22</v>
      </c>
      <c r="C119" s="26">
        <v>44010</v>
      </c>
      <c r="D119" s="4">
        <v>1225</v>
      </c>
      <c r="E119" s="29">
        <v>28983</v>
      </c>
      <c r="F119" s="4">
        <v>11</v>
      </c>
      <c r="G119" s="82" t="e">
        <f>F119+G95</f>
        <v>#REF!</v>
      </c>
      <c r="H119" s="92">
        <f t="shared" si="6"/>
        <v>28983</v>
      </c>
      <c r="I119" s="92">
        <f t="shared" si="7"/>
        <v>10.274464730185619</v>
      </c>
      <c r="J119" s="149">
        <f t="shared" si="9"/>
        <v>11.579376941659907</v>
      </c>
      <c r="M119" s="92">
        <v>2189</v>
      </c>
      <c r="N119" s="92">
        <v>59933</v>
      </c>
      <c r="O119" s="92">
        <f t="shared" si="10"/>
        <v>11.000982550600819</v>
      </c>
      <c r="P119" s="149">
        <f t="shared" si="11"/>
        <v>14.152227658556034</v>
      </c>
    </row>
    <row r="120" spans="1:16" x14ac:dyDescent="0.25">
      <c r="A120" s="92">
        <f t="shared" si="8"/>
        <v>119</v>
      </c>
      <c r="B120" s="61" t="s">
        <v>22</v>
      </c>
      <c r="C120" s="26">
        <v>44011</v>
      </c>
      <c r="D120" s="4">
        <v>1280</v>
      </c>
      <c r="E120" s="29">
        <v>30263</v>
      </c>
      <c r="F120" s="4">
        <v>21</v>
      </c>
      <c r="G120" s="82" t="e">
        <f>F120+G96</f>
        <v>#REF!</v>
      </c>
      <c r="H120" s="92">
        <f t="shared" si="6"/>
        <v>30263</v>
      </c>
      <c r="I120" s="92">
        <f t="shared" si="7"/>
        <v>10.317681123208132</v>
      </c>
      <c r="J120" s="149">
        <f t="shared" si="9"/>
        <v>12.054444064754426</v>
      </c>
      <c r="M120" s="92">
        <v>2335</v>
      </c>
      <c r="N120" s="92">
        <v>62268</v>
      </c>
      <c r="O120" s="92">
        <f t="shared" si="10"/>
        <v>11.03920292915574</v>
      </c>
      <c r="P120" s="149">
        <f t="shared" si="11"/>
        <v>14.9922036369952</v>
      </c>
    </row>
    <row r="121" spans="1:16" x14ac:dyDescent="0.25">
      <c r="A121" s="92">
        <f t="shared" si="8"/>
        <v>120</v>
      </c>
      <c r="B121" s="61" t="s">
        <v>22</v>
      </c>
      <c r="C121" s="26">
        <v>44012</v>
      </c>
      <c r="D121" s="4">
        <v>1374</v>
      </c>
      <c r="E121" s="29">
        <v>31637</v>
      </c>
      <c r="F121" s="4">
        <v>13</v>
      </c>
      <c r="G121" s="82" t="e">
        <f>F121+G97</f>
        <v>#VALUE!</v>
      </c>
      <c r="H121" s="92">
        <f t="shared" si="6"/>
        <v>31637</v>
      </c>
      <c r="I121" s="92">
        <f t="shared" si="7"/>
        <v>10.362082600698466</v>
      </c>
      <c r="J121" s="149">
        <f t="shared" si="9"/>
        <v>12.892033442174824</v>
      </c>
      <c r="M121" s="92">
        <v>2262</v>
      </c>
      <c r="N121" s="92">
        <v>64530</v>
      </c>
      <c r="O121" s="92">
        <f t="shared" si="10"/>
        <v>11.074885510929885</v>
      </c>
      <c r="P121" s="149">
        <f t="shared" si="11"/>
        <v>16.215867859994571</v>
      </c>
    </row>
    <row r="122" spans="1:16" x14ac:dyDescent="0.25">
      <c r="A122" s="92">
        <f t="shared" si="8"/>
        <v>121</v>
      </c>
      <c r="B122" s="61" t="s">
        <v>22</v>
      </c>
      <c r="C122" s="26">
        <v>44013</v>
      </c>
      <c r="D122" s="4">
        <v>1671</v>
      </c>
      <c r="E122" s="29">
        <v>33308</v>
      </c>
      <c r="F122" s="4">
        <v>27</v>
      </c>
      <c r="G122" s="82">
        <f>F122+G98</f>
        <v>48</v>
      </c>
      <c r="H122" s="92">
        <f t="shared" si="6"/>
        <v>33308</v>
      </c>
      <c r="I122" s="92">
        <f t="shared" si="7"/>
        <v>10.41355288735571</v>
      </c>
      <c r="J122" s="149">
        <f t="shared" si="9"/>
        <v>13.691046088928406</v>
      </c>
      <c r="M122" s="92">
        <v>2667</v>
      </c>
      <c r="N122" s="92">
        <v>67197</v>
      </c>
      <c r="O122" s="92">
        <f t="shared" si="10"/>
        <v>11.115383882657577</v>
      </c>
      <c r="P122" s="149">
        <f t="shared" si="11"/>
        <v>17.244110215549711</v>
      </c>
    </row>
    <row r="123" spans="1:16" x14ac:dyDescent="0.25">
      <c r="A123" s="92">
        <f t="shared" si="8"/>
        <v>122</v>
      </c>
      <c r="B123" s="61" t="s">
        <v>22</v>
      </c>
      <c r="C123" s="26">
        <v>44014</v>
      </c>
      <c r="D123" s="4">
        <v>1733</v>
      </c>
      <c r="E123" s="29">
        <v>35041</v>
      </c>
      <c r="F123" s="4">
        <v>21</v>
      </c>
      <c r="G123" s="82" t="e">
        <f>F123+G99</f>
        <v>#REF!</v>
      </c>
      <c r="H123" s="92">
        <f t="shared" si="6"/>
        <v>35041</v>
      </c>
      <c r="I123" s="92">
        <f t="shared" si="7"/>
        <v>10.464274083455889</v>
      </c>
      <c r="J123" s="149">
        <f t="shared" si="9"/>
        <v>14.290637504310402</v>
      </c>
      <c r="M123" s="92">
        <v>2744</v>
      </c>
      <c r="N123" s="92">
        <v>69941</v>
      </c>
      <c r="O123" s="92">
        <f t="shared" si="10"/>
        <v>11.15540730848484</v>
      </c>
      <c r="P123" s="149">
        <f t="shared" si="11"/>
        <v>17.98002501244466</v>
      </c>
    </row>
    <row r="124" spans="1:16" x14ac:dyDescent="0.25">
      <c r="A124" s="92">
        <f t="shared" si="8"/>
        <v>123</v>
      </c>
      <c r="B124" s="61" t="s">
        <v>22</v>
      </c>
      <c r="C124" s="26">
        <v>44015</v>
      </c>
      <c r="D124" s="4">
        <v>1849</v>
      </c>
      <c r="E124" s="29">
        <v>36890</v>
      </c>
      <c r="F124" s="4">
        <v>26</v>
      </c>
      <c r="G124" s="82" t="e">
        <f>F124+G100</f>
        <v>#REF!</v>
      </c>
      <c r="H124" s="92">
        <f t="shared" si="6"/>
        <v>36890</v>
      </c>
      <c r="I124" s="92">
        <f t="shared" si="7"/>
        <v>10.515695790590721</v>
      </c>
      <c r="J124" s="149">
        <f t="shared" si="9"/>
        <v>14.607468371553308</v>
      </c>
      <c r="M124" s="92">
        <v>2845</v>
      </c>
      <c r="N124" s="92">
        <v>72786</v>
      </c>
      <c r="O124" s="92">
        <f t="shared" si="10"/>
        <v>11.195278907998974</v>
      </c>
      <c r="P124" s="149">
        <f t="shared" si="11"/>
        <v>17.978089644239542</v>
      </c>
    </row>
    <row r="125" spans="1:16" x14ac:dyDescent="0.25">
      <c r="A125" s="92">
        <f t="shared" si="8"/>
        <v>124</v>
      </c>
      <c r="B125" s="61" t="s">
        <v>22</v>
      </c>
      <c r="C125" s="26">
        <v>44016</v>
      </c>
      <c r="D125" s="4">
        <v>1517</v>
      </c>
      <c r="E125" s="29">
        <v>38407</v>
      </c>
      <c r="F125" s="4">
        <v>26</v>
      </c>
      <c r="G125" s="82" t="e">
        <f>F125+G101</f>
        <v>#REF!</v>
      </c>
      <c r="H125" s="92">
        <f t="shared" si="6"/>
        <v>38407</v>
      </c>
      <c r="I125" s="92">
        <f t="shared" si="7"/>
        <v>10.555995013629378</v>
      </c>
      <c r="J125" s="149">
        <f t="shared" si="9"/>
        <v>14.664557176371385</v>
      </c>
      <c r="M125" s="92">
        <v>2590</v>
      </c>
      <c r="N125" s="92">
        <v>75376</v>
      </c>
      <c r="O125" s="92">
        <f t="shared" si="10"/>
        <v>11.230244200939822</v>
      </c>
      <c r="P125" s="149">
        <f t="shared" si="11"/>
        <v>17.962853131969954</v>
      </c>
    </row>
    <row r="126" spans="1:16" x14ac:dyDescent="0.25">
      <c r="A126" s="92">
        <f t="shared" si="8"/>
        <v>125</v>
      </c>
      <c r="B126" s="61" t="s">
        <v>22</v>
      </c>
      <c r="C126" s="26">
        <v>44017</v>
      </c>
      <c r="D126" s="4">
        <v>1564</v>
      </c>
      <c r="E126" s="29">
        <v>39971</v>
      </c>
      <c r="F126" s="4">
        <v>12</v>
      </c>
      <c r="G126" s="82" t="e">
        <f>F126+G102</f>
        <v>#REF!</v>
      </c>
      <c r="H126" s="92">
        <f t="shared" si="6"/>
        <v>39971</v>
      </c>
      <c r="I126" s="92">
        <f t="shared" si="7"/>
        <v>10.595909470156478</v>
      </c>
      <c r="J126" s="149">
        <f t="shared" si="9"/>
        <v>14.728251541814226</v>
      </c>
      <c r="M126" s="92">
        <v>2439</v>
      </c>
      <c r="N126" s="92">
        <v>77815</v>
      </c>
      <c r="O126" s="92">
        <f t="shared" si="10"/>
        <v>11.26208949363911</v>
      </c>
      <c r="P126" s="149">
        <f t="shared" si="11"/>
        <v>18.3221299583521</v>
      </c>
    </row>
    <row r="127" spans="1:16" x14ac:dyDescent="0.25">
      <c r="A127" s="92">
        <f t="shared" si="8"/>
        <v>126</v>
      </c>
      <c r="B127" s="61" t="s">
        <v>22</v>
      </c>
      <c r="C127" s="26">
        <v>44018</v>
      </c>
      <c r="D127" s="4">
        <v>1476</v>
      </c>
      <c r="E127" s="29">
        <v>41447</v>
      </c>
      <c r="F127" s="4">
        <v>54</v>
      </c>
      <c r="G127" s="82" t="e">
        <f>F127+G103</f>
        <v>#REF!</v>
      </c>
      <c r="H127" s="92">
        <f t="shared" si="6"/>
        <v>41447</v>
      </c>
      <c r="I127" s="92">
        <f t="shared" si="7"/>
        <v>10.632170781587089</v>
      </c>
      <c r="J127" s="149">
        <f t="shared" si="9"/>
        <v>15.125921927119554</v>
      </c>
      <c r="M127" s="92">
        <v>2632</v>
      </c>
      <c r="N127" s="92">
        <v>80447</v>
      </c>
      <c r="O127" s="92">
        <f t="shared" si="10"/>
        <v>11.295353861482845</v>
      </c>
      <c r="P127" s="149">
        <f t="shared" si="11"/>
        <v>18.849183098834345</v>
      </c>
    </row>
    <row r="128" spans="1:16" x14ac:dyDescent="0.25">
      <c r="A128" s="92">
        <f t="shared" si="8"/>
        <v>127</v>
      </c>
      <c r="B128" s="61" t="s">
        <v>22</v>
      </c>
      <c r="C128" s="26">
        <v>44019</v>
      </c>
      <c r="D128" s="4">
        <v>1752</v>
      </c>
      <c r="E128" s="29">
        <v>43199</v>
      </c>
      <c r="F128" s="4">
        <v>39</v>
      </c>
      <c r="G128" s="82" t="e">
        <f>F128+G104</f>
        <v>#REF!</v>
      </c>
      <c r="H128" s="92">
        <f t="shared" si="6"/>
        <v>43199</v>
      </c>
      <c r="I128" s="92">
        <f t="shared" si="7"/>
        <v>10.673572625816131</v>
      </c>
      <c r="J128" s="149">
        <f t="shared" si="9"/>
        <v>15.699293610110582</v>
      </c>
      <c r="M128" s="92">
        <v>2979</v>
      </c>
      <c r="N128" s="92">
        <v>83426</v>
      </c>
      <c r="O128" s="92">
        <f t="shared" si="10"/>
        <v>11.331715290362238</v>
      </c>
      <c r="P128" s="149">
        <f t="shared" si="11"/>
        <v>19.491977203295576</v>
      </c>
    </row>
    <row r="129" spans="1:16" x14ac:dyDescent="0.25">
      <c r="A129" s="92">
        <f t="shared" si="8"/>
        <v>128</v>
      </c>
      <c r="B129" s="61" t="s">
        <v>22</v>
      </c>
      <c r="C129" s="26">
        <v>44020</v>
      </c>
      <c r="D129" s="4">
        <v>2222</v>
      </c>
      <c r="E129" s="29">
        <v>45421</v>
      </c>
      <c r="F129" s="4">
        <v>35</v>
      </c>
      <c r="G129" s="82" t="e">
        <f>F129+G105</f>
        <v>#REF!</v>
      </c>
      <c r="H129" s="92">
        <f t="shared" si="6"/>
        <v>45421</v>
      </c>
      <c r="I129" s="92">
        <f t="shared" si="7"/>
        <v>10.723729832149901</v>
      </c>
      <c r="J129" s="149">
        <f t="shared" si="9"/>
        <v>16.141730263626272</v>
      </c>
      <c r="M129" s="92">
        <v>3604</v>
      </c>
      <c r="N129" s="92">
        <v>87030</v>
      </c>
      <c r="O129" s="92">
        <f t="shared" si="10"/>
        <v>11.374008165783559</v>
      </c>
      <c r="P129" s="149">
        <f t="shared" si="11"/>
        <v>19.529496934478516</v>
      </c>
    </row>
    <row r="130" spans="1:16" x14ac:dyDescent="0.25">
      <c r="A130" s="92">
        <f t="shared" si="8"/>
        <v>129</v>
      </c>
      <c r="B130" s="61" t="s">
        <v>22</v>
      </c>
      <c r="C130" s="26">
        <v>44021</v>
      </c>
      <c r="D130" s="4">
        <v>2372</v>
      </c>
      <c r="E130" s="29">
        <v>47793</v>
      </c>
      <c r="F130" s="4">
        <v>11</v>
      </c>
      <c r="G130" s="82" t="e">
        <f>F130+G106</f>
        <v>#REF!</v>
      </c>
      <c r="H130" s="92">
        <f t="shared" ref="H130:H193" si="12">IF(EXACT(B130,B129),D130+H129,E130)</f>
        <v>47793</v>
      </c>
      <c r="I130" s="92">
        <f t="shared" ref="I130:I193" si="13">LN(H130)</f>
        <v>10.774634464241004</v>
      </c>
      <c r="J130" s="149">
        <f t="shared" si="9"/>
        <v>16.16585861652727</v>
      </c>
      <c r="M130" s="92">
        <v>3663</v>
      </c>
      <c r="N130" s="92">
        <v>90693</v>
      </c>
      <c r="O130" s="92">
        <f t="shared" si="10"/>
        <v>11.415235455616623</v>
      </c>
      <c r="P130" s="149">
        <f t="shared" si="11"/>
        <v>19.083259679403771</v>
      </c>
    </row>
    <row r="131" spans="1:16" x14ac:dyDescent="0.25">
      <c r="A131" s="92">
        <f t="shared" si="8"/>
        <v>130</v>
      </c>
      <c r="B131" s="61" t="s">
        <v>22</v>
      </c>
      <c r="C131" s="26">
        <v>44022</v>
      </c>
      <c r="D131" s="4">
        <v>2118</v>
      </c>
      <c r="E131" s="29">
        <v>49911</v>
      </c>
      <c r="F131" s="4">
        <v>30</v>
      </c>
      <c r="G131" s="82" t="e">
        <f>F131+G107</f>
        <v>#REF!</v>
      </c>
      <c r="H131" s="92">
        <f t="shared" si="12"/>
        <v>49911</v>
      </c>
      <c r="I131" s="92">
        <f t="shared" si="13"/>
        <v>10.817996698327853</v>
      </c>
      <c r="J131" s="149">
        <f t="shared" si="9"/>
        <v>16.021380024112077</v>
      </c>
      <c r="M131" s="92">
        <v>3367</v>
      </c>
      <c r="N131" s="92">
        <v>94060</v>
      </c>
      <c r="O131" s="92">
        <f t="shared" si="10"/>
        <v>11.451688155499038</v>
      </c>
      <c r="P131" s="149">
        <f t="shared" si="11"/>
        <v>18.496641838692398</v>
      </c>
    </row>
    <row r="132" spans="1:16" x14ac:dyDescent="0.25">
      <c r="A132" s="92">
        <f t="shared" ref="A132:A195" si="14">IF(EXACT(B132,B131),A131+1,1)</f>
        <v>131</v>
      </c>
      <c r="B132" s="61" t="s">
        <v>22</v>
      </c>
      <c r="C132" s="26">
        <v>44023</v>
      </c>
      <c r="D132" s="4">
        <v>2113</v>
      </c>
      <c r="E132" s="29">
        <v>52024</v>
      </c>
      <c r="F132" s="4">
        <v>21</v>
      </c>
      <c r="G132" s="82" t="e">
        <f>F132+G108</f>
        <v>#REF!</v>
      </c>
      <c r="H132" s="92">
        <f t="shared" si="12"/>
        <v>52024</v>
      </c>
      <c r="I132" s="92">
        <f t="shared" si="13"/>
        <v>10.859460429548987</v>
      </c>
      <c r="J132" s="149">
        <f t="shared" si="9"/>
        <v>15.684418838630361</v>
      </c>
      <c r="M132" s="92">
        <v>3449</v>
      </c>
      <c r="N132" s="92">
        <v>97509</v>
      </c>
      <c r="O132" s="92">
        <f t="shared" si="10"/>
        <v>11.487699960418153</v>
      </c>
      <c r="P132" s="149">
        <f t="shared" si="11"/>
        <v>18.087377939856559</v>
      </c>
    </row>
    <row r="133" spans="1:16" x14ac:dyDescent="0.25">
      <c r="A133" s="92">
        <f t="shared" si="14"/>
        <v>132</v>
      </c>
      <c r="B133" s="61" t="s">
        <v>22</v>
      </c>
      <c r="C133" s="26">
        <v>44024</v>
      </c>
      <c r="D133" s="4">
        <v>1633</v>
      </c>
      <c r="E133" s="29">
        <v>53657</v>
      </c>
      <c r="F133" s="4">
        <v>23</v>
      </c>
      <c r="G133" s="82" t="e">
        <f>F133+G109</f>
        <v>#REF!</v>
      </c>
      <c r="H133" s="92">
        <f t="shared" si="12"/>
        <v>53657</v>
      </c>
      <c r="I133" s="92">
        <f t="shared" si="13"/>
        <v>10.890367214850572</v>
      </c>
      <c r="J133" s="149">
        <f t="shared" si="9"/>
        <v>15.813976799726024</v>
      </c>
      <c r="M133" s="92">
        <v>2657</v>
      </c>
      <c r="N133" s="92">
        <v>100166</v>
      </c>
      <c r="O133" s="92">
        <f t="shared" si="10"/>
        <v>11.514584088693098</v>
      </c>
      <c r="P133" s="149">
        <f t="shared" si="11"/>
        <v>18.530869482069303</v>
      </c>
    </row>
    <row r="134" spans="1:16" x14ac:dyDescent="0.25">
      <c r="A134" s="92">
        <f t="shared" si="14"/>
        <v>133</v>
      </c>
      <c r="B134" s="61" t="s">
        <v>22</v>
      </c>
      <c r="C134" s="26">
        <v>44025</v>
      </c>
      <c r="D134" s="4">
        <v>2002</v>
      </c>
      <c r="E134" s="29">
        <v>55659</v>
      </c>
      <c r="F134" s="4">
        <v>27</v>
      </c>
      <c r="G134" s="82" t="e">
        <f>F134+G110</f>
        <v>#REF!</v>
      </c>
      <c r="H134" s="92">
        <f t="shared" si="12"/>
        <v>55659</v>
      </c>
      <c r="I134" s="92">
        <f t="shared" si="13"/>
        <v>10.926999068694988</v>
      </c>
      <c r="J134" s="149">
        <f t="shared" si="9"/>
        <v>16.180962939992838</v>
      </c>
      <c r="M134" s="92">
        <v>3099</v>
      </c>
      <c r="N134" s="92">
        <v>103265</v>
      </c>
      <c r="O134" s="92">
        <f t="shared" si="10"/>
        <v>11.54505377872175</v>
      </c>
      <c r="P134" s="149">
        <f t="shared" si="11"/>
        <v>19.532507664342912</v>
      </c>
    </row>
    <row r="135" spans="1:16" x14ac:dyDescent="0.25">
      <c r="A135" s="92">
        <f t="shared" si="14"/>
        <v>134</v>
      </c>
      <c r="B135" s="61" t="s">
        <v>22</v>
      </c>
      <c r="C135" s="26">
        <v>44026</v>
      </c>
      <c r="D135" s="4">
        <v>2262</v>
      </c>
      <c r="E135" s="29">
        <v>57921</v>
      </c>
      <c r="F135" s="4">
        <v>35</v>
      </c>
      <c r="G135" s="82" t="e">
        <f>F135+G111</f>
        <v>#REF!</v>
      </c>
      <c r="H135" s="92">
        <f t="shared" si="12"/>
        <v>57921</v>
      </c>
      <c r="I135" s="92">
        <f t="shared" si="13"/>
        <v>10.966835292103926</v>
      </c>
      <c r="J135" s="149">
        <f t="shared" si="9"/>
        <v>16.838329177979872</v>
      </c>
      <c r="M135" s="92">
        <v>3645</v>
      </c>
      <c r="N135" s="92">
        <v>106910</v>
      </c>
      <c r="O135" s="92">
        <f t="shared" si="10"/>
        <v>11.579742638007545</v>
      </c>
      <c r="P135" s="149">
        <f t="shared" si="11"/>
        <v>20.652737722843668</v>
      </c>
    </row>
    <row r="136" spans="1:16" x14ac:dyDescent="0.25">
      <c r="A136" s="92">
        <f t="shared" si="14"/>
        <v>135</v>
      </c>
      <c r="B136" s="61" t="s">
        <v>22</v>
      </c>
      <c r="C136" s="26">
        <v>44027</v>
      </c>
      <c r="D136" s="4">
        <v>2735</v>
      </c>
      <c r="E136" s="29">
        <v>60656</v>
      </c>
      <c r="F136" s="4">
        <v>42</v>
      </c>
      <c r="G136" s="82" t="e">
        <f>F136+G112</f>
        <v>#REF!</v>
      </c>
      <c r="H136" s="92">
        <f t="shared" si="12"/>
        <v>60656</v>
      </c>
      <c r="I136" s="92">
        <f t="shared" si="13"/>
        <v>11.012973837756116</v>
      </c>
      <c r="J136" s="149">
        <f t="shared" si="9"/>
        <v>17.413539032684074</v>
      </c>
      <c r="M136" s="92">
        <v>4250</v>
      </c>
      <c r="N136" s="92">
        <v>111160</v>
      </c>
      <c r="O136" s="92">
        <f t="shared" si="10"/>
        <v>11.61872588385644</v>
      </c>
      <c r="P136" s="149">
        <f t="shared" si="11"/>
        <v>21.005958895799626</v>
      </c>
    </row>
    <row r="137" spans="1:16" x14ac:dyDescent="0.25">
      <c r="A137" s="92">
        <f t="shared" si="14"/>
        <v>136</v>
      </c>
      <c r="B137" s="61" t="s">
        <v>22</v>
      </c>
      <c r="C137" s="26">
        <v>44028</v>
      </c>
      <c r="D137" s="4">
        <v>2546</v>
      </c>
      <c r="E137" s="29">
        <v>63202</v>
      </c>
      <c r="F137" s="4">
        <v>42</v>
      </c>
      <c r="G137" s="82" t="e">
        <f>F137+G113</f>
        <v>#REF!</v>
      </c>
      <c r="H137" s="92">
        <f t="shared" si="12"/>
        <v>63202</v>
      </c>
      <c r="I137" s="92">
        <f t="shared" si="13"/>
        <v>11.054091225203859</v>
      </c>
      <c r="J137" s="149">
        <f t="shared" ref="J137:J200" si="15">LN(2)/SLOPE(I130:I137,A130:A137)</f>
        <v>17.6982384032905</v>
      </c>
      <c r="M137" s="92">
        <v>3624</v>
      </c>
      <c r="N137" s="92">
        <v>114783</v>
      </c>
      <c r="O137" s="92">
        <f t="shared" si="10"/>
        <v>11.650798668278448</v>
      </c>
      <c r="P137" s="149">
        <f t="shared" si="11"/>
        <v>20.992147928433944</v>
      </c>
    </row>
    <row r="138" spans="1:16" x14ac:dyDescent="0.25">
      <c r="A138" s="92">
        <f t="shared" si="14"/>
        <v>137</v>
      </c>
      <c r="B138" s="61" t="s">
        <v>22</v>
      </c>
      <c r="C138" s="26">
        <v>44029</v>
      </c>
      <c r="D138" s="4">
        <v>3002</v>
      </c>
      <c r="E138" s="29">
        <v>66204</v>
      </c>
      <c r="F138" s="4">
        <v>28</v>
      </c>
      <c r="G138" s="82" t="e">
        <f>F138+G114</f>
        <v>#REF!</v>
      </c>
      <c r="H138" s="92">
        <f t="shared" si="12"/>
        <v>66204</v>
      </c>
      <c r="I138" s="92">
        <f t="shared" si="13"/>
        <v>11.100496163060431</v>
      </c>
      <c r="J138" s="149">
        <f t="shared" si="15"/>
        <v>17.337418793253356</v>
      </c>
      <c r="M138" s="92">
        <v>4518</v>
      </c>
      <c r="N138" s="92">
        <v>119301</v>
      </c>
      <c r="O138" s="92">
        <f t="shared" si="10"/>
        <v>11.689404990280551</v>
      </c>
      <c r="P138" s="149">
        <f t="shared" si="11"/>
        <v>20.403477059930971</v>
      </c>
    </row>
    <row r="139" spans="1:16" x14ac:dyDescent="0.25">
      <c r="A139" s="92">
        <f t="shared" si="14"/>
        <v>138</v>
      </c>
      <c r="B139" s="61" t="s">
        <v>22</v>
      </c>
      <c r="C139" s="26">
        <v>44030</v>
      </c>
      <c r="D139" s="4">
        <v>1817</v>
      </c>
      <c r="E139" s="29">
        <v>68021</v>
      </c>
      <c r="F139" s="4">
        <v>21</v>
      </c>
      <c r="G139" s="82" t="e">
        <f>F139+G115</f>
        <v>#REF!</v>
      </c>
      <c r="H139" s="92">
        <f t="shared" si="12"/>
        <v>68021</v>
      </c>
      <c r="I139" s="92">
        <f t="shared" si="13"/>
        <v>11.127571760011485</v>
      </c>
      <c r="J139" s="149">
        <f t="shared" si="15"/>
        <v>17.355337159677976</v>
      </c>
      <c r="M139" s="92">
        <v>3305</v>
      </c>
      <c r="N139" s="92">
        <v>122606</v>
      </c>
      <c r="O139" s="92">
        <f t="shared" si="10"/>
        <v>11.716731240927853</v>
      </c>
      <c r="P139" s="149">
        <f t="shared" si="11"/>
        <v>20.08706568169212</v>
      </c>
    </row>
    <row r="140" spans="1:16" x14ac:dyDescent="0.25">
      <c r="A140" s="92">
        <f t="shared" si="14"/>
        <v>139</v>
      </c>
      <c r="B140" s="61" t="s">
        <v>22</v>
      </c>
      <c r="C140" s="26">
        <v>44031</v>
      </c>
      <c r="D140" s="4">
        <v>2761</v>
      </c>
      <c r="E140" s="29">
        <v>70782</v>
      </c>
      <c r="F140" s="4">
        <v>21</v>
      </c>
      <c r="G140" s="82" t="e">
        <f>F140+G116</f>
        <v>#REF!</v>
      </c>
      <c r="H140" s="92">
        <f t="shared" si="12"/>
        <v>70782</v>
      </c>
      <c r="I140" s="92">
        <f t="shared" si="13"/>
        <v>11.167360010069897</v>
      </c>
      <c r="J140" s="149">
        <f t="shared" si="15"/>
        <v>17.206223317150094</v>
      </c>
      <c r="M140" s="92">
        <v>4231</v>
      </c>
      <c r="N140" s="92">
        <v>126837</v>
      </c>
      <c r="O140" s="92">
        <f t="shared" si="10"/>
        <v>11.750658076527731</v>
      </c>
      <c r="P140" s="149">
        <f t="shared" si="11"/>
        <v>20.18589980934243</v>
      </c>
    </row>
    <row r="141" spans="1:16" x14ac:dyDescent="0.25">
      <c r="A141" s="92">
        <f t="shared" si="14"/>
        <v>140</v>
      </c>
      <c r="B141" s="61" t="s">
        <v>22</v>
      </c>
      <c r="C141" s="26">
        <v>44032</v>
      </c>
      <c r="D141" s="4">
        <v>2556</v>
      </c>
      <c r="E141" s="29">
        <v>73338</v>
      </c>
      <c r="F141" s="4">
        <v>57</v>
      </c>
      <c r="G141" s="82" t="e">
        <f>F141+G117</f>
        <v>#REF!</v>
      </c>
      <c r="H141" s="92">
        <f t="shared" si="12"/>
        <v>73338</v>
      </c>
      <c r="I141" s="92">
        <f t="shared" si="13"/>
        <v>11.202834171005318</v>
      </c>
      <c r="J141" s="149">
        <f t="shared" si="15"/>
        <v>17.518104389761049</v>
      </c>
      <c r="M141" s="92">
        <v>3937</v>
      </c>
      <c r="N141" s="92">
        <v>130774</v>
      </c>
      <c r="O141" s="92">
        <f t="shared" ref="O141:O204" si="16">LN(N141)</f>
        <v>11.781225921488108</v>
      </c>
      <c r="P141" s="149">
        <f t="shared" ref="P141:P204" si="17">LN(2)/SLOPE(O135:O141,A135:A141)</f>
        <v>20.774083336947534</v>
      </c>
    </row>
    <row r="142" spans="1:16" x14ac:dyDescent="0.25">
      <c r="A142" s="92">
        <f t="shared" si="14"/>
        <v>141</v>
      </c>
      <c r="B142" s="61" t="s">
        <v>22</v>
      </c>
      <c r="C142" s="26">
        <v>44033</v>
      </c>
      <c r="D142" s="4">
        <v>3477</v>
      </c>
      <c r="E142" s="29">
        <v>76815</v>
      </c>
      <c r="F142" s="4">
        <f>15+16+18</f>
        <v>49</v>
      </c>
      <c r="G142" s="82" t="e">
        <f>F142+G118</f>
        <v>#REF!</v>
      </c>
      <c r="H142" s="92">
        <f t="shared" si="12"/>
        <v>76815</v>
      </c>
      <c r="I142" s="92">
        <f t="shared" si="13"/>
        <v>11.24915521256476</v>
      </c>
      <c r="J142" s="149">
        <f t="shared" si="15"/>
        <v>17.684350427608589</v>
      </c>
      <c r="M142" s="92">
        <v>5344</v>
      </c>
      <c r="N142" s="92">
        <v>136118</v>
      </c>
      <c r="O142" s="92">
        <f t="shared" si="16"/>
        <v>11.821277435588886</v>
      </c>
      <c r="P142" s="149">
        <f t="shared" si="17"/>
        <v>20.874283829300751</v>
      </c>
    </row>
    <row r="143" spans="1:16" x14ac:dyDescent="0.25">
      <c r="A143" s="92">
        <f t="shared" si="14"/>
        <v>142</v>
      </c>
      <c r="B143" s="61" t="s">
        <v>22</v>
      </c>
      <c r="C143" s="26">
        <v>44034</v>
      </c>
      <c r="D143" s="4">
        <v>3801</v>
      </c>
      <c r="E143" s="29">
        <v>80616</v>
      </c>
      <c r="F143" s="4">
        <f>9+27+16</f>
        <v>52</v>
      </c>
      <c r="G143" s="82" t="e">
        <f>F143+G119</f>
        <v>#REF!</v>
      </c>
      <c r="H143" s="92">
        <f t="shared" si="12"/>
        <v>80616</v>
      </c>
      <c r="I143" s="92">
        <f t="shared" si="13"/>
        <v>11.297452419960239</v>
      </c>
      <c r="J143" s="149">
        <f t="shared" si="15"/>
        <v>17.572008497195419</v>
      </c>
      <c r="M143" s="92">
        <v>5782</v>
      </c>
      <c r="N143" s="92">
        <v>141900</v>
      </c>
      <c r="O143" s="92">
        <f t="shared" si="16"/>
        <v>11.862877863148134</v>
      </c>
      <c r="P143" s="149">
        <f t="shared" si="17"/>
        <v>20.122945306944221</v>
      </c>
    </row>
    <row r="144" spans="1:16" x14ac:dyDescent="0.25">
      <c r="A144" s="92">
        <f t="shared" si="14"/>
        <v>143</v>
      </c>
      <c r="B144" s="61" t="s">
        <v>22</v>
      </c>
      <c r="C144" s="26">
        <v>44035</v>
      </c>
      <c r="D144" s="4">
        <v>4300</v>
      </c>
      <c r="E144" s="29">
        <v>84916</v>
      </c>
      <c r="F144" s="4">
        <f>4+6+30+29</f>
        <v>69</v>
      </c>
      <c r="G144" s="82" t="e">
        <f>F144+G120</f>
        <v>#REF!</v>
      </c>
      <c r="H144" s="92">
        <f t="shared" si="12"/>
        <v>84916</v>
      </c>
      <c r="I144" s="92">
        <f t="shared" si="13"/>
        <v>11.349417811551893</v>
      </c>
      <c r="J144" s="149">
        <f t="shared" si="15"/>
        <v>16.865422949904623</v>
      </c>
      <c r="M144" s="92">
        <v>6127</v>
      </c>
      <c r="N144" s="92">
        <v>148027</v>
      </c>
      <c r="O144" s="92">
        <f t="shared" si="16"/>
        <v>11.905149968539911</v>
      </c>
      <c r="P144" s="149">
        <f t="shared" si="17"/>
        <v>19.213154831549641</v>
      </c>
    </row>
    <row r="145" spans="1:16" x14ac:dyDescent="0.25">
      <c r="A145" s="92">
        <f t="shared" si="14"/>
        <v>144</v>
      </c>
      <c r="B145" s="61" t="s">
        <v>22</v>
      </c>
      <c r="C145" s="26">
        <v>44036</v>
      </c>
      <c r="D145" s="4">
        <v>3790</v>
      </c>
      <c r="E145" s="29">
        <v>88706</v>
      </c>
      <c r="F145" s="4">
        <f>12+32+36</f>
        <v>80</v>
      </c>
      <c r="G145" s="82" t="e">
        <f>F145+G121</f>
        <v>#VALUE!</v>
      </c>
      <c r="H145" s="92">
        <f t="shared" si="12"/>
        <v>88706</v>
      </c>
      <c r="I145" s="92">
        <f t="shared" si="13"/>
        <v>11.39308280975289</v>
      </c>
      <c r="J145" s="149">
        <f t="shared" si="15"/>
        <v>16.200727687997482</v>
      </c>
      <c r="M145" s="92">
        <v>5493</v>
      </c>
      <c r="N145" s="92">
        <v>153520</v>
      </c>
      <c r="O145" s="92">
        <f t="shared" si="16"/>
        <v>11.941586130681582</v>
      </c>
      <c r="P145" s="149">
        <f t="shared" si="17"/>
        <v>18.220159462736728</v>
      </c>
    </row>
    <row r="146" spans="1:16" x14ac:dyDescent="0.25">
      <c r="A146" s="92">
        <f t="shared" si="14"/>
        <v>145</v>
      </c>
      <c r="B146" s="61" t="s">
        <v>22</v>
      </c>
      <c r="C146" s="26">
        <v>44037</v>
      </c>
      <c r="D146" s="4">
        <v>3250</v>
      </c>
      <c r="E146" s="29">
        <v>91956</v>
      </c>
      <c r="F146" s="4">
        <f>34+18+22</f>
        <v>74</v>
      </c>
      <c r="G146" s="82">
        <f>F146+G122</f>
        <v>122</v>
      </c>
      <c r="H146" s="92">
        <f t="shared" si="12"/>
        <v>91956</v>
      </c>
      <c r="I146" s="92">
        <f t="shared" si="13"/>
        <v>11.429065480758405</v>
      </c>
      <c r="J146" s="149">
        <f t="shared" si="15"/>
        <v>15.621818378028671</v>
      </c>
      <c r="M146" s="92">
        <v>4814</v>
      </c>
      <c r="N146" s="92">
        <v>158334</v>
      </c>
      <c r="O146" s="92">
        <f t="shared" si="16"/>
        <v>11.97246200486612</v>
      </c>
      <c r="P146" s="149">
        <f t="shared" si="17"/>
        <v>18.13835060378004</v>
      </c>
    </row>
    <row r="147" spans="1:16" x14ac:dyDescent="0.25">
      <c r="A147" s="92">
        <f t="shared" si="14"/>
        <v>146</v>
      </c>
      <c r="B147" s="61" t="s">
        <v>22</v>
      </c>
      <c r="C147" s="26">
        <v>44038</v>
      </c>
      <c r="D147" s="4">
        <v>2917</v>
      </c>
      <c r="E147" s="29">
        <v>94873</v>
      </c>
      <c r="F147" s="4">
        <v>29</v>
      </c>
      <c r="G147" s="82" t="e">
        <f>F147+G123</f>
        <v>#REF!</v>
      </c>
      <c r="H147" s="92">
        <f t="shared" si="12"/>
        <v>94873</v>
      </c>
      <c r="I147" s="92">
        <f t="shared" si="13"/>
        <v>11.46029443410683</v>
      </c>
      <c r="J147" s="149">
        <f t="shared" si="15"/>
        <v>15.884661219828201</v>
      </c>
      <c r="M147" s="92">
        <v>4192</v>
      </c>
      <c r="N147" s="92">
        <v>162526</v>
      </c>
      <c r="O147" s="92">
        <f t="shared" si="16"/>
        <v>11.998593267953295</v>
      </c>
      <c r="P147" s="149">
        <f t="shared" si="17"/>
        <v>18.784850144397168</v>
      </c>
    </row>
    <row r="148" spans="1:16" x14ac:dyDescent="0.25">
      <c r="A148" s="92">
        <f t="shared" si="14"/>
        <v>147</v>
      </c>
      <c r="B148" s="61" t="s">
        <v>22</v>
      </c>
      <c r="C148" s="26">
        <v>44039</v>
      </c>
      <c r="D148" s="4">
        <v>3351</v>
      </c>
      <c r="E148" s="29">
        <v>98224</v>
      </c>
      <c r="F148" s="4">
        <f>4+3+26+26</f>
        <v>59</v>
      </c>
      <c r="G148" s="82" t="e">
        <f>F148+G124</f>
        <v>#REF!</v>
      </c>
      <c r="H148" s="92">
        <f t="shared" si="12"/>
        <v>98224</v>
      </c>
      <c r="I148" s="92">
        <f t="shared" si="13"/>
        <v>11.495005863667277</v>
      </c>
      <c r="J148" s="149">
        <f t="shared" si="15"/>
        <v>16.450338479306193</v>
      </c>
      <c r="M148" s="92">
        <v>4890</v>
      </c>
      <c r="N148" s="92">
        <v>167416</v>
      </c>
      <c r="O148" s="92">
        <f t="shared" si="16"/>
        <v>12.028237011920506</v>
      </c>
      <c r="P148" s="149">
        <f t="shared" si="17"/>
        <v>20.224765222755707</v>
      </c>
    </row>
    <row r="149" spans="1:16" x14ac:dyDescent="0.25">
      <c r="A149" s="92">
        <f t="shared" si="14"/>
        <v>148</v>
      </c>
      <c r="B149" s="61" t="s">
        <v>22</v>
      </c>
      <c r="C149" s="26">
        <v>44040</v>
      </c>
      <c r="D149" s="4">
        <v>4167</v>
      </c>
      <c r="E149" s="29">
        <v>102391</v>
      </c>
      <c r="F149" s="4">
        <f>8+7+34+20</f>
        <v>69</v>
      </c>
      <c r="G149" s="82" t="e">
        <f>F149+G125</f>
        <v>#REF!</v>
      </c>
      <c r="H149" s="92">
        <f t="shared" si="12"/>
        <v>102391</v>
      </c>
      <c r="I149" s="92">
        <f t="shared" si="13"/>
        <v>11.536554097099938</v>
      </c>
      <c r="J149" s="149">
        <f t="shared" si="15"/>
        <v>17.286636207856315</v>
      </c>
      <c r="M149" s="92">
        <v>5939</v>
      </c>
      <c r="N149" s="92">
        <v>173355</v>
      </c>
      <c r="O149" s="92">
        <f t="shared" si="16"/>
        <v>12.063096794077651</v>
      </c>
      <c r="P149" s="149">
        <f t="shared" si="17"/>
        <v>21.473008099317795</v>
      </c>
    </row>
    <row r="150" spans="1:16" x14ac:dyDescent="0.25">
      <c r="A150" s="92">
        <f t="shared" si="14"/>
        <v>149</v>
      </c>
      <c r="B150" s="61" t="s">
        <v>22</v>
      </c>
      <c r="C150" s="26">
        <v>44041</v>
      </c>
      <c r="D150" s="4">
        <v>3852</v>
      </c>
      <c r="E150" s="29">
        <v>106243</v>
      </c>
      <c r="F150" s="4">
        <f>6+6+35+24</f>
        <v>71</v>
      </c>
      <c r="G150" s="82" t="e">
        <f>F150+G126</f>
        <v>#REF!</v>
      </c>
      <c r="H150" s="92">
        <f t="shared" si="12"/>
        <v>106243</v>
      </c>
      <c r="I150" s="92">
        <f t="shared" si="13"/>
        <v>11.573484202263385</v>
      </c>
      <c r="J150" s="149">
        <f t="shared" si="15"/>
        <v>18.16728337487254</v>
      </c>
      <c r="M150" s="92">
        <v>5641</v>
      </c>
      <c r="N150" s="92">
        <v>178996</v>
      </c>
      <c r="O150" s="92">
        <f t="shared" si="16"/>
        <v>12.095118738204492</v>
      </c>
      <c r="P150" s="149">
        <f t="shared" si="17"/>
        <v>22.34150110585896</v>
      </c>
    </row>
    <row r="151" spans="1:16" x14ac:dyDescent="0.25">
      <c r="A151" s="92">
        <f t="shared" si="14"/>
        <v>150</v>
      </c>
      <c r="B151" s="61" t="s">
        <v>22</v>
      </c>
      <c r="C151" s="26">
        <v>44042</v>
      </c>
      <c r="D151" s="4">
        <v>4415</v>
      </c>
      <c r="E151" s="29">
        <v>110658</v>
      </c>
      <c r="F151" s="4">
        <f>5+8+49+54</f>
        <v>116</v>
      </c>
      <c r="G151" s="82" t="e">
        <f>F151+G127</f>
        <v>#REF!</v>
      </c>
      <c r="H151" s="92">
        <f t="shared" si="12"/>
        <v>110658</v>
      </c>
      <c r="I151" s="92">
        <f t="shared" si="13"/>
        <v>11.614199642910862</v>
      </c>
      <c r="J151" s="149">
        <f t="shared" si="15"/>
        <v>18.705678792276302</v>
      </c>
      <c r="M151" s="92">
        <v>6377</v>
      </c>
      <c r="N151" s="92">
        <v>185373</v>
      </c>
      <c r="O151" s="92">
        <f t="shared" si="16"/>
        <v>12.130125290440697</v>
      </c>
      <c r="P151" s="149">
        <f t="shared" si="17"/>
        <v>22.169701644944301</v>
      </c>
    </row>
    <row r="152" spans="1:16" x14ac:dyDescent="0.25">
      <c r="A152" s="92">
        <f t="shared" si="14"/>
        <v>151</v>
      </c>
      <c r="B152" s="61" t="s">
        <v>22</v>
      </c>
      <c r="C152" s="26">
        <v>44043</v>
      </c>
      <c r="D152" s="4">
        <v>3911</v>
      </c>
      <c r="E152" s="29">
        <v>114569</v>
      </c>
      <c r="F152" s="4">
        <v>67</v>
      </c>
      <c r="G152" s="82" t="e">
        <f>F152+G128</f>
        <v>#REF!</v>
      </c>
      <c r="H152" s="92">
        <f t="shared" si="12"/>
        <v>114569</v>
      </c>
      <c r="I152" s="92">
        <f t="shared" si="13"/>
        <v>11.648932540561198</v>
      </c>
      <c r="J152" s="149">
        <f t="shared" si="15"/>
        <v>18.795776799484653</v>
      </c>
      <c r="M152" s="92">
        <v>5929</v>
      </c>
      <c r="N152" s="92">
        <v>191302</v>
      </c>
      <c r="O152" s="92">
        <f t="shared" si="16"/>
        <v>12.161608610156756</v>
      </c>
      <c r="P152" s="149">
        <f t="shared" si="17"/>
        <v>21.627404466940451</v>
      </c>
    </row>
    <row r="153" spans="1:16" x14ac:dyDescent="0.25">
      <c r="A153" s="92">
        <f t="shared" si="14"/>
        <v>152</v>
      </c>
      <c r="B153" s="61" t="s">
        <v>22</v>
      </c>
      <c r="C153" s="26">
        <v>44044</v>
      </c>
      <c r="D153" s="4">
        <v>3586</v>
      </c>
      <c r="E153" s="29">
        <v>118155</v>
      </c>
      <c r="F153" s="4">
        <v>35</v>
      </c>
      <c r="G153" s="82" t="e">
        <f>F153+G129</f>
        <v>#REF!</v>
      </c>
      <c r="H153" s="92">
        <f t="shared" si="12"/>
        <v>118155</v>
      </c>
      <c r="I153" s="92">
        <f t="shared" si="13"/>
        <v>11.679752600805534</v>
      </c>
      <c r="J153" s="149">
        <f t="shared" si="15"/>
        <v>18.827531353408276</v>
      </c>
      <c r="M153" s="92">
        <v>5241</v>
      </c>
      <c r="N153" s="92">
        <v>196543</v>
      </c>
      <c r="O153" s="92">
        <f t="shared" si="16"/>
        <v>12.188636515868307</v>
      </c>
      <c r="P153" s="149">
        <f t="shared" si="17"/>
        <v>21.471501504742037</v>
      </c>
    </row>
    <row r="154" spans="1:16" x14ac:dyDescent="0.25">
      <c r="A154" s="92">
        <f t="shared" si="14"/>
        <v>153</v>
      </c>
      <c r="B154" s="61" t="s">
        <v>22</v>
      </c>
      <c r="C154" s="26">
        <v>44045</v>
      </c>
      <c r="D154" s="4">
        <v>3797</v>
      </c>
      <c r="E154" s="29">
        <v>121952</v>
      </c>
      <c r="F154" s="4">
        <f>5+3+15+14</f>
        <v>37</v>
      </c>
      <c r="G154" s="82" t="e">
        <f>F154+G130</f>
        <v>#REF!</v>
      </c>
      <c r="H154" s="92">
        <f t="shared" si="12"/>
        <v>121952</v>
      </c>
      <c r="I154" s="92">
        <f t="shared" si="13"/>
        <v>11.711382803673587</v>
      </c>
      <c r="J154" s="149">
        <f t="shared" si="15"/>
        <v>19.032526555284946</v>
      </c>
      <c r="M154" s="92">
        <v>5376</v>
      </c>
      <c r="N154" s="92">
        <v>201919</v>
      </c>
      <c r="O154" s="92">
        <f t="shared" si="16"/>
        <v>12.215621905866303</v>
      </c>
      <c r="P154" s="149">
        <f t="shared" si="17"/>
        <v>22.06160240448045</v>
      </c>
    </row>
    <row r="155" spans="1:16" x14ac:dyDescent="0.25">
      <c r="A155" s="92">
        <f t="shared" si="14"/>
        <v>154</v>
      </c>
      <c r="B155" s="61" t="s">
        <v>22</v>
      </c>
      <c r="C155" s="26">
        <v>44046</v>
      </c>
      <c r="D155" s="4">
        <v>3158</v>
      </c>
      <c r="E155" s="29">
        <v>125110</v>
      </c>
      <c r="F155" s="4">
        <v>93</v>
      </c>
      <c r="G155" s="82" t="e">
        <f>F155+G131</f>
        <v>#REF!</v>
      </c>
      <c r="H155" s="92">
        <f t="shared" si="12"/>
        <v>125110</v>
      </c>
      <c r="I155" s="92">
        <f t="shared" si="13"/>
        <v>11.736948629311446</v>
      </c>
      <c r="J155" s="149">
        <f t="shared" si="15"/>
        <v>19.931106748362431</v>
      </c>
      <c r="M155" s="92">
        <v>4824</v>
      </c>
      <c r="N155" s="92">
        <v>206743</v>
      </c>
      <c r="O155" s="92">
        <f t="shared" si="16"/>
        <v>12.239231754997167</v>
      </c>
      <c r="P155" s="149">
        <f t="shared" si="17"/>
        <v>23.441955472788468</v>
      </c>
    </row>
    <row r="156" spans="1:16" x14ac:dyDescent="0.25">
      <c r="A156" s="92">
        <f t="shared" si="14"/>
        <v>155</v>
      </c>
      <c r="B156" s="61" t="s">
        <v>22</v>
      </c>
      <c r="C156" s="26">
        <v>44047</v>
      </c>
      <c r="D156" s="4">
        <v>4337</v>
      </c>
      <c r="E156" s="29">
        <v>129447</v>
      </c>
      <c r="F156" s="4">
        <v>114</v>
      </c>
      <c r="G156" s="82" t="e">
        <f>F156+G132</f>
        <v>#REF!</v>
      </c>
      <c r="H156" s="92">
        <f t="shared" si="12"/>
        <v>129447</v>
      </c>
      <c r="I156" s="92">
        <f t="shared" si="13"/>
        <v>11.771026809940109</v>
      </c>
      <c r="J156" s="149">
        <f t="shared" si="15"/>
        <v>20.936479391841413</v>
      </c>
      <c r="M156" s="92">
        <v>6792</v>
      </c>
      <c r="N156" s="92">
        <v>213535</v>
      </c>
      <c r="O156" s="92">
        <f t="shared" si="16"/>
        <v>12.271556032641266</v>
      </c>
      <c r="P156" s="149">
        <f t="shared" si="17"/>
        <v>24.213597405730209</v>
      </c>
    </row>
    <row r="157" spans="1:16" x14ac:dyDescent="0.25">
      <c r="A157" s="92">
        <f t="shared" si="14"/>
        <v>156</v>
      </c>
      <c r="B157" s="61" t="s">
        <v>22</v>
      </c>
      <c r="C157" s="26">
        <v>44048</v>
      </c>
      <c r="D157" s="4">
        <v>4676</v>
      </c>
      <c r="E157" s="29">
        <v>134123</v>
      </c>
      <c r="F157" s="4">
        <f>12+12+34+26</f>
        <v>84</v>
      </c>
      <c r="G157" s="82" t="e">
        <f>F157+G133</f>
        <v>#REF!</v>
      </c>
      <c r="H157" s="92">
        <f t="shared" si="12"/>
        <v>134123</v>
      </c>
      <c r="I157" s="92">
        <f t="shared" si="13"/>
        <v>11.806512568358634</v>
      </c>
      <c r="J157" s="149">
        <f t="shared" si="15"/>
        <v>21.476977803108539</v>
      </c>
      <c r="M157" s="92">
        <v>7147</v>
      </c>
      <c r="N157" s="92">
        <v>220682</v>
      </c>
      <c r="O157" s="92">
        <f t="shared" si="16"/>
        <v>12.304478030241802</v>
      </c>
      <c r="P157" s="149">
        <f t="shared" si="17"/>
        <v>24.457390898636433</v>
      </c>
    </row>
    <row r="158" spans="1:16" x14ac:dyDescent="0.25">
      <c r="A158" s="92">
        <f t="shared" si="14"/>
        <v>157</v>
      </c>
      <c r="B158" s="61" t="s">
        <v>22</v>
      </c>
      <c r="C158" s="26">
        <v>44049</v>
      </c>
      <c r="D158" s="4">
        <v>4987</v>
      </c>
      <c r="E158" s="29">
        <v>139110</v>
      </c>
      <c r="F158" s="4">
        <f>15+6+45+30</f>
        <v>96</v>
      </c>
      <c r="G158" s="82" t="e">
        <f>F158+G134</f>
        <v>#REF!</v>
      </c>
      <c r="H158" s="92">
        <f t="shared" si="12"/>
        <v>139110</v>
      </c>
      <c r="I158" s="92">
        <f t="shared" si="13"/>
        <v>11.843020266053616</v>
      </c>
      <c r="J158" s="149">
        <f t="shared" si="15"/>
        <v>21.652528683152823</v>
      </c>
      <c r="M158" s="92">
        <v>7513</v>
      </c>
      <c r="N158" s="92">
        <v>228195</v>
      </c>
      <c r="O158" s="92">
        <f t="shared" si="16"/>
        <v>12.337955805565338</v>
      </c>
      <c r="P158" s="149">
        <f t="shared" si="17"/>
        <v>23.765276808454871</v>
      </c>
    </row>
    <row r="159" spans="1:16" x14ac:dyDescent="0.25">
      <c r="A159" s="92">
        <f t="shared" si="14"/>
        <v>158</v>
      </c>
      <c r="B159" s="61" t="s">
        <v>22</v>
      </c>
      <c r="C159" s="26">
        <v>44050</v>
      </c>
      <c r="D159" s="4">
        <v>5200</v>
      </c>
      <c r="E159" s="29">
        <v>144310</v>
      </c>
      <c r="F159" s="4">
        <v>107</v>
      </c>
      <c r="G159" s="82" t="e">
        <f>F159+G135</f>
        <v>#REF!</v>
      </c>
      <c r="H159" s="92">
        <f t="shared" si="12"/>
        <v>144310</v>
      </c>
      <c r="I159" s="92">
        <f t="shared" si="13"/>
        <v>11.879719042430123</v>
      </c>
      <c r="J159" s="149">
        <f t="shared" si="15"/>
        <v>21.162404585268167</v>
      </c>
      <c r="M159" s="92">
        <v>7482</v>
      </c>
      <c r="N159" s="92">
        <v>235677</v>
      </c>
      <c r="O159" s="92">
        <f t="shared" si="16"/>
        <v>12.370217502491204</v>
      </c>
      <c r="P159" s="149">
        <f t="shared" si="17"/>
        <v>22.708665899853049</v>
      </c>
    </row>
    <row r="160" spans="1:16" x14ac:dyDescent="0.25">
      <c r="A160" s="92">
        <f t="shared" si="14"/>
        <v>159</v>
      </c>
      <c r="B160" s="61" t="s">
        <v>22</v>
      </c>
      <c r="C160" s="26">
        <v>44051</v>
      </c>
      <c r="D160" s="4">
        <v>4053</v>
      </c>
      <c r="E160" s="29">
        <v>148363</v>
      </c>
      <c r="F160" s="4">
        <v>84</v>
      </c>
      <c r="G160" s="82" t="e">
        <f>F160+G136</f>
        <v>#REF!</v>
      </c>
      <c r="H160" s="92">
        <f t="shared" si="12"/>
        <v>148363</v>
      </c>
      <c r="I160" s="92">
        <f t="shared" si="13"/>
        <v>11.907417252482935</v>
      </c>
      <c r="J160" s="149">
        <f t="shared" si="15"/>
        <v>20.87617229191159</v>
      </c>
      <c r="M160" s="92">
        <v>6134</v>
      </c>
      <c r="N160" s="92">
        <v>241811</v>
      </c>
      <c r="O160" s="92">
        <f t="shared" si="16"/>
        <v>12.39591170827036</v>
      </c>
      <c r="P160" s="149">
        <f t="shared" si="17"/>
        <v>22.327672428470745</v>
      </c>
    </row>
    <row r="161" spans="1:16" x14ac:dyDescent="0.25">
      <c r="A161" s="92">
        <f t="shared" si="14"/>
        <v>160</v>
      </c>
      <c r="B161" s="61" t="s">
        <v>22</v>
      </c>
      <c r="C161" s="26">
        <v>44052</v>
      </c>
      <c r="D161" s="4">
        <v>2904</v>
      </c>
      <c r="E161" s="29">
        <v>151267</v>
      </c>
      <c r="F161" s="4">
        <v>56</v>
      </c>
      <c r="G161" s="82" t="e">
        <f>F161+G137</f>
        <v>#REF!</v>
      </c>
      <c r="H161" s="92">
        <f t="shared" si="12"/>
        <v>151267</v>
      </c>
      <c r="I161" s="92">
        <f t="shared" si="13"/>
        <v>11.926801766271268</v>
      </c>
      <c r="J161" s="149">
        <f t="shared" si="15"/>
        <v>21.383529758462199</v>
      </c>
      <c r="M161" s="92">
        <v>4688</v>
      </c>
      <c r="N161" s="92">
        <v>246499</v>
      </c>
      <c r="O161" s="92">
        <f t="shared" si="16"/>
        <v>12.41511321566152</v>
      </c>
      <c r="P161" s="149">
        <f t="shared" si="17"/>
        <v>23.047419019729226</v>
      </c>
    </row>
    <row r="162" spans="1:16" x14ac:dyDescent="0.25">
      <c r="A162" s="92">
        <f t="shared" si="14"/>
        <v>161</v>
      </c>
      <c r="B162" s="61" t="s">
        <v>22</v>
      </c>
      <c r="C162" s="26">
        <v>44053</v>
      </c>
      <c r="D162" s="4">
        <v>5402</v>
      </c>
      <c r="E162" s="29">
        <v>156669</v>
      </c>
      <c r="F162" s="4">
        <v>108</v>
      </c>
      <c r="G162" s="82" t="e">
        <f>F162+G138</f>
        <v>#REF!</v>
      </c>
      <c r="H162" s="92">
        <f t="shared" si="12"/>
        <v>156669</v>
      </c>
      <c r="I162" s="92">
        <f t="shared" si="13"/>
        <v>11.961890578524244</v>
      </c>
      <c r="J162" s="149">
        <f t="shared" si="15"/>
        <v>21.621585824180777</v>
      </c>
      <c r="M162" s="92">
        <v>7369</v>
      </c>
      <c r="N162" s="92">
        <v>253868</v>
      </c>
      <c r="O162" s="92">
        <f t="shared" si="16"/>
        <v>12.444569725878232</v>
      </c>
      <c r="P162" s="149">
        <f t="shared" si="17"/>
        <v>24.312808204584101</v>
      </c>
    </row>
    <row r="163" spans="1:16" x14ac:dyDescent="0.25">
      <c r="A163" s="92">
        <f t="shared" si="14"/>
        <v>162</v>
      </c>
      <c r="B163" s="61" t="s">
        <v>22</v>
      </c>
      <c r="C163" s="26">
        <v>44054</v>
      </c>
      <c r="D163" s="4">
        <v>4576</v>
      </c>
      <c r="E163" s="29">
        <v>161245</v>
      </c>
      <c r="F163" s="4">
        <f>4+6+90+93</f>
        <v>193</v>
      </c>
      <c r="G163" s="82" t="e">
        <f>F163+G139</f>
        <v>#REF!</v>
      </c>
      <c r="H163" s="92">
        <f t="shared" si="12"/>
        <v>161245</v>
      </c>
      <c r="I163" s="92">
        <f t="shared" si="13"/>
        <v>11.990680226425331</v>
      </c>
      <c r="J163" s="149">
        <f t="shared" si="15"/>
        <v>22.450053313897268</v>
      </c>
      <c r="M163" s="92">
        <v>7043</v>
      </c>
      <c r="N163" s="92">
        <v>260911</v>
      </c>
      <c r="O163" s="92">
        <f t="shared" si="16"/>
        <v>12.471934631983835</v>
      </c>
      <c r="P163" s="149">
        <f t="shared" si="17"/>
        <v>25.520434630267172</v>
      </c>
    </row>
    <row r="164" spans="1:16" x14ac:dyDescent="0.25">
      <c r="A164" s="92">
        <f t="shared" si="14"/>
        <v>163</v>
      </c>
      <c r="B164" s="61" t="s">
        <v>22</v>
      </c>
      <c r="C164" s="26">
        <v>44055</v>
      </c>
      <c r="D164" s="4">
        <v>5153</v>
      </c>
      <c r="E164" s="29">
        <f>D164+E140</f>
        <v>75935</v>
      </c>
      <c r="F164" s="4">
        <f>30+25+1+48+38</f>
        <v>142</v>
      </c>
      <c r="G164" s="82" t="e">
        <f>F164+G140</f>
        <v>#REF!</v>
      </c>
      <c r="H164" s="92">
        <f t="shared" si="12"/>
        <v>166398</v>
      </c>
      <c r="I164" s="92">
        <f t="shared" si="13"/>
        <v>12.022137788066244</v>
      </c>
      <c r="J164" s="149">
        <f t="shared" si="15"/>
        <v>23.163960680706321</v>
      </c>
      <c r="M164" s="92">
        <v>7663</v>
      </c>
      <c r="N164" s="92">
        <v>268574</v>
      </c>
      <c r="O164" s="92">
        <f t="shared" si="16"/>
        <v>12.500881760173069</v>
      </c>
      <c r="P164" s="149">
        <f t="shared" si="17"/>
        <v>26.196387189760696</v>
      </c>
    </row>
    <row r="165" spans="1:16" x14ac:dyDescent="0.25">
      <c r="A165" s="92">
        <f t="shared" si="14"/>
        <v>164</v>
      </c>
      <c r="B165" s="61" t="s">
        <v>22</v>
      </c>
      <c r="C165" s="26">
        <v>44056</v>
      </c>
      <c r="D165" s="4">
        <v>4986</v>
      </c>
      <c r="E165" s="29">
        <f>D165+E141</f>
        <v>78324</v>
      </c>
      <c r="F165" s="4">
        <v>73</v>
      </c>
      <c r="G165" s="82" t="e">
        <f>F165+G141</f>
        <v>#REF!</v>
      </c>
      <c r="H165" s="92">
        <f t="shared" si="12"/>
        <v>171384</v>
      </c>
      <c r="I165" s="92">
        <f t="shared" si="13"/>
        <v>12.051661931897055</v>
      </c>
      <c r="J165" s="149">
        <f t="shared" si="15"/>
        <v>23.692873605383404</v>
      </c>
      <c r="M165" s="92">
        <v>7498</v>
      </c>
      <c r="N165" s="92">
        <v>276072</v>
      </c>
      <c r="O165" s="92">
        <f t="shared" si="16"/>
        <v>12.528416980243955</v>
      </c>
      <c r="P165" s="149">
        <f t="shared" si="17"/>
        <v>26.179079362240252</v>
      </c>
    </row>
    <row r="166" spans="1:16" x14ac:dyDescent="0.25">
      <c r="A166" s="92">
        <f t="shared" si="14"/>
        <v>165</v>
      </c>
      <c r="B166" s="61" t="s">
        <v>22</v>
      </c>
      <c r="C166" s="26">
        <v>44057</v>
      </c>
      <c r="D166" s="4">
        <f>4157+3</f>
        <v>4160</v>
      </c>
      <c r="E166" s="29">
        <f>D166+E142</f>
        <v>80975</v>
      </c>
      <c r="F166" s="4">
        <f>19+13+31+25</f>
        <v>88</v>
      </c>
      <c r="G166" s="82" t="e">
        <f>F166+G142</f>
        <v>#REF!</v>
      </c>
      <c r="H166" s="92">
        <f t="shared" si="12"/>
        <v>175544</v>
      </c>
      <c r="I166" s="92">
        <f t="shared" si="13"/>
        <v>12.075645002715705</v>
      </c>
      <c r="J166" s="149">
        <f t="shared" si="15"/>
        <v>24.184546071775195</v>
      </c>
      <c r="M166" s="92">
        <v>6365</v>
      </c>
      <c r="N166" s="92">
        <v>282437</v>
      </c>
      <c r="O166" s="92">
        <f t="shared" si="16"/>
        <v>12.551210795848904</v>
      </c>
      <c r="P166" s="149">
        <f t="shared" si="17"/>
        <v>25.918382676160032</v>
      </c>
    </row>
    <row r="167" spans="1:16" x14ac:dyDescent="0.25">
      <c r="A167" s="92">
        <f t="shared" si="14"/>
        <v>166</v>
      </c>
      <c r="B167" s="61" t="s">
        <v>22</v>
      </c>
      <c r="C167" s="26">
        <v>44058</v>
      </c>
      <c r="D167" s="4">
        <v>4438</v>
      </c>
      <c r="E167" s="29">
        <f>D167+E143</f>
        <v>85054</v>
      </c>
      <c r="F167" s="4">
        <f>16+10+33+24</f>
        <v>83</v>
      </c>
      <c r="G167" s="82" t="e">
        <f>F167+G143</f>
        <v>#REF!</v>
      </c>
      <c r="H167" s="92">
        <f t="shared" si="12"/>
        <v>179982</v>
      </c>
      <c r="I167" s="92">
        <f t="shared" si="13"/>
        <v>12.100612124872015</v>
      </c>
      <c r="J167" s="149">
        <f t="shared" si="15"/>
        <v>24.286948823425305</v>
      </c>
      <c r="M167" s="92">
        <v>6663</v>
      </c>
      <c r="N167" s="92">
        <v>289100</v>
      </c>
      <c r="O167" s="92">
        <f t="shared" si="16"/>
        <v>12.574527928004438</v>
      </c>
      <c r="P167" s="149">
        <f t="shared" si="17"/>
        <v>25.946386714063866</v>
      </c>
    </row>
    <row r="168" spans="1:16" x14ac:dyDescent="0.25">
      <c r="A168" s="92">
        <f t="shared" si="14"/>
        <v>167</v>
      </c>
      <c r="B168" s="61" t="s">
        <v>22</v>
      </c>
      <c r="C168" s="26">
        <v>44059</v>
      </c>
      <c r="D168" s="4">
        <v>3117</v>
      </c>
      <c r="E168" s="29">
        <f>D168+E144</f>
        <v>88033</v>
      </c>
      <c r="F168" s="4">
        <f>8+5+1+8+7</f>
        <v>29</v>
      </c>
      <c r="G168" s="82" t="e">
        <f>F168+G144</f>
        <v>#REF!</v>
      </c>
      <c r="H168" s="92">
        <f t="shared" si="12"/>
        <v>183099</v>
      </c>
      <c r="I168" s="92">
        <f t="shared" si="13"/>
        <v>12.117782269151238</v>
      </c>
      <c r="J168" s="149">
        <f t="shared" si="15"/>
        <v>25.15211094000675</v>
      </c>
      <c r="M168" s="92">
        <v>5469</v>
      </c>
      <c r="N168" s="92">
        <v>294569</v>
      </c>
      <c r="O168" s="92">
        <f t="shared" si="16"/>
        <v>12.593268550046853</v>
      </c>
      <c r="P168" s="149">
        <f t="shared" si="17"/>
        <v>27.662181210262037</v>
      </c>
    </row>
    <row r="169" spans="1:16" x14ac:dyDescent="0.25">
      <c r="A169" s="92">
        <f t="shared" si="14"/>
        <v>168</v>
      </c>
      <c r="B169" s="61" t="s">
        <v>22</v>
      </c>
      <c r="C169" s="26">
        <v>44060</v>
      </c>
      <c r="D169" s="4">
        <v>2521</v>
      </c>
      <c r="E169" s="29">
        <f>D169+E145</f>
        <v>91227</v>
      </c>
      <c r="F169" s="4">
        <f>11+15+20+13</f>
        <v>59</v>
      </c>
      <c r="G169" s="82" t="e">
        <f>F169+G145</f>
        <v>#VALUE!</v>
      </c>
      <c r="H169" s="92">
        <f t="shared" si="12"/>
        <v>185620</v>
      </c>
      <c r="I169" s="92">
        <f t="shared" si="13"/>
        <v>12.131456852149384</v>
      </c>
      <c r="J169" s="149">
        <f t="shared" si="15"/>
        <v>27.967201417550317</v>
      </c>
      <c r="M169" s="92">
        <v>4557</v>
      </c>
      <c r="N169" s="92">
        <v>299126</v>
      </c>
      <c r="O169" s="92">
        <f t="shared" si="16"/>
        <v>12.608620168289081</v>
      </c>
      <c r="P169" s="149">
        <f t="shared" si="17"/>
        <v>30.28066066092839</v>
      </c>
    </row>
    <row r="170" spans="1:16" x14ac:dyDescent="0.25">
      <c r="A170" s="92">
        <f t="shared" si="14"/>
        <v>169</v>
      </c>
      <c r="B170" s="61" t="s">
        <v>22</v>
      </c>
      <c r="C170" s="26">
        <v>44061</v>
      </c>
      <c r="D170" s="4">
        <v>4585</v>
      </c>
      <c r="E170" s="29">
        <v>190199</v>
      </c>
      <c r="F170" s="4">
        <v>134</v>
      </c>
      <c r="G170" s="82">
        <f>F170+G146</f>
        <v>256</v>
      </c>
      <c r="H170" s="92">
        <f t="shared" si="12"/>
        <v>190205</v>
      </c>
      <c r="I170" s="92">
        <f t="shared" si="13"/>
        <v>12.155857716865672</v>
      </c>
      <c r="J170" s="149">
        <f t="shared" si="15"/>
        <v>30.228114591478047</v>
      </c>
      <c r="M170" s="92">
        <v>6840</v>
      </c>
      <c r="N170" s="92">
        <v>305966</v>
      </c>
      <c r="O170" s="92">
        <f t="shared" si="16"/>
        <v>12.631229263650109</v>
      </c>
      <c r="P170" s="149">
        <f t="shared" si="17"/>
        <v>32.700764783619249</v>
      </c>
    </row>
    <row r="171" spans="1:16" x14ac:dyDescent="0.25">
      <c r="A171" s="92">
        <f t="shared" si="14"/>
        <v>170</v>
      </c>
      <c r="B171" s="61" t="s">
        <v>22</v>
      </c>
      <c r="C171" s="26">
        <v>44062</v>
      </c>
      <c r="D171" s="4">
        <v>4303</v>
      </c>
      <c r="E171" s="29">
        <f>D171+E147</f>
        <v>99176</v>
      </c>
      <c r="F171" s="4">
        <v>209</v>
      </c>
      <c r="G171" s="82" t="e">
        <f>F171+G147</f>
        <v>#REF!</v>
      </c>
      <c r="H171" s="92">
        <f t="shared" si="12"/>
        <v>194508</v>
      </c>
      <c r="I171" s="92">
        <f t="shared" si="13"/>
        <v>12.178228572300176</v>
      </c>
      <c r="J171" s="149">
        <f t="shared" si="15"/>
        <v>32.37888562051571</v>
      </c>
      <c r="M171" s="92">
        <v>6693</v>
      </c>
      <c r="N171" s="92">
        <v>312659</v>
      </c>
      <c r="O171" s="92">
        <f t="shared" si="16"/>
        <v>12.652868418763761</v>
      </c>
      <c r="P171" s="149">
        <f t="shared" si="17"/>
        <v>34.20032714292482</v>
      </c>
    </row>
    <row r="172" spans="1:16" x14ac:dyDescent="0.25">
      <c r="A172" s="92">
        <f t="shared" si="14"/>
        <v>171</v>
      </c>
      <c r="B172" s="61" t="s">
        <v>22</v>
      </c>
      <c r="C172" s="26">
        <v>44063</v>
      </c>
      <c r="D172" s="4">
        <v>5245</v>
      </c>
      <c r="E172" s="29">
        <f>D172+E148</f>
        <v>103469</v>
      </c>
      <c r="F172" s="4">
        <f>32+14+42+15</f>
        <v>103</v>
      </c>
      <c r="G172" s="82" t="e">
        <f>F172+G148</f>
        <v>#REF!</v>
      </c>
      <c r="H172" s="92">
        <f t="shared" si="12"/>
        <v>199753</v>
      </c>
      <c r="I172" s="92">
        <f t="shared" si="13"/>
        <v>12.204836882289207</v>
      </c>
      <c r="J172" s="149">
        <f t="shared" si="15"/>
        <v>32.99664833052951</v>
      </c>
      <c r="M172" s="92">
        <v>8225</v>
      </c>
      <c r="N172" s="92">
        <v>320884</v>
      </c>
      <c r="O172" s="92">
        <f t="shared" si="16"/>
        <v>12.67883496608551</v>
      </c>
      <c r="P172" s="149">
        <f t="shared" si="17"/>
        <v>33.60630935082775</v>
      </c>
    </row>
    <row r="173" spans="1:16" x14ac:dyDescent="0.25">
      <c r="A173" s="92">
        <f t="shared" si="14"/>
        <v>172</v>
      </c>
      <c r="B173" s="61" t="s">
        <v>22</v>
      </c>
      <c r="C173" s="26">
        <v>44064</v>
      </c>
      <c r="D173" s="4">
        <v>5322</v>
      </c>
      <c r="E173" s="29">
        <f>D173+E149</f>
        <v>107713</v>
      </c>
      <c r="F173" s="4">
        <v>132</v>
      </c>
      <c r="G173" s="82" t="e">
        <f>F173+G149</f>
        <v>#REF!</v>
      </c>
      <c r="H173" s="92">
        <f t="shared" si="12"/>
        <v>205075</v>
      </c>
      <c r="I173" s="92">
        <f t="shared" si="13"/>
        <v>12.231131044870951</v>
      </c>
      <c r="J173" s="149">
        <f t="shared" si="15"/>
        <v>32.07484069830106</v>
      </c>
      <c r="M173" s="92">
        <v>8159</v>
      </c>
      <c r="N173" s="92">
        <v>329043</v>
      </c>
      <c r="O173" s="92">
        <f t="shared" si="16"/>
        <v>12.703943720295273</v>
      </c>
      <c r="P173" s="149">
        <f t="shared" si="17"/>
        <v>32.152428787373793</v>
      </c>
    </row>
    <row r="174" spans="1:16" x14ac:dyDescent="0.25">
      <c r="A174" s="92">
        <f t="shared" si="14"/>
        <v>173</v>
      </c>
      <c r="B174" s="61" t="s">
        <v>22</v>
      </c>
      <c r="C174" s="26">
        <v>44065</v>
      </c>
      <c r="D174" s="4">
        <v>4838</v>
      </c>
      <c r="E174" s="29">
        <f>D174+E150</f>
        <v>111081</v>
      </c>
      <c r="F174" s="4">
        <f>28+13+25+11</f>
        <v>77</v>
      </c>
      <c r="G174" s="82" t="e">
        <f>F174+G150</f>
        <v>#REF!</v>
      </c>
      <c r="H174" s="92">
        <f t="shared" si="12"/>
        <v>209913</v>
      </c>
      <c r="I174" s="92">
        <f t="shared" si="13"/>
        <v>12.254448438145284</v>
      </c>
      <c r="J174" s="149">
        <f t="shared" si="15"/>
        <v>30.870094268657482</v>
      </c>
      <c r="M174" s="92">
        <v>7759</v>
      </c>
      <c r="N174" s="92">
        <v>336802</v>
      </c>
      <c r="O174" s="92">
        <f t="shared" si="16"/>
        <v>12.727250499574957</v>
      </c>
      <c r="P174" s="149">
        <f t="shared" si="17"/>
        <v>30.315779177488814</v>
      </c>
    </row>
    <row r="175" spans="1:16" x14ac:dyDescent="0.25">
      <c r="A175" s="92">
        <f t="shared" si="14"/>
        <v>174</v>
      </c>
      <c r="B175" s="61" t="s">
        <v>22</v>
      </c>
      <c r="C175" s="26">
        <v>44066</v>
      </c>
      <c r="D175" s="4">
        <v>2829</v>
      </c>
      <c r="E175" s="29">
        <f>D175+E151</f>
        <v>113487</v>
      </c>
      <c r="F175" s="4">
        <v>105</v>
      </c>
      <c r="G175" s="82" t="e">
        <f>F175+G151</f>
        <v>#REF!</v>
      </c>
      <c r="H175" s="92">
        <f t="shared" si="12"/>
        <v>212742</v>
      </c>
      <c r="I175" s="92">
        <f t="shared" si="13"/>
        <v>12.267835442908405</v>
      </c>
      <c r="J175" s="149">
        <f t="shared" si="15"/>
        <v>30.360634553326115</v>
      </c>
      <c r="M175" s="92">
        <v>5352</v>
      </c>
      <c r="N175" s="92">
        <v>342154</v>
      </c>
      <c r="O175" s="92">
        <f t="shared" si="16"/>
        <v>12.743016207091205</v>
      </c>
      <c r="P175" s="149">
        <f t="shared" si="17"/>
        <v>30.029311758333549</v>
      </c>
    </row>
    <row r="176" spans="1:16" x14ac:dyDescent="0.25">
      <c r="A176" s="92">
        <f t="shared" si="14"/>
        <v>175</v>
      </c>
      <c r="B176" s="61" t="s">
        <v>22</v>
      </c>
      <c r="C176" s="26">
        <v>44067</v>
      </c>
      <c r="D176" s="4">
        <v>5656</v>
      </c>
      <c r="E176" s="29">
        <f>D176+E152</f>
        <v>120225</v>
      </c>
      <c r="F176" s="4">
        <f>37+26+2+126+85</f>
        <v>276</v>
      </c>
      <c r="G176" s="82" t="e">
        <f>F176+G152</f>
        <v>#REF!</v>
      </c>
      <c r="H176" s="92">
        <f t="shared" si="12"/>
        <v>218398</v>
      </c>
      <c r="I176" s="92">
        <f t="shared" si="13"/>
        <v>12.2940743653018</v>
      </c>
      <c r="J176" s="149">
        <f t="shared" si="15"/>
        <v>29.810263695983878</v>
      </c>
      <c r="M176" s="92">
        <v>8713</v>
      </c>
      <c r="N176" s="92">
        <v>350867</v>
      </c>
      <c r="O176" s="92">
        <f t="shared" si="16"/>
        <v>12.768162513261755</v>
      </c>
      <c r="P176" s="149">
        <f t="shared" si="17"/>
        <v>30.348383898681377</v>
      </c>
    </row>
    <row r="177" spans="1:16" x14ac:dyDescent="0.25">
      <c r="A177" s="92">
        <f t="shared" si="14"/>
        <v>176</v>
      </c>
      <c r="B177" s="61" t="s">
        <v>22</v>
      </c>
      <c r="C177" s="26">
        <v>44068</v>
      </c>
      <c r="D177" s="4">
        <v>5312</v>
      </c>
      <c r="E177" s="29">
        <f>D177+E153</f>
        <v>123467</v>
      </c>
      <c r="F177" s="4">
        <f>14+11+55+41</f>
        <v>121</v>
      </c>
      <c r="G177" s="82" t="e">
        <f>F177+G153</f>
        <v>#REF!</v>
      </c>
      <c r="H177" s="92">
        <f t="shared" si="12"/>
        <v>223710</v>
      </c>
      <c r="I177" s="92">
        <f t="shared" si="13"/>
        <v>12.318105849205951</v>
      </c>
      <c r="J177" s="149">
        <f t="shared" si="15"/>
        <v>30.210656671103578</v>
      </c>
      <c r="M177" s="92">
        <v>8771</v>
      </c>
      <c r="N177" s="92">
        <v>359638</v>
      </c>
      <c r="O177" s="92">
        <f t="shared" si="16"/>
        <v>12.792853248966574</v>
      </c>
      <c r="P177" s="149">
        <f t="shared" si="17"/>
        <v>30.435419020339786</v>
      </c>
    </row>
    <row r="178" spans="1:16" x14ac:dyDescent="0.25">
      <c r="A178" s="92">
        <f t="shared" si="14"/>
        <v>177</v>
      </c>
      <c r="B178" s="61" t="s">
        <v>22</v>
      </c>
      <c r="C178" s="26">
        <v>44069</v>
      </c>
      <c r="D178" s="4">
        <v>6628</v>
      </c>
      <c r="E178" s="29">
        <f>D178+E154</f>
        <v>128580</v>
      </c>
      <c r="F178" s="4">
        <f>41+27+77+42</f>
        <v>187</v>
      </c>
      <c r="G178" s="82" t="e">
        <f>F178+G154</f>
        <v>#REF!</v>
      </c>
      <c r="H178" s="92">
        <f t="shared" si="12"/>
        <v>230338</v>
      </c>
      <c r="I178" s="92">
        <f t="shared" si="13"/>
        <v>12.347303074368497</v>
      </c>
      <c r="J178" s="149">
        <f t="shared" si="15"/>
        <v>29.826781836679306</v>
      </c>
      <c r="M178" s="92">
        <v>10550</v>
      </c>
      <c r="N178" s="92">
        <v>370188</v>
      </c>
      <c r="O178" s="92">
        <f t="shared" si="16"/>
        <v>12.821766263685301</v>
      </c>
      <c r="P178" s="149">
        <f t="shared" si="17"/>
        <v>29.972776556627998</v>
      </c>
    </row>
    <row r="179" spans="1:16" x14ac:dyDescent="0.25">
      <c r="A179" s="92">
        <f t="shared" si="14"/>
        <v>178</v>
      </c>
      <c r="B179" s="61" t="s">
        <v>22</v>
      </c>
      <c r="C179" s="26">
        <v>44070</v>
      </c>
      <c r="D179" s="4">
        <v>6402</v>
      </c>
      <c r="E179" s="29">
        <f>D179+E155</f>
        <v>131512</v>
      </c>
      <c r="F179" s="4">
        <f>50+36+34+22</f>
        <v>142</v>
      </c>
      <c r="G179" s="82" t="e">
        <f>F179+G155</f>
        <v>#REF!</v>
      </c>
      <c r="H179" s="92">
        <f t="shared" si="12"/>
        <v>236740</v>
      </c>
      <c r="I179" s="92">
        <f t="shared" si="13"/>
        <v>12.374717771507884</v>
      </c>
      <c r="J179" s="149">
        <f t="shared" si="15"/>
        <v>29.299146356969786</v>
      </c>
      <c r="M179" s="92">
        <v>10104</v>
      </c>
      <c r="N179" s="92">
        <v>380292</v>
      </c>
      <c r="O179" s="92">
        <f t="shared" si="16"/>
        <v>12.848694657670899</v>
      </c>
      <c r="P179" s="149">
        <f t="shared" si="17"/>
        <v>28.83301818697916</v>
      </c>
    </row>
    <row r="180" spans="1:16" x14ac:dyDescent="0.25">
      <c r="A180" s="92">
        <f t="shared" si="14"/>
        <v>179</v>
      </c>
      <c r="B180" s="61" t="s">
        <v>22</v>
      </c>
      <c r="C180" s="26">
        <v>44071</v>
      </c>
      <c r="D180" s="4">
        <v>7486</v>
      </c>
      <c r="E180" s="29">
        <f>D180+E156</f>
        <v>136933</v>
      </c>
      <c r="F180" s="4">
        <f>26+24+54+39+1</f>
        <v>144</v>
      </c>
      <c r="G180" s="82" t="e">
        <f>F180+G156</f>
        <v>#REF!</v>
      </c>
      <c r="H180" s="92">
        <f t="shared" si="12"/>
        <v>244226</v>
      </c>
      <c r="I180" s="92">
        <f t="shared" si="13"/>
        <v>12.405849305097671</v>
      </c>
      <c r="J180" s="149">
        <f t="shared" si="15"/>
        <v>27.901148062276739</v>
      </c>
      <c r="M180" s="92">
        <v>11717</v>
      </c>
      <c r="N180" s="92">
        <v>392009</v>
      </c>
      <c r="O180" s="92">
        <f t="shared" si="16"/>
        <v>12.879040077692714</v>
      </c>
      <c r="P180" s="149">
        <f t="shared" si="17"/>
        <v>26.943397610322283</v>
      </c>
    </row>
    <row r="181" spans="1:16" x14ac:dyDescent="0.25">
      <c r="A181" s="92">
        <f t="shared" si="14"/>
        <v>180</v>
      </c>
      <c r="B181" s="61" t="s">
        <v>22</v>
      </c>
      <c r="C181" s="26">
        <v>44072</v>
      </c>
      <c r="D181" s="4">
        <v>5545</v>
      </c>
      <c r="E181" s="29">
        <f>D181+E157</f>
        <v>139668</v>
      </c>
      <c r="F181" s="4">
        <v>41</v>
      </c>
      <c r="G181" s="82" t="e">
        <f>F181+G157</f>
        <v>#REF!</v>
      </c>
      <c r="H181" s="92">
        <f t="shared" si="12"/>
        <v>249771</v>
      </c>
      <c r="I181" s="92">
        <f t="shared" si="13"/>
        <v>12.428299777060015</v>
      </c>
      <c r="J181" s="149">
        <f t="shared" si="15"/>
        <v>26.731032932770834</v>
      </c>
      <c r="M181" s="92">
        <v>9230</v>
      </c>
      <c r="N181" s="92">
        <v>401239</v>
      </c>
      <c r="O181" s="92">
        <f t="shared" si="16"/>
        <v>12.902312538720365</v>
      </c>
      <c r="P181" s="149">
        <f t="shared" si="17"/>
        <v>25.689599895637144</v>
      </c>
    </row>
    <row r="182" spans="1:16" x14ac:dyDescent="0.25">
      <c r="A182" s="92">
        <f t="shared" si="14"/>
        <v>181</v>
      </c>
      <c r="B182" s="61" t="s">
        <v>22</v>
      </c>
      <c r="C182" s="26">
        <v>44073</v>
      </c>
      <c r="D182" s="4">
        <v>3887</v>
      </c>
      <c r="E182" s="29">
        <f>D182+E158</f>
        <v>142997</v>
      </c>
      <c r="F182" s="4">
        <v>37</v>
      </c>
      <c r="G182" s="82" t="e">
        <f>F182+G158</f>
        <v>#REF!</v>
      </c>
      <c r="H182" s="92">
        <f t="shared" si="12"/>
        <v>253658</v>
      </c>
      <c r="I182" s="92">
        <f t="shared" si="13"/>
        <v>12.44374218202044</v>
      </c>
      <c r="J182" s="149">
        <f t="shared" si="15"/>
        <v>26.548652978582052</v>
      </c>
      <c r="M182" s="92">
        <v>7187</v>
      </c>
      <c r="N182" s="92">
        <v>408426</v>
      </c>
      <c r="O182" s="92">
        <f t="shared" si="16"/>
        <v>12.920066026321656</v>
      </c>
      <c r="P182" s="149">
        <f t="shared" si="17"/>
        <v>26.517342927186096</v>
      </c>
    </row>
    <row r="183" spans="1:16" x14ac:dyDescent="0.25">
      <c r="A183" s="92">
        <f t="shared" si="14"/>
        <v>182</v>
      </c>
      <c r="B183" s="61" t="s">
        <v>22</v>
      </c>
      <c r="C183" s="26">
        <v>44074</v>
      </c>
      <c r="D183" s="4">
        <v>5141</v>
      </c>
      <c r="E183" s="29">
        <f>D183+E159</f>
        <v>149451</v>
      </c>
      <c r="F183" s="4">
        <f>14+12+1+55+40+2</f>
        <v>124</v>
      </c>
      <c r="G183" s="82" t="e">
        <f>F183+G159</f>
        <v>#REF!</v>
      </c>
      <c r="H183" s="92">
        <f t="shared" si="12"/>
        <v>258799</v>
      </c>
      <c r="I183" s="92">
        <f t="shared" si="13"/>
        <v>12.463806977613782</v>
      </c>
      <c r="J183" s="149">
        <f t="shared" si="15"/>
        <v>27.85279527541946</v>
      </c>
      <c r="M183" s="92">
        <v>9309</v>
      </c>
      <c r="N183" s="92">
        <v>417735</v>
      </c>
      <c r="O183" s="92">
        <f t="shared" si="16"/>
        <v>12.942602539170252</v>
      </c>
      <c r="P183" s="149">
        <f t="shared" si="17"/>
        <v>27.747082944235597</v>
      </c>
    </row>
    <row r="184" spans="1:16" x14ac:dyDescent="0.25">
      <c r="A184" s="92">
        <f t="shared" si="14"/>
        <v>183</v>
      </c>
      <c r="B184" s="61" t="s">
        <v>22</v>
      </c>
      <c r="C184" s="26">
        <v>44075</v>
      </c>
      <c r="D184" s="4">
        <v>6157</v>
      </c>
      <c r="E184" s="29">
        <f>D184+E160</f>
        <v>154520</v>
      </c>
      <c r="F184" s="4">
        <f>21+24+69+63</f>
        <v>177</v>
      </c>
      <c r="G184" s="82" t="e">
        <f>F184+G160</f>
        <v>#REF!</v>
      </c>
      <c r="H184" s="92">
        <f t="shared" si="12"/>
        <v>264956</v>
      </c>
      <c r="I184" s="92">
        <f t="shared" si="13"/>
        <v>12.48731905344672</v>
      </c>
      <c r="J184" s="149">
        <f t="shared" si="15"/>
        <v>29.162696485879589</v>
      </c>
      <c r="M184" s="92">
        <v>10504</v>
      </c>
      <c r="N184" s="92">
        <v>428239</v>
      </c>
      <c r="O184" s="92">
        <f t="shared" si="16"/>
        <v>12.967436729925362</v>
      </c>
      <c r="P184" s="149">
        <f t="shared" si="17"/>
        <v>29.147751589746253</v>
      </c>
    </row>
    <row r="185" spans="1:16" x14ac:dyDescent="0.25">
      <c r="A185" s="92">
        <f t="shared" si="14"/>
        <v>184</v>
      </c>
      <c r="B185" s="61" t="s">
        <v>22</v>
      </c>
      <c r="C185" s="26">
        <v>44076</v>
      </c>
      <c r="D185" s="4">
        <v>6235</v>
      </c>
      <c r="E185" s="29">
        <f>D185+E161</f>
        <v>157502</v>
      </c>
      <c r="F185" s="4">
        <f>22+12+45+30</f>
        <v>109</v>
      </c>
      <c r="G185" s="82" t="e">
        <f>F185+G161</f>
        <v>#REF!</v>
      </c>
      <c r="H185" s="92">
        <f t="shared" si="12"/>
        <v>271191</v>
      </c>
      <c r="I185" s="92">
        <f t="shared" si="13"/>
        <v>12.510578648657008</v>
      </c>
      <c r="J185" s="149">
        <f t="shared" si="15"/>
        <v>30.721190864395176</v>
      </c>
      <c r="M185" s="92">
        <v>10933</v>
      </c>
      <c r="N185" s="92">
        <v>439172</v>
      </c>
      <c r="O185" s="92">
        <f t="shared" si="16"/>
        <v>12.992646414868329</v>
      </c>
      <c r="P185" s="149">
        <f t="shared" si="17"/>
        <v>29.907485482110175</v>
      </c>
    </row>
    <row r="186" spans="1:16" x14ac:dyDescent="0.25">
      <c r="A186" s="92">
        <f t="shared" si="14"/>
        <v>185</v>
      </c>
      <c r="B186" s="61" t="s">
        <v>22</v>
      </c>
      <c r="C186" s="26">
        <v>44077</v>
      </c>
      <c r="D186" s="4">
        <v>6990</v>
      </c>
      <c r="E186" s="29">
        <f>D186+E162</f>
        <v>163659</v>
      </c>
      <c r="F186" s="4">
        <f>17+9+78+79</f>
        <v>183</v>
      </c>
      <c r="G186" s="82" t="e">
        <f>F186+G162</f>
        <v>#REF!</v>
      </c>
      <c r="H186" s="92">
        <f t="shared" si="12"/>
        <v>278181</v>
      </c>
      <c r="I186" s="92">
        <f t="shared" si="13"/>
        <v>12.536027259949398</v>
      </c>
      <c r="J186" s="149">
        <f t="shared" si="15"/>
        <v>31.473721614741539</v>
      </c>
      <c r="M186" s="92">
        <v>12026</v>
      </c>
      <c r="N186" s="92">
        <v>451198</v>
      </c>
      <c r="O186" s="92">
        <f t="shared" si="16"/>
        <v>13.019661546532049</v>
      </c>
      <c r="P186" s="149">
        <f t="shared" si="17"/>
        <v>29.86311059391285</v>
      </c>
    </row>
    <row r="187" spans="1:16" x14ac:dyDescent="0.25">
      <c r="A187" s="92">
        <f t="shared" si="14"/>
        <v>186</v>
      </c>
      <c r="B187" s="61" t="s">
        <v>22</v>
      </c>
      <c r="C187" s="26">
        <v>44078</v>
      </c>
      <c r="D187" s="4">
        <v>5682</v>
      </c>
      <c r="E187" s="29">
        <f>D187+E163</f>
        <v>166927</v>
      </c>
      <c r="F187" s="4">
        <f>47+40+49+40</f>
        <v>176</v>
      </c>
      <c r="G187" s="82" t="e">
        <f>F187+G163</f>
        <v>#REF!</v>
      </c>
      <c r="H187" s="92">
        <f t="shared" si="12"/>
        <v>283863</v>
      </c>
      <c r="I187" s="92">
        <f t="shared" si="13"/>
        <v>12.556247006387551</v>
      </c>
      <c r="J187" s="149">
        <f t="shared" si="15"/>
        <v>32.071714510692772</v>
      </c>
      <c r="M187" s="92">
        <v>10684</v>
      </c>
      <c r="N187" s="92">
        <v>461882</v>
      </c>
      <c r="O187" s="92">
        <f t="shared" si="16"/>
        <v>13.043064726185454</v>
      </c>
      <c r="P187" s="149">
        <f t="shared" si="17"/>
        <v>28.903004247536462</v>
      </c>
    </row>
    <row r="188" spans="1:16" x14ac:dyDescent="0.25">
      <c r="A188" s="92">
        <f t="shared" si="14"/>
        <v>187</v>
      </c>
      <c r="B188" s="61" t="s">
        <v>22</v>
      </c>
      <c r="C188" s="26">
        <v>44079</v>
      </c>
      <c r="D188" s="4">
        <v>5320</v>
      </c>
      <c r="E188" s="29">
        <f>D188+E164</f>
        <v>81255</v>
      </c>
      <c r="F188" s="4">
        <f>24+17+1+14+15</f>
        <v>71</v>
      </c>
      <c r="G188" s="82" t="e">
        <f>F188+G164</f>
        <v>#REF!</v>
      </c>
      <c r="H188" s="92">
        <f t="shared" si="12"/>
        <v>289183</v>
      </c>
      <c r="I188" s="92">
        <f t="shared" si="13"/>
        <v>12.574814984689729</v>
      </c>
      <c r="J188" s="149">
        <f t="shared" si="15"/>
        <v>31.850513257509586</v>
      </c>
      <c r="M188" s="92">
        <v>9924</v>
      </c>
      <c r="N188" s="92">
        <v>471806</v>
      </c>
      <c r="O188" s="92">
        <f t="shared" si="16"/>
        <v>13.064323163127922</v>
      </c>
      <c r="P188" s="149">
        <f t="shared" si="17"/>
        <v>28.294996572201132</v>
      </c>
    </row>
    <row r="189" spans="1:16" x14ac:dyDescent="0.25">
      <c r="A189" s="92">
        <f t="shared" si="14"/>
        <v>188</v>
      </c>
      <c r="B189" s="61" t="s">
        <v>22</v>
      </c>
      <c r="C189" s="26">
        <v>44080</v>
      </c>
      <c r="D189" s="4">
        <v>3269</v>
      </c>
      <c r="E189" s="29">
        <f>D189+E165</f>
        <v>81593</v>
      </c>
      <c r="F189" s="4">
        <f>26+23+11+9</f>
        <v>69</v>
      </c>
      <c r="G189" s="82" t="e">
        <f>F189+G165</f>
        <v>#REF!</v>
      </c>
      <c r="H189" s="92">
        <f t="shared" si="12"/>
        <v>292452</v>
      </c>
      <c r="I189" s="92">
        <f t="shared" si="13"/>
        <v>12.586055829623646</v>
      </c>
      <c r="J189" s="149">
        <f t="shared" si="15"/>
        <v>32.646709614666911</v>
      </c>
      <c r="M189" s="92">
        <v>6986</v>
      </c>
      <c r="N189" s="92">
        <v>478792</v>
      </c>
      <c r="O189" s="92">
        <f t="shared" si="16"/>
        <v>13.079021544088606</v>
      </c>
      <c r="P189" s="149">
        <f t="shared" si="17"/>
        <v>29.701086144411516</v>
      </c>
    </row>
    <row r="190" spans="1:16" x14ac:dyDescent="0.25">
      <c r="A190" s="92">
        <f t="shared" si="14"/>
        <v>189</v>
      </c>
      <c r="B190" s="61" t="s">
        <v>22</v>
      </c>
      <c r="C190" s="26">
        <v>44081</v>
      </c>
      <c r="D190" s="4">
        <v>4633</v>
      </c>
      <c r="E190" s="29">
        <f>D190+E166</f>
        <v>85608</v>
      </c>
      <c r="F190" s="4">
        <f>7+9+64+60</f>
        <v>140</v>
      </c>
      <c r="G190" s="82" t="e">
        <f>F190+G166</f>
        <v>#REF!</v>
      </c>
      <c r="H190" s="92">
        <f t="shared" si="12"/>
        <v>297085</v>
      </c>
      <c r="I190" s="92">
        <f t="shared" si="13"/>
        <v>12.601773572124973</v>
      </c>
      <c r="J190" s="149">
        <f t="shared" si="15"/>
        <v>34.815296194562059</v>
      </c>
      <c r="M190" s="92">
        <v>9215</v>
      </c>
      <c r="N190" s="92">
        <v>488007</v>
      </c>
      <c r="O190" s="92">
        <f t="shared" si="16"/>
        <v>13.098085028994701</v>
      </c>
      <c r="P190" s="149">
        <f t="shared" si="17"/>
        <v>31.850177005816342</v>
      </c>
    </row>
    <row r="191" spans="1:16" x14ac:dyDescent="0.25">
      <c r="A191" s="92">
        <f t="shared" si="14"/>
        <v>190</v>
      </c>
      <c r="B191" s="61" t="s">
        <v>22</v>
      </c>
      <c r="C191" s="26">
        <v>44082</v>
      </c>
      <c r="D191" s="4">
        <v>6909</v>
      </c>
      <c r="E191" s="29">
        <f>D191+E167</f>
        <v>91963</v>
      </c>
      <c r="F191" s="4">
        <f>20+9+85+70</f>
        <v>184</v>
      </c>
      <c r="G191" s="82" t="e">
        <f>F191+G167</f>
        <v>#REF!</v>
      </c>
      <c r="H191" s="92">
        <f t="shared" si="12"/>
        <v>303994</v>
      </c>
      <c r="I191" s="92">
        <f t="shared" si="13"/>
        <v>12.624763243351479</v>
      </c>
      <c r="J191" s="149">
        <f t="shared" si="15"/>
        <v>36.694385964949369</v>
      </c>
      <c r="M191" s="92">
        <v>12027</v>
      </c>
      <c r="N191" s="92">
        <v>500034</v>
      </c>
      <c r="O191" s="92">
        <f t="shared" si="16"/>
        <v>13.122431375092434</v>
      </c>
      <c r="P191" s="149">
        <f t="shared" si="17"/>
        <v>33.33819845429943</v>
      </c>
    </row>
    <row r="192" spans="1:16" x14ac:dyDescent="0.25">
      <c r="A192" s="92">
        <f t="shared" si="14"/>
        <v>191</v>
      </c>
      <c r="B192" s="61" t="s">
        <v>22</v>
      </c>
      <c r="C192" s="26">
        <v>44083</v>
      </c>
      <c r="D192" s="4">
        <v>6266</v>
      </c>
      <c r="E192" s="29">
        <f>D192+E168</f>
        <v>94299</v>
      </c>
      <c r="F192" s="4">
        <f>16+12+1+70+55</f>
        <v>154</v>
      </c>
      <c r="G192" s="82" t="e">
        <f>F192+G168</f>
        <v>#REF!</v>
      </c>
      <c r="H192" s="92">
        <f t="shared" si="12"/>
        <v>310260</v>
      </c>
      <c r="I192" s="92">
        <f t="shared" si="13"/>
        <v>12.645165934618323</v>
      </c>
      <c r="J192" s="149">
        <f t="shared" si="15"/>
        <v>37.965524288274274</v>
      </c>
      <c r="M192" s="92">
        <v>12259</v>
      </c>
      <c r="N192" s="92">
        <v>512293</v>
      </c>
      <c r="O192" s="92">
        <f t="shared" si="16"/>
        <v>13.146652005965116</v>
      </c>
      <c r="P192" s="149">
        <f t="shared" si="17"/>
        <v>33.843510710616791</v>
      </c>
    </row>
    <row r="193" spans="1:16" x14ac:dyDescent="0.25">
      <c r="A193" s="92">
        <f t="shared" si="14"/>
        <v>192</v>
      </c>
      <c r="B193" s="61" t="s">
        <v>22</v>
      </c>
      <c r="C193" s="26">
        <v>44084</v>
      </c>
      <c r="D193" s="1">
        <v>6252</v>
      </c>
      <c r="E193" s="29">
        <f>D193+E169</f>
        <v>97479</v>
      </c>
      <c r="F193" s="4">
        <f>29+9+62+41</f>
        <v>141</v>
      </c>
      <c r="G193" s="82" t="e">
        <f>F193+G169</f>
        <v>#VALUE!</v>
      </c>
      <c r="H193" s="92">
        <f t="shared" si="12"/>
        <v>316512</v>
      </c>
      <c r="I193" s="92">
        <f t="shared" si="13"/>
        <v>12.665116434539568</v>
      </c>
      <c r="J193" s="149">
        <f t="shared" si="15"/>
        <v>38.462861195249658</v>
      </c>
      <c r="M193" s="92">
        <v>11905</v>
      </c>
      <c r="N193" s="92">
        <v>524198</v>
      </c>
      <c r="O193" s="92">
        <f t="shared" si="16"/>
        <v>13.169624754526508</v>
      </c>
      <c r="P193" s="149">
        <f t="shared" si="17"/>
        <v>33.021182901464826</v>
      </c>
    </row>
    <row r="194" spans="1:16" x14ac:dyDescent="0.25">
      <c r="A194" s="92">
        <f t="shared" si="14"/>
        <v>193</v>
      </c>
      <c r="B194" s="61" t="s">
        <v>22</v>
      </c>
      <c r="C194" s="26">
        <v>44085</v>
      </c>
      <c r="D194" s="4">
        <v>5732</v>
      </c>
      <c r="E194" s="29">
        <f>D194+E170</f>
        <v>195931</v>
      </c>
      <c r="F194" s="4">
        <v>128</v>
      </c>
      <c r="G194" s="82">
        <f>F194+G170</f>
        <v>384</v>
      </c>
      <c r="H194" s="92">
        <f t="shared" ref="H194:H210" si="18">IF(EXACT(B194,B193),D194+H193,E194)</f>
        <v>322244</v>
      </c>
      <c r="I194" s="92">
        <f t="shared" ref="I194:I257" si="19">LN(H194)</f>
        <v>12.683064301543535</v>
      </c>
      <c r="J194" s="149">
        <f t="shared" si="15"/>
        <v>37.819120782605175</v>
      </c>
      <c r="M194" s="92">
        <v>11507</v>
      </c>
      <c r="N194" s="92">
        <v>535705</v>
      </c>
      <c r="O194" s="92">
        <f t="shared" si="16"/>
        <v>13.191338915407723</v>
      </c>
      <c r="P194" s="149">
        <f t="shared" si="17"/>
        <v>31.773845410757232</v>
      </c>
    </row>
    <row r="195" spans="1:16" x14ac:dyDescent="0.25">
      <c r="A195" s="92">
        <f t="shared" si="14"/>
        <v>194</v>
      </c>
      <c r="B195" s="61" t="s">
        <v>22</v>
      </c>
      <c r="C195" s="26">
        <v>44086</v>
      </c>
      <c r="D195" s="4">
        <v>5862</v>
      </c>
      <c r="E195" s="29">
        <f>D195+E171</f>
        <v>105038</v>
      </c>
      <c r="F195" s="4">
        <f>15+15+18+6</f>
        <v>54</v>
      </c>
      <c r="G195" s="82" t="e">
        <f>F195+G171</f>
        <v>#REF!</v>
      </c>
      <c r="H195" s="92">
        <f t="shared" si="18"/>
        <v>328106</v>
      </c>
      <c r="I195" s="92">
        <f t="shared" si="19"/>
        <v>12.701092005889574</v>
      </c>
      <c r="J195" s="149">
        <f t="shared" si="15"/>
        <v>36.864563630467956</v>
      </c>
      <c r="M195" s="92">
        <v>10776</v>
      </c>
      <c r="N195" s="92">
        <v>546481</v>
      </c>
      <c r="O195" s="92">
        <f t="shared" si="16"/>
        <v>13.21125481929719</v>
      </c>
      <c r="P195" s="149">
        <f t="shared" si="17"/>
        <v>30.786946303233982</v>
      </c>
    </row>
    <row r="196" spans="1:16" x14ac:dyDescent="0.25">
      <c r="A196" s="92">
        <f t="shared" ref="A196:A259" si="20">IF(EXACT(B196,B195),A195+1,1)</f>
        <v>195</v>
      </c>
      <c r="B196" s="61" t="s">
        <v>22</v>
      </c>
      <c r="C196" s="26">
        <v>44087</v>
      </c>
      <c r="D196" s="4">
        <v>3689</v>
      </c>
      <c r="E196" s="29">
        <f>D196+E172</f>
        <v>107158</v>
      </c>
      <c r="F196" s="4">
        <f>11+3+11+13</f>
        <v>38</v>
      </c>
      <c r="G196" s="82" t="e">
        <f>F196+G172</f>
        <v>#REF!</v>
      </c>
      <c r="H196" s="92">
        <f t="shared" si="18"/>
        <v>331795</v>
      </c>
      <c r="I196" s="92">
        <f t="shared" si="19"/>
        <v>12.712272587306071</v>
      </c>
      <c r="J196" s="149">
        <f t="shared" si="15"/>
        <v>36.968714648556116</v>
      </c>
      <c r="M196" s="92">
        <v>9056</v>
      </c>
      <c r="N196" s="92">
        <v>555537</v>
      </c>
      <c r="O196" s="92">
        <f t="shared" si="16"/>
        <v>13.227690492504363</v>
      </c>
      <c r="P196" s="149">
        <f t="shared" si="17"/>
        <v>31.756712874603213</v>
      </c>
    </row>
    <row r="197" spans="1:16" x14ac:dyDescent="0.25">
      <c r="A197" s="92">
        <f t="shared" si="20"/>
        <v>196</v>
      </c>
      <c r="B197" s="61" t="s">
        <v>22</v>
      </c>
      <c r="C197" s="26">
        <v>44088</v>
      </c>
      <c r="D197" s="4">
        <v>4863</v>
      </c>
      <c r="E197" s="29">
        <f>D197+E173</f>
        <v>112576</v>
      </c>
      <c r="F197" s="4">
        <f>7+4+96+51</f>
        <v>158</v>
      </c>
      <c r="G197" s="82" t="e">
        <f>F197+G173</f>
        <v>#REF!</v>
      </c>
      <c r="H197" s="92">
        <f t="shared" si="18"/>
        <v>336658</v>
      </c>
      <c r="I197" s="92">
        <f t="shared" si="19"/>
        <v>12.726822857243729</v>
      </c>
      <c r="J197" s="149">
        <f t="shared" si="15"/>
        <v>38.852043066650566</v>
      </c>
      <c r="M197" s="92">
        <v>9909</v>
      </c>
      <c r="N197" s="92">
        <v>565446</v>
      </c>
      <c r="O197" s="92">
        <f t="shared" si="16"/>
        <v>13.245370079262603</v>
      </c>
      <c r="P197" s="149">
        <f t="shared" si="17"/>
        <v>33.899277336620244</v>
      </c>
    </row>
    <row r="198" spans="1:16" x14ac:dyDescent="0.25">
      <c r="A198" s="92">
        <f t="shared" si="20"/>
        <v>197</v>
      </c>
      <c r="B198" s="61" t="s">
        <v>22</v>
      </c>
      <c r="C198" s="26">
        <v>44089</v>
      </c>
      <c r="D198" s="4">
        <v>6001</v>
      </c>
      <c r="E198" s="29">
        <f>D198+E174</f>
        <v>117082</v>
      </c>
      <c r="F198" s="4">
        <f>16+11+32+41</f>
        <v>100</v>
      </c>
      <c r="G198" s="82" t="e">
        <f>F198+G174</f>
        <v>#REF!</v>
      </c>
      <c r="H198" s="92">
        <f t="shared" si="18"/>
        <v>342659</v>
      </c>
      <c r="I198" s="92">
        <f t="shared" si="19"/>
        <v>12.744491062537991</v>
      </c>
      <c r="J198" s="149">
        <f t="shared" si="15"/>
        <v>41.415020568783099</v>
      </c>
      <c r="M198" s="92">
        <v>11892</v>
      </c>
      <c r="N198" s="92">
        <v>577338</v>
      </c>
      <c r="O198" s="92">
        <f t="shared" si="16"/>
        <v>13.266183162544618</v>
      </c>
      <c r="P198" s="149">
        <f t="shared" si="17"/>
        <v>35.51766692189635</v>
      </c>
    </row>
    <row r="199" spans="1:16" x14ac:dyDescent="0.25">
      <c r="A199" s="92">
        <f t="shared" si="20"/>
        <v>198</v>
      </c>
      <c r="B199" s="61" t="s">
        <v>22</v>
      </c>
      <c r="C199" s="26">
        <v>44090</v>
      </c>
      <c r="D199" s="4">
        <v>6078</v>
      </c>
      <c r="E199" s="29">
        <f>D199+E175</f>
        <v>119565</v>
      </c>
      <c r="F199" s="4">
        <f>26+23+68+48</f>
        <v>165</v>
      </c>
      <c r="G199" s="82" t="e">
        <f>F199+G175</f>
        <v>#REF!</v>
      </c>
      <c r="H199" s="92">
        <f t="shared" si="18"/>
        <v>348737</v>
      </c>
      <c r="I199" s="92">
        <f t="shared" si="19"/>
        <v>12.762073335437282</v>
      </c>
      <c r="J199" s="149">
        <f t="shared" si="15"/>
        <v>42.885151104671699</v>
      </c>
      <c r="M199" s="92">
        <v>11674</v>
      </c>
      <c r="N199" s="92">
        <v>589012</v>
      </c>
      <c r="O199" s="92">
        <f t="shared" si="16"/>
        <v>13.286201835940618</v>
      </c>
      <c r="P199" s="149">
        <f t="shared" si="17"/>
        <v>36.376472229403745</v>
      </c>
    </row>
    <row r="200" spans="1:16" x14ac:dyDescent="0.25">
      <c r="A200" s="92">
        <f t="shared" si="20"/>
        <v>199</v>
      </c>
      <c r="B200" s="61" t="s">
        <v>22</v>
      </c>
      <c r="C200" s="26">
        <v>44091</v>
      </c>
      <c r="D200" s="4">
        <v>6319</v>
      </c>
      <c r="E200" s="29">
        <f>D200+E176</f>
        <v>126544</v>
      </c>
      <c r="F200" s="4">
        <f>28+34+87+65</f>
        <v>214</v>
      </c>
      <c r="G200" s="82" t="e">
        <f>F200+G176</f>
        <v>#REF!</v>
      </c>
      <c r="H200" s="92">
        <f t="shared" si="18"/>
        <v>355056</v>
      </c>
      <c r="I200" s="92">
        <f t="shared" si="19"/>
        <v>12.780030802495759</v>
      </c>
      <c r="J200" s="149">
        <f t="shared" si="15"/>
        <v>43.315472667782579</v>
      </c>
      <c r="M200" s="92">
        <v>12701</v>
      </c>
      <c r="N200" s="92">
        <v>601713</v>
      </c>
      <c r="O200" s="92">
        <f t="shared" si="16"/>
        <v>13.307535866426271</v>
      </c>
      <c r="P200" s="149">
        <f t="shared" si="17"/>
        <v>36.143263019068357</v>
      </c>
    </row>
    <row r="201" spans="1:16" x14ac:dyDescent="0.25">
      <c r="A201" s="92">
        <f t="shared" si="20"/>
        <v>200</v>
      </c>
      <c r="B201" s="61" t="s">
        <v>22</v>
      </c>
      <c r="C201" s="26">
        <v>44092</v>
      </c>
      <c r="D201" s="4">
        <v>5708</v>
      </c>
      <c r="E201" s="29">
        <f>D201+E177</f>
        <v>129175</v>
      </c>
      <c r="F201" s="4">
        <f>5+5+45+37</f>
        <v>92</v>
      </c>
      <c r="G201" s="82" t="e">
        <f>F201+G177</f>
        <v>#REF!</v>
      </c>
      <c r="H201" s="92">
        <f t="shared" si="18"/>
        <v>360764</v>
      </c>
      <c r="I201" s="92">
        <f t="shared" si="19"/>
        <v>12.795979283921913</v>
      </c>
      <c r="J201" s="149">
        <f t="shared" ref="J201:J220" si="21">LN(2)/SLOPE(I194:I201,A194:A201)</f>
        <v>43.059965023368576</v>
      </c>
      <c r="M201" s="92">
        <v>11945</v>
      </c>
      <c r="N201" s="92">
        <v>613658</v>
      </c>
      <c r="O201" s="92">
        <f t="shared" si="16"/>
        <v>13.327193048688008</v>
      </c>
      <c r="P201" s="149">
        <f t="shared" si="17"/>
        <v>35.394500526793927</v>
      </c>
    </row>
    <row r="202" spans="1:16" x14ac:dyDescent="0.25">
      <c r="A202" s="92">
        <f t="shared" si="20"/>
        <v>201</v>
      </c>
      <c r="B202" s="61" t="s">
        <v>22</v>
      </c>
      <c r="C202" s="26">
        <v>44093</v>
      </c>
      <c r="D202" s="4">
        <v>3877</v>
      </c>
      <c r="E202" s="29">
        <f>D202+E178</f>
        <v>132457</v>
      </c>
      <c r="F202" s="4">
        <f>10+14+13+19</f>
        <v>56</v>
      </c>
      <c r="G202" s="82" t="e">
        <f>F202+G178</f>
        <v>#REF!</v>
      </c>
      <c r="H202" s="92">
        <f t="shared" si="18"/>
        <v>364641</v>
      </c>
      <c r="I202" s="92">
        <f t="shared" si="19"/>
        <v>12.806668586906641</v>
      </c>
      <c r="J202" s="149">
        <f t="shared" si="21"/>
        <v>43.621085521609466</v>
      </c>
      <c r="M202" s="92">
        <v>9276</v>
      </c>
      <c r="N202" s="92">
        <v>622934</v>
      </c>
      <c r="O202" s="92">
        <f t="shared" si="16"/>
        <v>13.342195853152843</v>
      </c>
      <c r="P202" s="149">
        <f t="shared" si="17"/>
        <v>35.383044761606577</v>
      </c>
    </row>
    <row r="203" spans="1:16" x14ac:dyDescent="0.25">
      <c r="A203" s="92">
        <f t="shared" si="20"/>
        <v>202</v>
      </c>
      <c r="B203" s="61" t="s">
        <v>22</v>
      </c>
      <c r="C203" s="26">
        <v>44094</v>
      </c>
      <c r="D203" s="4">
        <v>3645</v>
      </c>
      <c r="E203" s="29">
        <f>D203+E179</f>
        <v>135157</v>
      </c>
      <c r="F203" s="4">
        <f>16+19+47+35+1</f>
        <v>118</v>
      </c>
      <c r="G203" s="82" t="e">
        <f>F203+G179</f>
        <v>#REF!</v>
      </c>
      <c r="H203" s="92">
        <f t="shared" si="18"/>
        <v>368286</v>
      </c>
      <c r="I203" s="92">
        <f t="shared" si="19"/>
        <v>12.816615089220846</v>
      </c>
      <c r="J203" s="149">
        <f t="shared" si="21"/>
        <v>44.71751430670227</v>
      </c>
      <c r="M203" s="92">
        <v>8431</v>
      </c>
      <c r="N203" s="92">
        <v>631365</v>
      </c>
      <c r="O203" s="92">
        <f t="shared" si="16"/>
        <v>13.355639421197091</v>
      </c>
      <c r="P203" s="149">
        <f t="shared" si="17"/>
        <v>37.050799682344049</v>
      </c>
    </row>
    <row r="204" spans="1:16" x14ac:dyDescent="0.25">
      <c r="A204" s="92">
        <f t="shared" si="20"/>
        <v>203</v>
      </c>
      <c r="B204" s="61" t="s">
        <v>22</v>
      </c>
      <c r="C204" s="26">
        <v>44095</v>
      </c>
      <c r="D204" s="4">
        <v>3700</v>
      </c>
      <c r="E204" s="29">
        <f>D204+E180</f>
        <v>140633</v>
      </c>
      <c r="F204" s="4">
        <v>275</v>
      </c>
      <c r="G204" s="82" t="e">
        <f>F204+G180</f>
        <v>#REF!</v>
      </c>
      <c r="H204" s="92">
        <f t="shared" si="18"/>
        <v>371986</v>
      </c>
      <c r="I204" s="92">
        <f t="shared" si="19"/>
        <v>12.82661149813849</v>
      </c>
      <c r="J204" s="149">
        <f t="shared" si="21"/>
        <v>48.164094820537258</v>
      </c>
      <c r="M204" s="92">
        <v>8782</v>
      </c>
      <c r="N204" s="92">
        <v>640147</v>
      </c>
      <c r="O204" s="92">
        <f t="shared" si="16"/>
        <v>13.369453116461719</v>
      </c>
      <c r="P204" s="149">
        <f t="shared" si="17"/>
        <v>40.153762412201516</v>
      </c>
    </row>
    <row r="205" spans="1:16" x14ac:dyDescent="0.25">
      <c r="A205" s="92">
        <f t="shared" si="20"/>
        <v>204</v>
      </c>
      <c r="B205" s="61" t="s">
        <v>22</v>
      </c>
      <c r="C205" s="26">
        <v>44096</v>
      </c>
      <c r="D205" s="4">
        <v>5344</v>
      </c>
      <c r="E205" s="29">
        <f>D205+E181</f>
        <v>145012</v>
      </c>
      <c r="F205" s="4">
        <f>179+158</f>
        <v>337</v>
      </c>
      <c r="G205" s="82" t="e">
        <f>F205+G181</f>
        <v>#REF!</v>
      </c>
      <c r="H205" s="92">
        <f t="shared" si="18"/>
        <v>377330</v>
      </c>
      <c r="I205" s="92">
        <f t="shared" si="19"/>
        <v>12.840875415115875</v>
      </c>
      <c r="J205" s="149">
        <f t="shared" si="21"/>
        <v>52.08726247647931</v>
      </c>
      <c r="M205" s="92">
        <v>12027</v>
      </c>
      <c r="N205" s="92">
        <v>652174</v>
      </c>
      <c r="O205" s="92">
        <f t="shared" ref="O205:O220" si="22">LN(N205)</f>
        <v>13.388066676470659</v>
      </c>
      <c r="P205" s="149">
        <f t="shared" ref="P205:P220" si="23">LN(2)/SLOPE(O199:O205,A199:A205)</f>
        <v>42.38734228305853</v>
      </c>
    </row>
    <row r="206" spans="1:16" x14ac:dyDescent="0.25">
      <c r="A206" s="92">
        <f t="shared" si="20"/>
        <v>205</v>
      </c>
      <c r="B206" s="61" t="s">
        <v>22</v>
      </c>
      <c r="C206" s="26">
        <v>44097</v>
      </c>
      <c r="D206" s="4">
        <v>5389</v>
      </c>
      <c r="E206" s="29">
        <f>D206+E182</f>
        <v>148386</v>
      </c>
      <c r="F206" s="4">
        <f>160+131</f>
        <v>291</v>
      </c>
      <c r="G206" s="82" t="e">
        <f>F206+G182</f>
        <v>#REF!</v>
      </c>
      <c r="H206" s="92">
        <f t="shared" si="18"/>
        <v>382719</v>
      </c>
      <c r="I206" s="92">
        <f t="shared" si="19"/>
        <v>12.855056317424681</v>
      </c>
      <c r="J206" s="149">
        <f t="shared" si="21"/>
        <v>55.087302060729243</v>
      </c>
      <c r="M206" s="92">
        <v>12625</v>
      </c>
      <c r="N206" s="92">
        <v>664799</v>
      </c>
      <c r="O206" s="92">
        <f t="shared" si="22"/>
        <v>13.407240018310452</v>
      </c>
      <c r="P206" s="149">
        <f t="shared" si="23"/>
        <v>43.310390275164991</v>
      </c>
    </row>
    <row r="207" spans="1:16" x14ac:dyDescent="0.25">
      <c r="A207" s="92">
        <f t="shared" si="20"/>
        <v>206</v>
      </c>
      <c r="B207" s="61" t="s">
        <v>22</v>
      </c>
      <c r="C207" s="26">
        <v>44098</v>
      </c>
      <c r="D207" s="4">
        <v>6122</v>
      </c>
      <c r="E207" s="29">
        <f>D207+E183</f>
        <v>155573</v>
      </c>
      <c r="F207" s="4">
        <f>162+117+3</f>
        <v>282</v>
      </c>
      <c r="G207" s="82" t="e">
        <f>F207+G183</f>
        <v>#REF!</v>
      </c>
      <c r="H207" s="92">
        <f t="shared" si="18"/>
        <v>388841</v>
      </c>
      <c r="I207" s="92">
        <f t="shared" si="19"/>
        <v>12.870925798683576</v>
      </c>
      <c r="J207" s="149">
        <f t="shared" si="21"/>
        <v>55.756201479580206</v>
      </c>
      <c r="M207" s="92">
        <v>13467</v>
      </c>
      <c r="N207" s="92">
        <v>678266</v>
      </c>
      <c r="O207" s="92">
        <f t="shared" si="22"/>
        <v>13.427294820364573</v>
      </c>
      <c r="P207" s="149">
        <f t="shared" si="23"/>
        <v>41.934409249329221</v>
      </c>
    </row>
    <row r="208" spans="1:16" x14ac:dyDescent="0.25">
      <c r="A208" s="92">
        <f t="shared" si="20"/>
        <v>207</v>
      </c>
      <c r="B208" s="61" t="s">
        <v>22</v>
      </c>
      <c r="C208" s="26">
        <v>44099</v>
      </c>
      <c r="D208" s="4">
        <v>5600</v>
      </c>
      <c r="E208" s="29">
        <f>D208+E184</f>
        <v>160120</v>
      </c>
      <c r="F208" s="4">
        <f>122+118</f>
        <v>240</v>
      </c>
      <c r="G208" s="82" t="e">
        <f>F208+G184</f>
        <v>#REF!</v>
      </c>
      <c r="H208" s="92">
        <f t="shared" si="18"/>
        <v>394441</v>
      </c>
      <c r="I208" s="92">
        <f t="shared" si="19"/>
        <v>12.885224851682885</v>
      </c>
      <c r="J208" s="149">
        <f t="shared" si="21"/>
        <v>54.13235576668086</v>
      </c>
      <c r="M208" s="92">
        <v>12969</v>
      </c>
      <c r="N208" s="92">
        <v>691235</v>
      </c>
      <c r="O208" s="92">
        <f t="shared" si="22"/>
        <v>13.44623513176407</v>
      </c>
      <c r="P208" s="149">
        <f t="shared" si="23"/>
        <v>39.350181894908388</v>
      </c>
    </row>
    <row r="209" spans="1:18" x14ac:dyDescent="0.25">
      <c r="A209" s="92">
        <f t="shared" si="20"/>
        <v>208</v>
      </c>
      <c r="B209" s="61" t="s">
        <v>22</v>
      </c>
      <c r="C209" s="26">
        <v>44100</v>
      </c>
      <c r="D209" s="4">
        <v>4480</v>
      </c>
      <c r="E209" s="29">
        <f>D209+E185</f>
        <v>161982</v>
      </c>
      <c r="F209" s="4">
        <f>86+87</f>
        <v>173</v>
      </c>
      <c r="G209" s="82" t="e">
        <f>F209+G185</f>
        <v>#REF!</v>
      </c>
      <c r="H209" s="92">
        <f t="shared" si="18"/>
        <v>398921</v>
      </c>
      <c r="I209" s="92">
        <f t="shared" si="19"/>
        <v>12.896518681280936</v>
      </c>
      <c r="J209" s="149">
        <f t="shared" si="21"/>
        <v>52.026764495198591</v>
      </c>
      <c r="M209" s="92">
        <v>11249</v>
      </c>
      <c r="N209" s="92">
        <v>702484</v>
      </c>
      <c r="O209" s="92">
        <f t="shared" si="22"/>
        <v>13.462377904129953</v>
      </c>
      <c r="P209" s="149">
        <f t="shared" si="23"/>
        <v>37.83203245779989</v>
      </c>
    </row>
    <row r="210" spans="1:18" x14ac:dyDescent="0.25">
      <c r="A210" s="92">
        <f t="shared" si="20"/>
        <v>209</v>
      </c>
      <c r="B210" s="61" t="s">
        <v>22</v>
      </c>
      <c r="C210" s="26">
        <v>44101</v>
      </c>
      <c r="D210" s="4">
        <v>2947</v>
      </c>
      <c r="E210" s="29">
        <f>D210+E186</f>
        <v>166606</v>
      </c>
      <c r="F210" s="4">
        <f>35+33</f>
        <v>68</v>
      </c>
      <c r="G210" s="82" t="e">
        <f>F210+G186</f>
        <v>#REF!</v>
      </c>
      <c r="H210" s="92">
        <f t="shared" si="18"/>
        <v>401868</v>
      </c>
      <c r="I210" s="92">
        <f t="shared" si="19"/>
        <v>12.903878955470843</v>
      </c>
      <c r="J210" s="149">
        <f t="shared" si="21"/>
        <v>52.487444991928506</v>
      </c>
      <c r="M210" s="92">
        <v>8841</v>
      </c>
      <c r="N210" s="92">
        <v>711325</v>
      </c>
      <c r="O210" s="92">
        <f t="shared" si="22"/>
        <v>13.474884707018068</v>
      </c>
      <c r="P210" s="149">
        <f t="shared" si="23"/>
        <v>38.514875501329406</v>
      </c>
    </row>
    <row r="211" spans="1:18" x14ac:dyDescent="0.25">
      <c r="A211" s="92">
        <f t="shared" si="20"/>
        <v>210</v>
      </c>
      <c r="B211" s="61" t="s">
        <v>22</v>
      </c>
      <c r="C211" s="26">
        <v>44102</v>
      </c>
      <c r="D211" s="4">
        <v>4544</v>
      </c>
      <c r="E211" s="29">
        <f>D211+E187</f>
        <v>171471</v>
      </c>
      <c r="F211" s="4">
        <v>193</v>
      </c>
      <c r="G211" s="82" t="e">
        <f>F211+G187</f>
        <v>#REF!</v>
      </c>
      <c r="H211" s="92">
        <f>IF(EXACT(B211,B210),D211+H210,E211)</f>
        <v>406412</v>
      </c>
      <c r="I211" s="92">
        <f t="shared" si="19"/>
        <v>12.915122702369535</v>
      </c>
      <c r="J211" s="149">
        <f t="shared" si="21"/>
        <v>54.248881651328972</v>
      </c>
      <c r="M211" s="92">
        <v>11807</v>
      </c>
      <c r="N211" s="92">
        <v>723132</v>
      </c>
      <c r="O211" s="92">
        <f t="shared" si="22"/>
        <v>13.491347057090659</v>
      </c>
      <c r="P211" s="149">
        <f t="shared" si="23"/>
        <v>40.415600334497611</v>
      </c>
    </row>
    <row r="212" spans="1:18" x14ac:dyDescent="0.25">
      <c r="A212" s="92">
        <f t="shared" si="20"/>
        <v>211</v>
      </c>
      <c r="B212" s="61" t="s">
        <v>22</v>
      </c>
      <c r="C212" s="26">
        <v>44103</v>
      </c>
      <c r="D212" s="4">
        <v>5328</v>
      </c>
      <c r="E212" s="29">
        <f>D212+E188</f>
        <v>86583</v>
      </c>
      <c r="F212" s="4">
        <v>249</v>
      </c>
      <c r="G212" s="82" t="e">
        <f>F212+G188</f>
        <v>#REF!</v>
      </c>
      <c r="H212" s="92">
        <f t="shared" ref="H212:H275" si="24">IF(EXACT(B212,B211),D212+H211,E212)</f>
        <v>411740</v>
      </c>
      <c r="I212" s="92">
        <f t="shared" si="19"/>
        <v>12.928147361163299</v>
      </c>
      <c r="J212" s="149">
        <f t="shared" si="21"/>
        <v>57.005090017512231</v>
      </c>
      <c r="M212" s="92">
        <v>13477</v>
      </c>
      <c r="N212" s="92">
        <v>736609</v>
      </c>
      <c r="O212" s="92">
        <f t="shared" si="22"/>
        <v>13.509812501218757</v>
      </c>
      <c r="P212" s="149">
        <f t="shared" si="23"/>
        <v>41.785386537218002</v>
      </c>
    </row>
    <row r="213" spans="1:18" x14ac:dyDescent="0.25">
      <c r="A213" s="92">
        <f t="shared" si="20"/>
        <v>212</v>
      </c>
      <c r="B213" s="61" t="s">
        <v>22</v>
      </c>
      <c r="C213" s="26">
        <v>44104</v>
      </c>
      <c r="D213" s="4">
        <v>5943</v>
      </c>
      <c r="E213" s="29">
        <f>D213+E189</f>
        <v>87536</v>
      </c>
      <c r="F213" s="4">
        <f>92+84</f>
        <v>176</v>
      </c>
      <c r="G213" s="82" t="e">
        <f>F213+G189</f>
        <v>#REF!</v>
      </c>
      <c r="H213" s="92">
        <f t="shared" si="24"/>
        <v>417683</v>
      </c>
      <c r="I213" s="92">
        <f t="shared" si="19"/>
        <v>12.942478050590722</v>
      </c>
      <c r="J213" s="149">
        <f t="shared" si="21"/>
        <v>58.510257696059895</v>
      </c>
      <c r="M213" s="92">
        <v>14392</v>
      </c>
      <c r="N213" s="92">
        <v>751001</v>
      </c>
      <c r="O213" s="92">
        <f t="shared" si="22"/>
        <v>13.529162262303307</v>
      </c>
      <c r="P213" s="149">
        <f t="shared" si="23"/>
        <v>42.033829382556497</v>
      </c>
    </row>
    <row r="214" spans="1:18" x14ac:dyDescent="0.25">
      <c r="A214" s="92">
        <f t="shared" si="20"/>
        <v>213</v>
      </c>
      <c r="B214" s="61" t="s">
        <v>22</v>
      </c>
      <c r="C214" s="26">
        <v>44105</v>
      </c>
      <c r="D214" s="4">
        <v>5407</v>
      </c>
      <c r="E214" s="29">
        <f>D214+E190</f>
        <v>91015</v>
      </c>
      <c r="F214" s="4">
        <v>3193</v>
      </c>
      <c r="G214" s="82" t="e">
        <f>F214+G190</f>
        <v>#REF!</v>
      </c>
      <c r="H214" s="92">
        <f t="shared" si="24"/>
        <v>423090</v>
      </c>
      <c r="I214" s="92">
        <f t="shared" si="19"/>
        <v>12.955340201354396</v>
      </c>
      <c r="J214" s="149">
        <f t="shared" si="21"/>
        <v>59.213428766071637</v>
      </c>
      <c r="M214" s="92">
        <v>14001</v>
      </c>
      <c r="N214" s="92">
        <v>765002</v>
      </c>
      <c r="O214" s="92">
        <f t="shared" si="22"/>
        <v>13.547633727184341</v>
      </c>
      <c r="P214" s="149">
        <f t="shared" si="23"/>
        <v>41.058678524547858</v>
      </c>
    </row>
    <row r="215" spans="1:18" x14ac:dyDescent="0.25">
      <c r="A215" s="92">
        <f t="shared" si="20"/>
        <v>214</v>
      </c>
      <c r="B215" s="61" t="s">
        <v>22</v>
      </c>
      <c r="C215" s="26">
        <v>44106</v>
      </c>
      <c r="D215" s="4">
        <v>5695</v>
      </c>
      <c r="E215" s="29">
        <f>D215+E191</f>
        <v>97658</v>
      </c>
      <c r="F215" s="4">
        <v>149</v>
      </c>
      <c r="G215" s="82" t="e">
        <f>F215+G191</f>
        <v>#REF!</v>
      </c>
      <c r="H215" s="92">
        <f t="shared" si="24"/>
        <v>428785</v>
      </c>
      <c r="I215" s="92">
        <f t="shared" si="19"/>
        <v>12.968710906783585</v>
      </c>
      <c r="J215" s="149">
        <f t="shared" si="21"/>
        <v>57.800573395896997</v>
      </c>
      <c r="M215" s="92">
        <v>14687</v>
      </c>
      <c r="N215" s="92">
        <v>779689</v>
      </c>
      <c r="O215" s="92">
        <f t="shared" si="22"/>
        <v>13.566650401207919</v>
      </c>
      <c r="P215" s="149">
        <f t="shared" si="23"/>
        <v>39.118965258385437</v>
      </c>
    </row>
    <row r="216" spans="1:18" x14ac:dyDescent="0.25">
      <c r="A216" s="92">
        <f t="shared" si="20"/>
        <v>215</v>
      </c>
      <c r="B216" s="61" t="s">
        <v>22</v>
      </c>
      <c r="C216" s="26">
        <v>44107</v>
      </c>
      <c r="D216" s="4">
        <v>4507</v>
      </c>
      <c r="E216" s="29">
        <f>D216+E192</f>
        <v>98806</v>
      </c>
      <c r="F216" s="4">
        <f>56+34</f>
        <v>90</v>
      </c>
      <c r="G216" s="82" t="e">
        <f>F216+G192</f>
        <v>#REF!</v>
      </c>
      <c r="H216" s="92">
        <f t="shared" si="24"/>
        <v>433292</v>
      </c>
      <c r="I216" s="92">
        <f t="shared" si="19"/>
        <v>12.979167144598868</v>
      </c>
      <c r="J216" s="149">
        <f t="shared" si="21"/>
        <v>56.110015130805188</v>
      </c>
      <c r="M216" s="92">
        <v>11129</v>
      </c>
      <c r="N216" s="92">
        <v>790818</v>
      </c>
      <c r="O216" s="92">
        <f t="shared" si="22"/>
        <v>13.580823131779796</v>
      </c>
      <c r="P216" s="149">
        <f t="shared" si="23"/>
        <v>38.33754507146805</v>
      </c>
    </row>
    <row r="217" spans="1:18" x14ac:dyDescent="0.25">
      <c r="A217" s="92">
        <f t="shared" si="20"/>
        <v>216</v>
      </c>
      <c r="B217" s="61" t="s">
        <v>22</v>
      </c>
      <c r="C217" s="26">
        <v>44108</v>
      </c>
      <c r="D217" s="4">
        <v>2648</v>
      </c>
      <c r="E217" s="29">
        <f>D217+E193</f>
        <v>100127</v>
      </c>
      <c r="F217" s="4">
        <v>59</v>
      </c>
      <c r="G217" s="82" t="e">
        <f>F217+G193</f>
        <v>#VALUE!</v>
      </c>
      <c r="H217" s="92">
        <f t="shared" si="24"/>
        <v>435940</v>
      </c>
      <c r="I217" s="92">
        <f t="shared" si="19"/>
        <v>12.985259898182504</v>
      </c>
      <c r="J217" s="149">
        <f t="shared" si="21"/>
        <v>56.835219591584547</v>
      </c>
      <c r="M217" s="92">
        <v>7668</v>
      </c>
      <c r="N217" s="92">
        <v>798486</v>
      </c>
      <c r="O217" s="92">
        <f t="shared" si="22"/>
        <v>13.590472713609362</v>
      </c>
      <c r="P217" s="149">
        <f t="shared" si="23"/>
        <v>40.697579745584854</v>
      </c>
    </row>
    <row r="218" spans="1:18" x14ac:dyDescent="0.25">
      <c r="A218" s="92">
        <f t="shared" si="20"/>
        <v>217</v>
      </c>
      <c r="B218" s="61" t="s">
        <v>22</v>
      </c>
      <c r="C218" s="26">
        <v>44109</v>
      </c>
      <c r="D218" s="4">
        <v>4471</v>
      </c>
      <c r="E218" s="29">
        <f>D218+E194</f>
        <v>200402</v>
      </c>
      <c r="F218" s="4">
        <v>203</v>
      </c>
      <c r="G218" s="82">
        <f>F218+G194</f>
        <v>587</v>
      </c>
      <c r="H218" s="92">
        <f t="shared" si="24"/>
        <v>440411</v>
      </c>
      <c r="I218" s="92">
        <f t="shared" si="19"/>
        <v>12.995463660812105</v>
      </c>
      <c r="J218" s="149">
        <f t="shared" si="21"/>
        <v>59.939385941247465</v>
      </c>
      <c r="M218" s="92">
        <v>11242</v>
      </c>
      <c r="N218" s="92">
        <v>809728</v>
      </c>
      <c r="O218" s="92">
        <f t="shared" si="22"/>
        <v>13.604453667785211</v>
      </c>
      <c r="P218" s="149">
        <f t="shared" si="23"/>
        <v>44.136067663740768</v>
      </c>
    </row>
    <row r="219" spans="1:18" x14ac:dyDescent="0.25">
      <c r="A219" s="92">
        <f t="shared" si="20"/>
        <v>218</v>
      </c>
      <c r="B219" s="61" t="s">
        <v>22</v>
      </c>
      <c r="C219" s="26">
        <v>44110</v>
      </c>
      <c r="D219" s="4">
        <v>5659</v>
      </c>
      <c r="E219" s="29">
        <f>D219+E195</f>
        <v>110697</v>
      </c>
      <c r="F219" s="4">
        <v>149</v>
      </c>
      <c r="G219" s="82" t="e">
        <f>F219+G195</f>
        <v>#REF!</v>
      </c>
      <c r="H219" s="92">
        <f t="shared" si="24"/>
        <v>446070</v>
      </c>
      <c r="I219" s="92">
        <f t="shared" si="19"/>
        <v>13.008231169359378</v>
      </c>
      <c r="J219" s="149">
        <f t="shared" si="21"/>
        <v>62.895618434957193</v>
      </c>
      <c r="M219" s="92">
        <v>14740</v>
      </c>
      <c r="N219" s="92">
        <v>824468</v>
      </c>
      <c r="O219" s="92">
        <f t="shared" si="22"/>
        <v>13.62249360882776</v>
      </c>
      <c r="P219" s="149">
        <f t="shared" si="23"/>
        <v>46.491391224408325</v>
      </c>
    </row>
    <row r="220" spans="1:18" x14ac:dyDescent="0.25">
      <c r="A220" s="92">
        <f t="shared" si="20"/>
        <v>219</v>
      </c>
      <c r="B220" s="61" t="s">
        <v>22</v>
      </c>
      <c r="C220" s="26">
        <v>44111</v>
      </c>
      <c r="D220" s="4">
        <v>5222</v>
      </c>
      <c r="E220" s="29">
        <f>D220+E196</f>
        <v>112380</v>
      </c>
      <c r="F220" s="4">
        <v>187</v>
      </c>
      <c r="G220" s="82" t="e">
        <f>F220+G196</f>
        <v>#REF!</v>
      </c>
      <c r="H220" s="92">
        <f t="shared" si="24"/>
        <v>451292</v>
      </c>
      <c r="I220" s="92">
        <f t="shared" si="19"/>
        <v>13.019869859090281</v>
      </c>
      <c r="J220" s="149">
        <f t="shared" si="21"/>
        <v>65.233835669509034</v>
      </c>
      <c r="M220" s="92">
        <v>16447</v>
      </c>
      <c r="N220" s="92">
        <v>840915</v>
      </c>
      <c r="O220" s="92">
        <f t="shared" si="22"/>
        <v>13.642245863692574</v>
      </c>
      <c r="P220" s="175">
        <f t="shared" si="23"/>
        <v>46.303150283787325</v>
      </c>
      <c r="Q220" s="92">
        <f>N220*2</f>
        <v>1681830</v>
      </c>
      <c r="R220" s="159">
        <f ca="1">TODAY()+P220</f>
        <v>44161.303150283784</v>
      </c>
    </row>
    <row r="221" spans="1:18" x14ac:dyDescent="0.25">
      <c r="A221" s="92">
        <f t="shared" si="20"/>
        <v>1</v>
      </c>
      <c r="B221" s="5" t="s">
        <v>35</v>
      </c>
      <c r="C221" s="26">
        <v>43893</v>
      </c>
      <c r="D221" s="4">
        <v>0</v>
      </c>
      <c r="E221" s="29">
        <v>0</v>
      </c>
      <c r="G221" s="82"/>
      <c r="H221" s="92">
        <f t="shared" si="24"/>
        <v>0</v>
      </c>
      <c r="I221" s="92" t="e">
        <f t="shared" si="19"/>
        <v>#NUM!</v>
      </c>
    </row>
    <row r="222" spans="1:18" x14ac:dyDescent="0.25">
      <c r="A222" s="92">
        <f t="shared" si="20"/>
        <v>2</v>
      </c>
      <c r="B222" s="5" t="s">
        <v>35</v>
      </c>
      <c r="C222" s="26">
        <v>43894</v>
      </c>
      <c r="D222" s="4">
        <v>0</v>
      </c>
      <c r="E222" s="29">
        <v>0</v>
      </c>
      <c r="G222" s="82" t="e">
        <f>F222+G198</f>
        <v>#REF!</v>
      </c>
      <c r="H222" s="92">
        <f t="shared" si="24"/>
        <v>0</v>
      </c>
      <c r="I222" s="92" t="e">
        <f t="shared" si="19"/>
        <v>#NUM!</v>
      </c>
    </row>
    <row r="223" spans="1:18" x14ac:dyDescent="0.25">
      <c r="A223" s="92">
        <f t="shared" si="20"/>
        <v>3</v>
      </c>
      <c r="B223" s="5" t="s">
        <v>35</v>
      </c>
      <c r="C223" s="26">
        <v>43895</v>
      </c>
      <c r="D223" s="4">
        <v>0</v>
      </c>
      <c r="E223" s="29">
        <v>0</v>
      </c>
      <c r="G223" s="82" t="e">
        <f>F223+G199</f>
        <v>#REF!</v>
      </c>
      <c r="H223" s="92">
        <f t="shared" si="24"/>
        <v>0</v>
      </c>
      <c r="I223" s="92" t="e">
        <f t="shared" si="19"/>
        <v>#NUM!</v>
      </c>
    </row>
    <row r="224" spans="1:18" x14ac:dyDescent="0.25">
      <c r="A224" s="92">
        <f t="shared" si="20"/>
        <v>4</v>
      </c>
      <c r="B224" s="5" t="s">
        <v>35</v>
      </c>
      <c r="C224" s="26">
        <v>43896</v>
      </c>
      <c r="D224" s="4">
        <v>0</v>
      </c>
      <c r="E224" s="29">
        <v>0</v>
      </c>
      <c r="G224" s="82" t="e">
        <f>F224+G200</f>
        <v>#REF!</v>
      </c>
      <c r="H224" s="92">
        <f t="shared" si="24"/>
        <v>0</v>
      </c>
      <c r="I224" s="92" t="e">
        <f t="shared" si="19"/>
        <v>#NUM!</v>
      </c>
    </row>
    <row r="225" spans="1:10" x14ac:dyDescent="0.25">
      <c r="A225" s="92">
        <f t="shared" si="20"/>
        <v>5</v>
      </c>
      <c r="B225" s="5" t="s">
        <v>35</v>
      </c>
      <c r="C225" s="26">
        <v>43897</v>
      </c>
      <c r="D225" s="4">
        <v>0</v>
      </c>
      <c r="E225" s="29">
        <v>0</v>
      </c>
      <c r="G225" s="82" t="e">
        <f>F225+G201</f>
        <v>#REF!</v>
      </c>
      <c r="H225" s="92">
        <f t="shared" si="24"/>
        <v>0</v>
      </c>
      <c r="I225" s="92" t="e">
        <f t="shared" si="19"/>
        <v>#NUM!</v>
      </c>
    </row>
    <row r="226" spans="1:10" x14ac:dyDescent="0.25">
      <c r="A226" s="92">
        <f t="shared" si="20"/>
        <v>6</v>
      </c>
      <c r="B226" s="5" t="s">
        <v>35</v>
      </c>
      <c r="C226" s="26">
        <v>43898</v>
      </c>
      <c r="D226" s="4">
        <v>0</v>
      </c>
      <c r="E226" s="29">
        <v>0</v>
      </c>
      <c r="G226" s="82" t="e">
        <f>F226+G202</f>
        <v>#REF!</v>
      </c>
      <c r="H226" s="92">
        <f t="shared" si="24"/>
        <v>0</v>
      </c>
      <c r="I226" s="92" t="e">
        <f t="shared" si="19"/>
        <v>#NUM!</v>
      </c>
    </row>
    <row r="227" spans="1:10" x14ac:dyDescent="0.25">
      <c r="A227" s="92">
        <f t="shared" si="20"/>
        <v>7</v>
      </c>
      <c r="B227" s="5" t="s">
        <v>35</v>
      </c>
      <c r="C227" s="26">
        <v>43899</v>
      </c>
      <c r="D227" s="4">
        <v>0</v>
      </c>
      <c r="E227" s="29">
        <v>0</v>
      </c>
      <c r="G227" s="82" t="e">
        <f>F227+G203</f>
        <v>#REF!</v>
      </c>
      <c r="H227" s="92">
        <f t="shared" si="24"/>
        <v>0</v>
      </c>
      <c r="I227" s="92" t="e">
        <f t="shared" si="19"/>
        <v>#NUM!</v>
      </c>
      <c r="J227" s="149" t="e">
        <f>LN(2)/SLOPE(I220:I227,A220:A227)</f>
        <v>#NUM!</v>
      </c>
    </row>
    <row r="228" spans="1:10" x14ac:dyDescent="0.25">
      <c r="A228" s="92">
        <f t="shared" si="20"/>
        <v>8</v>
      </c>
      <c r="B228" s="5" t="s">
        <v>35</v>
      </c>
      <c r="C228" s="26">
        <v>43900</v>
      </c>
      <c r="D228" s="4">
        <v>0</v>
      </c>
      <c r="E228" s="29">
        <v>0</v>
      </c>
      <c r="G228" s="82" t="e">
        <f>F228+G204</f>
        <v>#REF!</v>
      </c>
      <c r="H228" s="92">
        <f t="shared" si="24"/>
        <v>0</v>
      </c>
      <c r="I228" s="92" t="e">
        <f t="shared" si="19"/>
        <v>#NUM!</v>
      </c>
      <c r="J228" s="149" t="e">
        <f t="shared" ref="J228:J291" si="25">LN(2)/SLOPE(I221:I228,A221:A228)</f>
        <v>#NUM!</v>
      </c>
    </row>
    <row r="229" spans="1:10" x14ac:dyDescent="0.25">
      <c r="A229" s="92">
        <f t="shared" si="20"/>
        <v>9</v>
      </c>
      <c r="B229" s="5" t="s">
        <v>35</v>
      </c>
      <c r="C229" s="26">
        <v>43901</v>
      </c>
      <c r="D229" s="4">
        <v>0</v>
      </c>
      <c r="E229" s="29">
        <v>0</v>
      </c>
      <c r="G229" s="82" t="e">
        <f>F229+G205</f>
        <v>#REF!</v>
      </c>
      <c r="H229" s="92">
        <f t="shared" si="24"/>
        <v>0</v>
      </c>
      <c r="I229" s="92" t="e">
        <f t="shared" si="19"/>
        <v>#NUM!</v>
      </c>
      <c r="J229" s="149" t="e">
        <f t="shared" si="25"/>
        <v>#NUM!</v>
      </c>
    </row>
    <row r="230" spans="1:10" x14ac:dyDescent="0.25">
      <c r="A230" s="92">
        <f t="shared" si="20"/>
        <v>10</v>
      </c>
      <c r="B230" s="5" t="s">
        <v>35</v>
      </c>
      <c r="C230" s="26">
        <v>43902</v>
      </c>
      <c r="D230" s="4">
        <v>0</v>
      </c>
      <c r="E230" s="29">
        <v>0</v>
      </c>
      <c r="G230" s="82" t="e">
        <f>F230+G206</f>
        <v>#REF!</v>
      </c>
      <c r="H230" s="92">
        <f t="shared" si="24"/>
        <v>0</v>
      </c>
      <c r="I230" s="92" t="e">
        <f t="shared" si="19"/>
        <v>#NUM!</v>
      </c>
      <c r="J230" s="149" t="e">
        <f t="shared" si="25"/>
        <v>#NUM!</v>
      </c>
    </row>
    <row r="231" spans="1:10" x14ac:dyDescent="0.25">
      <c r="A231" s="92">
        <f t="shared" si="20"/>
        <v>11</v>
      </c>
      <c r="B231" s="5" t="s">
        <v>35</v>
      </c>
      <c r="C231" s="26">
        <v>43903</v>
      </c>
      <c r="D231" s="4">
        <v>0</v>
      </c>
      <c r="E231" s="29">
        <v>0</v>
      </c>
      <c r="G231" s="82" t="e">
        <f>F231+G207</f>
        <v>#REF!</v>
      </c>
      <c r="H231" s="92">
        <f t="shared" si="24"/>
        <v>0</v>
      </c>
      <c r="I231" s="92" t="e">
        <f t="shared" si="19"/>
        <v>#NUM!</v>
      </c>
      <c r="J231" s="149" t="e">
        <f t="shared" si="25"/>
        <v>#NUM!</v>
      </c>
    </row>
    <row r="232" spans="1:10" x14ac:dyDescent="0.25">
      <c r="A232" s="92">
        <f t="shared" si="20"/>
        <v>12</v>
      </c>
      <c r="B232" s="5" t="s">
        <v>35</v>
      </c>
      <c r="C232" s="26">
        <v>43904</v>
      </c>
      <c r="D232" s="4">
        <v>0</v>
      </c>
      <c r="E232" s="29">
        <v>0</v>
      </c>
      <c r="G232" s="82" t="e">
        <f>F232+G208</f>
        <v>#REF!</v>
      </c>
      <c r="H232" s="92">
        <f t="shared" si="24"/>
        <v>0</v>
      </c>
      <c r="I232" s="92" t="e">
        <f t="shared" si="19"/>
        <v>#NUM!</v>
      </c>
      <c r="J232" s="149" t="e">
        <f t="shared" si="25"/>
        <v>#NUM!</v>
      </c>
    </row>
    <row r="233" spans="1:10" x14ac:dyDescent="0.25">
      <c r="A233" s="92">
        <f t="shared" si="20"/>
        <v>13</v>
      </c>
      <c r="B233" s="5" t="s">
        <v>35</v>
      </c>
      <c r="C233" s="26">
        <v>43905</v>
      </c>
      <c r="D233" s="4">
        <v>0</v>
      </c>
      <c r="E233" s="29">
        <v>0</v>
      </c>
      <c r="G233" s="82" t="e">
        <f>F233+G209</f>
        <v>#REF!</v>
      </c>
      <c r="H233" s="92">
        <f t="shared" si="24"/>
        <v>0</v>
      </c>
      <c r="I233" s="92" t="e">
        <f t="shared" si="19"/>
        <v>#NUM!</v>
      </c>
      <c r="J233" s="149" t="e">
        <f t="shared" si="25"/>
        <v>#NUM!</v>
      </c>
    </row>
    <row r="234" spans="1:10" x14ac:dyDescent="0.25">
      <c r="A234" s="92">
        <f t="shared" si="20"/>
        <v>14</v>
      </c>
      <c r="B234" s="5" t="s">
        <v>35</v>
      </c>
      <c r="C234" s="26">
        <v>43906</v>
      </c>
      <c r="D234" s="4">
        <v>0</v>
      </c>
      <c r="E234" s="29">
        <v>0</v>
      </c>
      <c r="G234" s="82" t="e">
        <f>F234+G210</f>
        <v>#REF!</v>
      </c>
      <c r="H234" s="92">
        <f t="shared" si="24"/>
        <v>0</v>
      </c>
      <c r="I234" s="92" t="e">
        <f t="shared" si="19"/>
        <v>#NUM!</v>
      </c>
      <c r="J234" s="149" t="e">
        <f t="shared" si="25"/>
        <v>#NUM!</v>
      </c>
    </row>
    <row r="235" spans="1:10" x14ac:dyDescent="0.25">
      <c r="A235" s="92">
        <f t="shared" si="20"/>
        <v>15</v>
      </c>
      <c r="B235" s="5" t="s">
        <v>35</v>
      </c>
      <c r="C235" s="26">
        <v>43907</v>
      </c>
      <c r="D235" s="4">
        <v>0</v>
      </c>
      <c r="E235" s="29">
        <v>0</v>
      </c>
      <c r="G235" s="82" t="e">
        <f>F235+G211</f>
        <v>#REF!</v>
      </c>
      <c r="H235" s="92">
        <f t="shared" si="24"/>
        <v>0</v>
      </c>
      <c r="I235" s="92" t="e">
        <f t="shared" si="19"/>
        <v>#NUM!</v>
      </c>
      <c r="J235" s="149" t="e">
        <f t="shared" si="25"/>
        <v>#NUM!</v>
      </c>
    </row>
    <row r="236" spans="1:10" x14ac:dyDescent="0.25">
      <c r="A236" s="92">
        <f t="shared" si="20"/>
        <v>16</v>
      </c>
      <c r="B236" s="5" t="s">
        <v>35</v>
      </c>
      <c r="C236" s="26">
        <v>43908</v>
      </c>
      <c r="D236" s="4">
        <v>0</v>
      </c>
      <c r="E236" s="29">
        <v>0</v>
      </c>
      <c r="G236" s="82" t="e">
        <f>F236+G212</f>
        <v>#REF!</v>
      </c>
      <c r="H236" s="92">
        <f t="shared" si="24"/>
        <v>0</v>
      </c>
      <c r="I236" s="92" t="e">
        <f t="shared" si="19"/>
        <v>#NUM!</v>
      </c>
      <c r="J236" s="149" t="e">
        <f t="shared" si="25"/>
        <v>#NUM!</v>
      </c>
    </row>
    <row r="237" spans="1:10" x14ac:dyDescent="0.25">
      <c r="A237" s="92">
        <f t="shared" si="20"/>
        <v>17</v>
      </c>
      <c r="B237" s="5" t="s">
        <v>35</v>
      </c>
      <c r="C237" s="26">
        <v>43909</v>
      </c>
      <c r="D237" s="4">
        <v>0</v>
      </c>
      <c r="E237" s="29">
        <v>0</v>
      </c>
      <c r="G237" s="82" t="e">
        <f>F237+G213</f>
        <v>#REF!</v>
      </c>
      <c r="H237" s="92">
        <f t="shared" si="24"/>
        <v>0</v>
      </c>
      <c r="I237" s="92" t="e">
        <f t="shared" si="19"/>
        <v>#NUM!</v>
      </c>
      <c r="J237" s="149" t="e">
        <f t="shared" si="25"/>
        <v>#NUM!</v>
      </c>
    </row>
    <row r="238" spans="1:10" x14ac:dyDescent="0.25">
      <c r="A238" s="92">
        <f t="shared" si="20"/>
        <v>18</v>
      </c>
      <c r="B238" s="5" t="s">
        <v>35</v>
      </c>
      <c r="C238" s="26">
        <v>43910</v>
      </c>
      <c r="D238" s="4">
        <v>0</v>
      </c>
      <c r="E238" s="29">
        <v>0</v>
      </c>
      <c r="G238" s="82" t="e">
        <f>F238+G214</f>
        <v>#REF!</v>
      </c>
      <c r="H238" s="92">
        <f t="shared" si="24"/>
        <v>0</v>
      </c>
      <c r="I238" s="92" t="e">
        <f t="shared" si="19"/>
        <v>#NUM!</v>
      </c>
      <c r="J238" s="149" t="e">
        <f t="shared" si="25"/>
        <v>#NUM!</v>
      </c>
    </row>
    <row r="239" spans="1:10" x14ac:dyDescent="0.25">
      <c r="A239" s="92">
        <f t="shared" si="20"/>
        <v>19</v>
      </c>
      <c r="B239" s="5" t="s">
        <v>35</v>
      </c>
      <c r="C239" s="26">
        <v>43911</v>
      </c>
      <c r="D239" s="4">
        <v>0</v>
      </c>
      <c r="E239" s="29">
        <v>0</v>
      </c>
      <c r="G239" s="82" t="e">
        <f>F239+G215</f>
        <v>#REF!</v>
      </c>
      <c r="H239" s="92">
        <f t="shared" si="24"/>
        <v>0</v>
      </c>
      <c r="I239" s="92" t="e">
        <f t="shared" si="19"/>
        <v>#NUM!</v>
      </c>
      <c r="J239" s="149" t="e">
        <f t="shared" si="25"/>
        <v>#NUM!</v>
      </c>
    </row>
    <row r="240" spans="1:10" x14ac:dyDescent="0.25">
      <c r="A240" s="92">
        <f t="shared" si="20"/>
        <v>20</v>
      </c>
      <c r="B240" s="5" t="s">
        <v>35</v>
      </c>
      <c r="C240" s="26">
        <v>43912</v>
      </c>
      <c r="D240" s="4">
        <v>0</v>
      </c>
      <c r="E240" s="29">
        <v>0</v>
      </c>
      <c r="G240" s="82" t="e">
        <f>F240+G216</f>
        <v>#REF!</v>
      </c>
      <c r="H240" s="92">
        <f t="shared" si="24"/>
        <v>0</v>
      </c>
      <c r="I240" s="92" t="e">
        <f t="shared" si="19"/>
        <v>#NUM!</v>
      </c>
      <c r="J240" s="149" t="e">
        <f t="shared" si="25"/>
        <v>#NUM!</v>
      </c>
    </row>
    <row r="241" spans="1:10" x14ac:dyDescent="0.25">
      <c r="A241" s="92">
        <f t="shared" si="20"/>
        <v>21</v>
      </c>
      <c r="B241" s="5" t="s">
        <v>35</v>
      </c>
      <c r="C241" s="26">
        <v>43913</v>
      </c>
      <c r="D241" s="4">
        <v>0</v>
      </c>
      <c r="E241" s="29">
        <v>0</v>
      </c>
      <c r="G241" s="82" t="e">
        <f>F241+G217</f>
        <v>#VALUE!</v>
      </c>
      <c r="H241" s="92">
        <f t="shared" si="24"/>
        <v>0</v>
      </c>
      <c r="I241" s="92" t="e">
        <f t="shared" si="19"/>
        <v>#NUM!</v>
      </c>
      <c r="J241" s="149" t="e">
        <f t="shared" si="25"/>
        <v>#NUM!</v>
      </c>
    </row>
    <row r="242" spans="1:10" x14ac:dyDescent="0.25">
      <c r="A242" s="92">
        <f t="shared" si="20"/>
        <v>22</v>
      </c>
      <c r="B242" s="5" t="s">
        <v>35</v>
      </c>
      <c r="C242" s="26">
        <v>43914</v>
      </c>
      <c r="D242" s="4">
        <v>0</v>
      </c>
      <c r="E242" s="29">
        <v>0</v>
      </c>
      <c r="G242" s="82">
        <f>F242+G218</f>
        <v>587</v>
      </c>
      <c r="H242" s="92">
        <f t="shared" si="24"/>
        <v>0</v>
      </c>
      <c r="I242" s="92" t="e">
        <f t="shared" si="19"/>
        <v>#NUM!</v>
      </c>
      <c r="J242" s="149" t="e">
        <f t="shared" si="25"/>
        <v>#NUM!</v>
      </c>
    </row>
    <row r="243" spans="1:10" x14ac:dyDescent="0.25">
      <c r="A243" s="92">
        <f t="shared" si="20"/>
        <v>23</v>
      </c>
      <c r="B243" s="5" t="s">
        <v>35</v>
      </c>
      <c r="C243" s="26">
        <v>43915</v>
      </c>
      <c r="D243" s="4">
        <v>0</v>
      </c>
      <c r="E243" s="29">
        <v>0</v>
      </c>
      <c r="G243" s="82" t="e">
        <f>F243+G219</f>
        <v>#REF!</v>
      </c>
      <c r="H243" s="92">
        <f t="shared" si="24"/>
        <v>0</v>
      </c>
      <c r="I243" s="92" t="e">
        <f t="shared" si="19"/>
        <v>#NUM!</v>
      </c>
      <c r="J243" s="149" t="e">
        <f t="shared" si="25"/>
        <v>#NUM!</v>
      </c>
    </row>
    <row r="244" spans="1:10" x14ac:dyDescent="0.25">
      <c r="A244" s="92">
        <f t="shared" si="20"/>
        <v>24</v>
      </c>
      <c r="B244" s="5" t="s">
        <v>35</v>
      </c>
      <c r="C244" s="26">
        <v>43916</v>
      </c>
      <c r="D244" s="4">
        <v>0</v>
      </c>
      <c r="E244" s="29">
        <v>0</v>
      </c>
      <c r="G244" s="82" t="e">
        <f>F244+G220</f>
        <v>#REF!</v>
      </c>
      <c r="H244" s="92">
        <f t="shared" si="24"/>
        <v>0</v>
      </c>
      <c r="I244" s="92" t="e">
        <f t="shared" si="19"/>
        <v>#NUM!</v>
      </c>
      <c r="J244" s="149" t="e">
        <f t="shared" si="25"/>
        <v>#NUM!</v>
      </c>
    </row>
    <row r="245" spans="1:10" x14ac:dyDescent="0.25">
      <c r="A245" s="92">
        <f t="shared" si="20"/>
        <v>25</v>
      </c>
      <c r="B245" s="5" t="s">
        <v>35</v>
      </c>
      <c r="C245" s="26">
        <v>43917</v>
      </c>
      <c r="D245" s="4">
        <v>0</v>
      </c>
      <c r="E245" s="29">
        <v>0</v>
      </c>
      <c r="G245" s="82">
        <f>F245+G221</f>
        <v>0</v>
      </c>
      <c r="H245" s="92">
        <f t="shared" si="24"/>
        <v>0</v>
      </c>
      <c r="I245" s="92" t="e">
        <f t="shared" si="19"/>
        <v>#NUM!</v>
      </c>
      <c r="J245" s="149" t="e">
        <f t="shared" si="25"/>
        <v>#NUM!</v>
      </c>
    </row>
    <row r="246" spans="1:10" x14ac:dyDescent="0.25">
      <c r="A246" s="92">
        <f t="shared" si="20"/>
        <v>26</v>
      </c>
      <c r="B246" s="5" t="s">
        <v>35</v>
      </c>
      <c r="C246" s="26">
        <v>43918</v>
      </c>
      <c r="D246" s="4">
        <v>0</v>
      </c>
      <c r="E246" s="29">
        <v>0</v>
      </c>
      <c r="G246" s="82" t="e">
        <f>F246+G222</f>
        <v>#REF!</v>
      </c>
      <c r="H246" s="92">
        <f t="shared" si="24"/>
        <v>0</v>
      </c>
      <c r="I246" s="92" t="e">
        <f t="shared" si="19"/>
        <v>#NUM!</v>
      </c>
      <c r="J246" s="149" t="e">
        <f t="shared" si="25"/>
        <v>#NUM!</v>
      </c>
    </row>
    <row r="247" spans="1:10" x14ac:dyDescent="0.25">
      <c r="A247" s="92">
        <f t="shared" si="20"/>
        <v>27</v>
      </c>
      <c r="B247" s="5" t="s">
        <v>35</v>
      </c>
      <c r="C247" s="26">
        <v>43919</v>
      </c>
      <c r="D247" s="4">
        <v>0</v>
      </c>
      <c r="E247" s="29">
        <v>0</v>
      </c>
      <c r="G247" s="82" t="e">
        <f>F247+G223</f>
        <v>#REF!</v>
      </c>
      <c r="H247" s="92">
        <f t="shared" si="24"/>
        <v>0</v>
      </c>
      <c r="I247" s="92" t="e">
        <f t="shared" si="19"/>
        <v>#NUM!</v>
      </c>
      <c r="J247" s="149" t="e">
        <f t="shared" si="25"/>
        <v>#NUM!</v>
      </c>
    </row>
    <row r="248" spans="1:10" x14ac:dyDescent="0.25">
      <c r="A248" s="92">
        <f t="shared" si="20"/>
        <v>28</v>
      </c>
      <c r="B248" s="5" t="s">
        <v>35</v>
      </c>
      <c r="C248" s="26">
        <v>43920</v>
      </c>
      <c r="D248" s="4">
        <v>0</v>
      </c>
      <c r="E248" s="29">
        <v>0</v>
      </c>
      <c r="G248" s="82" t="e">
        <f>F248+G224</f>
        <v>#REF!</v>
      </c>
      <c r="H248" s="92">
        <f t="shared" si="24"/>
        <v>0</v>
      </c>
      <c r="I248" s="92" t="e">
        <f t="shared" si="19"/>
        <v>#NUM!</v>
      </c>
      <c r="J248" s="149" t="e">
        <f t="shared" si="25"/>
        <v>#NUM!</v>
      </c>
    </row>
    <row r="249" spans="1:10" x14ac:dyDescent="0.25">
      <c r="A249" s="92">
        <f t="shared" si="20"/>
        <v>29</v>
      </c>
      <c r="B249" s="5" t="s">
        <v>35</v>
      </c>
      <c r="C249" s="26">
        <v>43921</v>
      </c>
      <c r="D249" s="4">
        <v>0</v>
      </c>
      <c r="E249" s="29">
        <v>0</v>
      </c>
      <c r="G249" s="82" t="e">
        <f>F249+G225</f>
        <v>#REF!</v>
      </c>
      <c r="H249" s="92">
        <f t="shared" si="24"/>
        <v>0</v>
      </c>
      <c r="I249" s="92" t="e">
        <f t="shared" si="19"/>
        <v>#NUM!</v>
      </c>
      <c r="J249" s="149" t="e">
        <f t="shared" si="25"/>
        <v>#NUM!</v>
      </c>
    </row>
    <row r="250" spans="1:10" x14ac:dyDescent="0.25">
      <c r="A250" s="92">
        <f t="shared" si="20"/>
        <v>30</v>
      </c>
      <c r="B250" s="5" t="s">
        <v>35</v>
      </c>
      <c r="C250" s="26">
        <v>43922</v>
      </c>
      <c r="D250" s="4">
        <v>0</v>
      </c>
      <c r="E250" s="29">
        <v>0</v>
      </c>
      <c r="G250" s="82" t="e">
        <f>F250+G226</f>
        <v>#REF!</v>
      </c>
      <c r="H250" s="92">
        <f t="shared" si="24"/>
        <v>0</v>
      </c>
      <c r="I250" s="92" t="e">
        <f t="shared" si="19"/>
        <v>#NUM!</v>
      </c>
      <c r="J250" s="149" t="e">
        <f t="shared" si="25"/>
        <v>#NUM!</v>
      </c>
    </row>
    <row r="251" spans="1:10" x14ac:dyDescent="0.25">
      <c r="A251" s="92">
        <f t="shared" si="20"/>
        <v>31</v>
      </c>
      <c r="B251" s="5" t="s">
        <v>35</v>
      </c>
      <c r="C251" s="26">
        <v>43923</v>
      </c>
      <c r="D251" s="4">
        <v>0</v>
      </c>
      <c r="E251" s="29">
        <v>0</v>
      </c>
      <c r="G251" s="82" t="e">
        <f>F251+G227</f>
        <v>#REF!</v>
      </c>
      <c r="H251" s="92">
        <f t="shared" si="24"/>
        <v>0</v>
      </c>
      <c r="I251" s="92" t="e">
        <f t="shared" si="19"/>
        <v>#NUM!</v>
      </c>
      <c r="J251" s="149" t="e">
        <f t="shared" si="25"/>
        <v>#NUM!</v>
      </c>
    </row>
    <row r="252" spans="1:10" x14ac:dyDescent="0.25">
      <c r="A252" s="92">
        <f t="shared" si="20"/>
        <v>32</v>
      </c>
      <c r="B252" s="5" t="s">
        <v>35</v>
      </c>
      <c r="C252" s="26">
        <v>43924</v>
      </c>
      <c r="D252" s="4">
        <v>0</v>
      </c>
      <c r="E252" s="29">
        <v>0</v>
      </c>
      <c r="G252" s="82" t="e">
        <f>F252+G228</f>
        <v>#REF!</v>
      </c>
      <c r="H252" s="92">
        <f t="shared" si="24"/>
        <v>0</v>
      </c>
      <c r="I252" s="92" t="e">
        <f t="shared" si="19"/>
        <v>#NUM!</v>
      </c>
      <c r="J252" s="149" t="e">
        <f t="shared" si="25"/>
        <v>#NUM!</v>
      </c>
    </row>
    <row r="253" spans="1:10" x14ac:dyDescent="0.25">
      <c r="A253" s="92">
        <f t="shared" si="20"/>
        <v>33</v>
      </c>
      <c r="B253" s="5" t="s">
        <v>35</v>
      </c>
      <c r="C253" s="26">
        <v>43925</v>
      </c>
      <c r="D253" s="4">
        <v>0</v>
      </c>
      <c r="E253" s="29">
        <v>0</v>
      </c>
      <c r="G253" s="82" t="e">
        <f>F253+G229</f>
        <v>#REF!</v>
      </c>
      <c r="H253" s="92">
        <f t="shared" si="24"/>
        <v>0</v>
      </c>
      <c r="I253" s="92" t="e">
        <f t="shared" si="19"/>
        <v>#NUM!</v>
      </c>
      <c r="J253" s="149" t="e">
        <f t="shared" si="25"/>
        <v>#NUM!</v>
      </c>
    </row>
    <row r="254" spans="1:10" x14ac:dyDescent="0.25">
      <c r="A254" s="92">
        <f t="shared" si="20"/>
        <v>34</v>
      </c>
      <c r="B254" s="5" t="s">
        <v>35</v>
      </c>
      <c r="C254" s="26">
        <v>43926</v>
      </c>
      <c r="D254" s="4">
        <v>0</v>
      </c>
      <c r="E254" s="29">
        <v>0</v>
      </c>
      <c r="G254" s="82" t="e">
        <f>F254+G230</f>
        <v>#REF!</v>
      </c>
      <c r="H254" s="92">
        <f t="shared" si="24"/>
        <v>0</v>
      </c>
      <c r="I254" s="92" t="e">
        <f t="shared" si="19"/>
        <v>#NUM!</v>
      </c>
      <c r="J254" s="149" t="e">
        <f t="shared" si="25"/>
        <v>#NUM!</v>
      </c>
    </row>
    <row r="255" spans="1:10" x14ac:dyDescent="0.25">
      <c r="A255" s="92">
        <f t="shared" si="20"/>
        <v>35</v>
      </c>
      <c r="B255" s="5" t="s">
        <v>35</v>
      </c>
      <c r="C255" s="26">
        <v>43927</v>
      </c>
      <c r="D255" s="4">
        <v>0</v>
      </c>
      <c r="E255" s="29">
        <v>0</v>
      </c>
      <c r="G255" s="82" t="e">
        <f>F255+G231</f>
        <v>#REF!</v>
      </c>
      <c r="H255" s="92">
        <f t="shared" si="24"/>
        <v>0</v>
      </c>
      <c r="I255" s="92" t="e">
        <f t="shared" si="19"/>
        <v>#NUM!</v>
      </c>
      <c r="J255" s="149" t="e">
        <f t="shared" si="25"/>
        <v>#NUM!</v>
      </c>
    </row>
    <row r="256" spans="1:10" x14ac:dyDescent="0.25">
      <c r="A256" s="92">
        <f t="shared" si="20"/>
        <v>36</v>
      </c>
      <c r="B256" s="5" t="s">
        <v>35</v>
      </c>
      <c r="C256" s="26">
        <v>43928</v>
      </c>
      <c r="D256" s="4">
        <v>0</v>
      </c>
      <c r="E256" s="29">
        <v>0</v>
      </c>
      <c r="G256" s="82" t="e">
        <f>F256+G232</f>
        <v>#REF!</v>
      </c>
      <c r="H256" s="92">
        <f t="shared" si="24"/>
        <v>0</v>
      </c>
      <c r="I256" s="92" t="e">
        <f t="shared" si="19"/>
        <v>#NUM!</v>
      </c>
      <c r="J256" s="149" t="e">
        <f t="shared" si="25"/>
        <v>#NUM!</v>
      </c>
    </row>
    <row r="257" spans="1:10" x14ac:dyDescent="0.25">
      <c r="A257" s="92">
        <f t="shared" si="20"/>
        <v>37</v>
      </c>
      <c r="B257" s="5" t="s">
        <v>35</v>
      </c>
      <c r="C257" s="26">
        <v>43929</v>
      </c>
      <c r="D257" s="4">
        <v>0</v>
      </c>
      <c r="E257" s="29">
        <v>0</v>
      </c>
      <c r="G257" s="82" t="e">
        <f>F257+G233</f>
        <v>#REF!</v>
      </c>
      <c r="H257" s="92">
        <f t="shared" si="24"/>
        <v>0</v>
      </c>
      <c r="I257" s="92" t="e">
        <f t="shared" si="19"/>
        <v>#NUM!</v>
      </c>
      <c r="J257" s="149" t="e">
        <f t="shared" si="25"/>
        <v>#NUM!</v>
      </c>
    </row>
    <row r="258" spans="1:10" x14ac:dyDescent="0.25">
      <c r="A258" s="92">
        <f t="shared" si="20"/>
        <v>38</v>
      </c>
      <c r="B258" s="5" t="s">
        <v>35</v>
      </c>
      <c r="C258" s="26">
        <v>43930</v>
      </c>
      <c r="D258" s="4">
        <v>0</v>
      </c>
      <c r="E258" s="29">
        <v>0</v>
      </c>
      <c r="G258" s="82" t="e">
        <f>F258+G234</f>
        <v>#REF!</v>
      </c>
      <c r="H258" s="92">
        <f t="shared" si="24"/>
        <v>0</v>
      </c>
      <c r="I258" s="92" t="e">
        <f t="shared" ref="I258:I321" si="26">LN(H258)</f>
        <v>#NUM!</v>
      </c>
      <c r="J258" s="149" t="e">
        <f t="shared" si="25"/>
        <v>#NUM!</v>
      </c>
    </row>
    <row r="259" spans="1:10" x14ac:dyDescent="0.25">
      <c r="A259" s="92">
        <f t="shared" si="20"/>
        <v>39</v>
      </c>
      <c r="B259" s="5" t="s">
        <v>35</v>
      </c>
      <c r="C259" s="26">
        <v>43931</v>
      </c>
      <c r="D259" s="4">
        <v>0</v>
      </c>
      <c r="E259" s="29">
        <v>0</v>
      </c>
      <c r="G259" s="82" t="e">
        <f>F259+G235</f>
        <v>#REF!</v>
      </c>
      <c r="H259" s="92">
        <f t="shared" si="24"/>
        <v>0</v>
      </c>
      <c r="I259" s="92" t="e">
        <f t="shared" si="26"/>
        <v>#NUM!</v>
      </c>
      <c r="J259" s="149" t="e">
        <f t="shared" si="25"/>
        <v>#NUM!</v>
      </c>
    </row>
    <row r="260" spans="1:10" x14ac:dyDescent="0.25">
      <c r="A260" s="92">
        <f t="shared" ref="A260:A323" si="27">IF(EXACT(B260,B259),A259+1,1)</f>
        <v>40</v>
      </c>
      <c r="B260" s="5" t="s">
        <v>35</v>
      </c>
      <c r="C260" s="26">
        <v>43932</v>
      </c>
      <c r="D260" s="4">
        <v>0</v>
      </c>
      <c r="E260" s="29">
        <v>0</v>
      </c>
      <c r="G260" s="82" t="e">
        <f>F260+G236</f>
        <v>#REF!</v>
      </c>
      <c r="H260" s="92">
        <f t="shared" si="24"/>
        <v>0</v>
      </c>
      <c r="I260" s="92" t="e">
        <f t="shared" si="26"/>
        <v>#NUM!</v>
      </c>
      <c r="J260" s="149" t="e">
        <f t="shared" si="25"/>
        <v>#NUM!</v>
      </c>
    </row>
    <row r="261" spans="1:10" x14ac:dyDescent="0.25">
      <c r="A261" s="92">
        <f t="shared" si="27"/>
        <v>41</v>
      </c>
      <c r="B261" s="5" t="s">
        <v>35</v>
      </c>
      <c r="C261" s="26">
        <v>43933</v>
      </c>
      <c r="D261" s="4">
        <v>0</v>
      </c>
      <c r="E261" s="29">
        <v>0</v>
      </c>
      <c r="G261" s="82" t="e">
        <f>F261+G237</f>
        <v>#REF!</v>
      </c>
      <c r="H261" s="92">
        <f t="shared" si="24"/>
        <v>0</v>
      </c>
      <c r="I261" s="92" t="e">
        <f t="shared" si="26"/>
        <v>#NUM!</v>
      </c>
      <c r="J261" s="149" t="e">
        <f t="shared" si="25"/>
        <v>#NUM!</v>
      </c>
    </row>
    <row r="262" spans="1:10" x14ac:dyDescent="0.25">
      <c r="A262" s="92">
        <f t="shared" si="27"/>
        <v>42</v>
      </c>
      <c r="B262" s="5" t="s">
        <v>35</v>
      </c>
      <c r="C262" s="26">
        <v>43934</v>
      </c>
      <c r="D262" s="4">
        <v>0</v>
      </c>
      <c r="E262" s="29">
        <v>0</v>
      </c>
      <c r="G262" s="82" t="e">
        <f>F262+G238</f>
        <v>#REF!</v>
      </c>
      <c r="H262" s="92">
        <f t="shared" si="24"/>
        <v>0</v>
      </c>
      <c r="I262" s="92" t="e">
        <f t="shared" si="26"/>
        <v>#NUM!</v>
      </c>
      <c r="J262" s="149" t="e">
        <f t="shared" si="25"/>
        <v>#NUM!</v>
      </c>
    </row>
    <row r="263" spans="1:10" x14ac:dyDescent="0.25">
      <c r="A263" s="92">
        <f t="shared" si="27"/>
        <v>43</v>
      </c>
      <c r="B263" s="5" t="s">
        <v>35</v>
      </c>
      <c r="C263" s="26">
        <v>43935</v>
      </c>
      <c r="D263" s="4">
        <v>0</v>
      </c>
      <c r="E263" s="29">
        <v>0</v>
      </c>
      <c r="G263" s="82" t="e">
        <f>F263+G239</f>
        <v>#REF!</v>
      </c>
      <c r="H263" s="92">
        <f t="shared" si="24"/>
        <v>0</v>
      </c>
      <c r="I263" s="92" t="e">
        <f t="shared" si="26"/>
        <v>#NUM!</v>
      </c>
      <c r="J263" s="149" t="e">
        <f t="shared" si="25"/>
        <v>#NUM!</v>
      </c>
    </row>
    <row r="264" spans="1:10" x14ac:dyDescent="0.25">
      <c r="A264" s="92">
        <f t="shared" si="27"/>
        <v>44</v>
      </c>
      <c r="B264" s="5" t="s">
        <v>35</v>
      </c>
      <c r="C264" s="26">
        <v>43936</v>
      </c>
      <c r="D264" s="4">
        <v>0</v>
      </c>
      <c r="E264" s="29">
        <v>0</v>
      </c>
      <c r="G264" s="82" t="e">
        <f>F264+G240</f>
        <v>#REF!</v>
      </c>
      <c r="H264" s="92">
        <f t="shared" si="24"/>
        <v>0</v>
      </c>
      <c r="I264" s="92" t="e">
        <f t="shared" si="26"/>
        <v>#NUM!</v>
      </c>
      <c r="J264" s="149" t="e">
        <f t="shared" si="25"/>
        <v>#NUM!</v>
      </c>
    </row>
    <row r="265" spans="1:10" x14ac:dyDescent="0.25">
      <c r="A265" s="92">
        <f t="shared" si="27"/>
        <v>45</v>
      </c>
      <c r="B265" s="5" t="s">
        <v>35</v>
      </c>
      <c r="C265" s="26">
        <v>43937</v>
      </c>
      <c r="D265" s="4">
        <v>0</v>
      </c>
      <c r="E265" s="29">
        <v>0</v>
      </c>
      <c r="G265" s="82" t="e">
        <f>F265+G241</f>
        <v>#VALUE!</v>
      </c>
      <c r="H265" s="92">
        <f t="shared" si="24"/>
        <v>0</v>
      </c>
      <c r="I265" s="92" t="e">
        <f t="shared" si="26"/>
        <v>#NUM!</v>
      </c>
      <c r="J265" s="149" t="e">
        <f t="shared" si="25"/>
        <v>#NUM!</v>
      </c>
    </row>
    <row r="266" spans="1:10" x14ac:dyDescent="0.25">
      <c r="A266" s="92">
        <f t="shared" si="27"/>
        <v>46</v>
      </c>
      <c r="B266" s="5" t="s">
        <v>35</v>
      </c>
      <c r="C266" s="26">
        <v>43938</v>
      </c>
      <c r="D266" s="4">
        <v>0</v>
      </c>
      <c r="E266" s="29">
        <v>0</v>
      </c>
      <c r="G266" s="82">
        <f>F266+G242</f>
        <v>587</v>
      </c>
      <c r="H266" s="92">
        <f t="shared" si="24"/>
        <v>0</v>
      </c>
      <c r="I266" s="92" t="e">
        <f t="shared" si="26"/>
        <v>#NUM!</v>
      </c>
      <c r="J266" s="149" t="e">
        <f t="shared" si="25"/>
        <v>#NUM!</v>
      </c>
    </row>
    <row r="267" spans="1:10" x14ac:dyDescent="0.25">
      <c r="A267" s="92">
        <f t="shared" si="27"/>
        <v>47</v>
      </c>
      <c r="B267" s="5" t="s">
        <v>35</v>
      </c>
      <c r="C267" s="26">
        <v>43939</v>
      </c>
      <c r="D267" s="4">
        <v>0</v>
      </c>
      <c r="E267" s="29">
        <v>0</v>
      </c>
      <c r="G267" s="82" t="e">
        <f>F267+G243</f>
        <v>#REF!</v>
      </c>
      <c r="H267" s="92">
        <f t="shared" si="24"/>
        <v>0</v>
      </c>
      <c r="I267" s="92" t="e">
        <f t="shared" si="26"/>
        <v>#NUM!</v>
      </c>
      <c r="J267" s="149" t="e">
        <f t="shared" si="25"/>
        <v>#NUM!</v>
      </c>
    </row>
    <row r="268" spans="1:10" x14ac:dyDescent="0.25">
      <c r="A268" s="92">
        <f t="shared" si="27"/>
        <v>48</v>
      </c>
      <c r="B268" s="5" t="s">
        <v>35</v>
      </c>
      <c r="C268" s="26">
        <v>43940</v>
      </c>
      <c r="D268" s="4">
        <v>0</v>
      </c>
      <c r="E268" s="29">
        <v>0</v>
      </c>
      <c r="G268" s="82" t="e">
        <f>F268+G244</f>
        <v>#REF!</v>
      </c>
      <c r="H268" s="92">
        <f t="shared" si="24"/>
        <v>0</v>
      </c>
      <c r="I268" s="92" t="e">
        <f t="shared" si="26"/>
        <v>#NUM!</v>
      </c>
      <c r="J268" s="149" t="e">
        <f t="shared" si="25"/>
        <v>#NUM!</v>
      </c>
    </row>
    <row r="269" spans="1:10" x14ac:dyDescent="0.25">
      <c r="A269" s="92">
        <f t="shared" si="27"/>
        <v>49</v>
      </c>
      <c r="B269" s="5" t="s">
        <v>35</v>
      </c>
      <c r="C269" s="26">
        <v>43941</v>
      </c>
      <c r="D269" s="4">
        <v>0</v>
      </c>
      <c r="E269" s="29">
        <v>0</v>
      </c>
      <c r="G269" s="82">
        <f>F269+G245</f>
        <v>0</v>
      </c>
      <c r="H269" s="92">
        <f t="shared" si="24"/>
        <v>0</v>
      </c>
      <c r="I269" s="92" t="e">
        <f t="shared" si="26"/>
        <v>#NUM!</v>
      </c>
      <c r="J269" s="149" t="e">
        <f t="shared" si="25"/>
        <v>#NUM!</v>
      </c>
    </row>
    <row r="270" spans="1:10" x14ac:dyDescent="0.25">
      <c r="A270" s="92">
        <f t="shared" si="27"/>
        <v>50</v>
      </c>
      <c r="B270" s="5" t="s">
        <v>35</v>
      </c>
      <c r="C270" s="26">
        <v>43942</v>
      </c>
      <c r="D270" s="4">
        <v>0</v>
      </c>
      <c r="E270" s="29">
        <v>0</v>
      </c>
      <c r="G270" s="82" t="e">
        <f>F270+G246</f>
        <v>#REF!</v>
      </c>
      <c r="H270" s="92">
        <f t="shared" si="24"/>
        <v>0</v>
      </c>
      <c r="I270" s="92" t="e">
        <f t="shared" si="26"/>
        <v>#NUM!</v>
      </c>
      <c r="J270" s="149" t="e">
        <f t="shared" si="25"/>
        <v>#NUM!</v>
      </c>
    </row>
    <row r="271" spans="1:10" x14ac:dyDescent="0.25">
      <c r="A271" s="92">
        <f t="shared" si="27"/>
        <v>51</v>
      </c>
      <c r="B271" s="5" t="s">
        <v>35</v>
      </c>
      <c r="C271" s="26">
        <v>43943</v>
      </c>
      <c r="D271" s="4">
        <v>0</v>
      </c>
      <c r="E271" s="29">
        <v>0</v>
      </c>
      <c r="G271" s="82" t="e">
        <f>F271+G247</f>
        <v>#REF!</v>
      </c>
      <c r="H271" s="92">
        <f t="shared" si="24"/>
        <v>0</v>
      </c>
      <c r="I271" s="92" t="e">
        <f t="shared" si="26"/>
        <v>#NUM!</v>
      </c>
      <c r="J271" s="149" t="e">
        <f t="shared" si="25"/>
        <v>#NUM!</v>
      </c>
    </row>
    <row r="272" spans="1:10" x14ac:dyDescent="0.25">
      <c r="A272" s="92">
        <f t="shared" si="27"/>
        <v>52</v>
      </c>
      <c r="B272" s="5" t="s">
        <v>35</v>
      </c>
      <c r="C272" s="26">
        <v>43944</v>
      </c>
      <c r="D272" s="4">
        <v>0</v>
      </c>
      <c r="E272" s="29">
        <v>0</v>
      </c>
      <c r="G272" s="82" t="e">
        <f>F272+G248</f>
        <v>#REF!</v>
      </c>
      <c r="H272" s="92">
        <f t="shared" si="24"/>
        <v>0</v>
      </c>
      <c r="I272" s="92" t="e">
        <f t="shared" si="26"/>
        <v>#NUM!</v>
      </c>
      <c r="J272" s="149" t="e">
        <f t="shared" si="25"/>
        <v>#NUM!</v>
      </c>
    </row>
    <row r="273" spans="1:10" x14ac:dyDescent="0.25">
      <c r="A273" s="92">
        <f t="shared" si="27"/>
        <v>53</v>
      </c>
      <c r="B273" s="5" t="s">
        <v>35</v>
      </c>
      <c r="C273" s="26">
        <v>43945</v>
      </c>
      <c r="D273" s="4">
        <v>0</v>
      </c>
      <c r="E273" s="29">
        <v>0</v>
      </c>
      <c r="G273" s="82" t="e">
        <f>F273+G249</f>
        <v>#REF!</v>
      </c>
      <c r="H273" s="92">
        <f t="shared" si="24"/>
        <v>0</v>
      </c>
      <c r="I273" s="92" t="e">
        <f t="shared" si="26"/>
        <v>#NUM!</v>
      </c>
      <c r="J273" s="149" t="e">
        <f t="shared" si="25"/>
        <v>#NUM!</v>
      </c>
    </row>
    <row r="274" spans="1:10" x14ac:dyDescent="0.25">
      <c r="A274" s="92">
        <f t="shared" si="27"/>
        <v>54</v>
      </c>
      <c r="B274" s="5" t="s">
        <v>35</v>
      </c>
      <c r="C274" s="26">
        <v>43946</v>
      </c>
      <c r="D274" s="4">
        <v>0</v>
      </c>
      <c r="E274" s="29">
        <v>0</v>
      </c>
      <c r="G274" s="82" t="e">
        <f>F274+G250</f>
        <v>#REF!</v>
      </c>
      <c r="H274" s="92">
        <f t="shared" si="24"/>
        <v>0</v>
      </c>
      <c r="I274" s="92" t="e">
        <f t="shared" si="26"/>
        <v>#NUM!</v>
      </c>
      <c r="J274" s="149" t="e">
        <f t="shared" si="25"/>
        <v>#NUM!</v>
      </c>
    </row>
    <row r="275" spans="1:10" x14ac:dyDescent="0.25">
      <c r="A275" s="92">
        <f t="shared" si="27"/>
        <v>55</v>
      </c>
      <c r="B275" s="5" t="s">
        <v>35</v>
      </c>
      <c r="C275" s="26">
        <v>43947</v>
      </c>
      <c r="D275" s="4">
        <v>0</v>
      </c>
      <c r="E275" s="29">
        <v>0</v>
      </c>
      <c r="G275" s="82" t="e">
        <f>F275+G251</f>
        <v>#REF!</v>
      </c>
      <c r="H275" s="92">
        <f t="shared" si="24"/>
        <v>0</v>
      </c>
      <c r="I275" s="92" t="e">
        <f t="shared" si="26"/>
        <v>#NUM!</v>
      </c>
      <c r="J275" s="149" t="e">
        <f t="shared" si="25"/>
        <v>#NUM!</v>
      </c>
    </row>
    <row r="276" spans="1:10" x14ac:dyDescent="0.25">
      <c r="A276" s="92">
        <f t="shared" si="27"/>
        <v>56</v>
      </c>
      <c r="B276" s="5" t="s">
        <v>35</v>
      </c>
      <c r="C276" s="26">
        <v>43948</v>
      </c>
      <c r="D276" s="4">
        <v>0</v>
      </c>
      <c r="E276" s="29">
        <v>0</v>
      </c>
      <c r="G276" s="82" t="e">
        <f>F276+G252</f>
        <v>#REF!</v>
      </c>
      <c r="H276" s="92">
        <f t="shared" ref="H276:H339" si="28">IF(EXACT(B276,B275),D276+H275,E276)</f>
        <v>0</v>
      </c>
      <c r="I276" s="92" t="e">
        <f t="shared" si="26"/>
        <v>#NUM!</v>
      </c>
      <c r="J276" s="149" t="e">
        <f t="shared" si="25"/>
        <v>#NUM!</v>
      </c>
    </row>
    <row r="277" spans="1:10" x14ac:dyDescent="0.25">
      <c r="A277" s="92">
        <f t="shared" si="27"/>
        <v>57</v>
      </c>
      <c r="B277" s="5" t="s">
        <v>35</v>
      </c>
      <c r="C277" s="26">
        <v>43949</v>
      </c>
      <c r="D277" s="4">
        <v>0</v>
      </c>
      <c r="E277" s="29">
        <v>0</v>
      </c>
      <c r="G277" s="82" t="e">
        <f>F277+G253</f>
        <v>#REF!</v>
      </c>
      <c r="H277" s="92">
        <f t="shared" si="28"/>
        <v>0</v>
      </c>
      <c r="I277" s="92" t="e">
        <f t="shared" si="26"/>
        <v>#NUM!</v>
      </c>
      <c r="J277" s="149" t="e">
        <f t="shared" si="25"/>
        <v>#NUM!</v>
      </c>
    </row>
    <row r="278" spans="1:10" x14ac:dyDescent="0.25">
      <c r="A278" s="92">
        <f t="shared" si="27"/>
        <v>58</v>
      </c>
      <c r="B278" s="5" t="s">
        <v>35</v>
      </c>
      <c r="C278" s="26">
        <v>43950</v>
      </c>
      <c r="D278" s="4">
        <v>0</v>
      </c>
      <c r="E278" s="29">
        <v>0</v>
      </c>
      <c r="G278" s="82" t="e">
        <f>F278+G254</f>
        <v>#REF!</v>
      </c>
      <c r="H278" s="92">
        <f t="shared" si="28"/>
        <v>0</v>
      </c>
      <c r="I278" s="92" t="e">
        <f t="shared" si="26"/>
        <v>#NUM!</v>
      </c>
      <c r="J278" s="149" t="e">
        <f t="shared" si="25"/>
        <v>#NUM!</v>
      </c>
    </row>
    <row r="279" spans="1:10" x14ac:dyDescent="0.25">
      <c r="A279" s="92">
        <f t="shared" si="27"/>
        <v>59</v>
      </c>
      <c r="B279" s="5" t="s">
        <v>35</v>
      </c>
      <c r="C279" s="26">
        <v>43951</v>
      </c>
      <c r="D279" s="4">
        <v>0</v>
      </c>
      <c r="E279" s="29">
        <v>0</v>
      </c>
      <c r="G279" s="82" t="e">
        <f>F279+G255</f>
        <v>#REF!</v>
      </c>
      <c r="H279" s="92">
        <f t="shared" si="28"/>
        <v>0</v>
      </c>
      <c r="I279" s="92" t="e">
        <f t="shared" si="26"/>
        <v>#NUM!</v>
      </c>
      <c r="J279" s="149" t="e">
        <f t="shared" si="25"/>
        <v>#NUM!</v>
      </c>
    </row>
    <row r="280" spans="1:10" x14ac:dyDescent="0.25">
      <c r="A280" s="92">
        <f t="shared" si="27"/>
        <v>60</v>
      </c>
      <c r="B280" s="5" t="s">
        <v>35</v>
      </c>
      <c r="C280" s="26">
        <v>43952</v>
      </c>
      <c r="D280" s="4">
        <v>0</v>
      </c>
      <c r="E280" s="29">
        <v>0</v>
      </c>
      <c r="G280" s="82" t="e">
        <f>F280+G256</f>
        <v>#REF!</v>
      </c>
      <c r="H280" s="92">
        <f t="shared" si="28"/>
        <v>0</v>
      </c>
      <c r="I280" s="92" t="e">
        <f t="shared" si="26"/>
        <v>#NUM!</v>
      </c>
      <c r="J280" s="149" t="e">
        <f t="shared" si="25"/>
        <v>#NUM!</v>
      </c>
    </row>
    <row r="281" spans="1:10" x14ac:dyDescent="0.25">
      <c r="A281" s="92">
        <f t="shared" si="27"/>
        <v>61</v>
      </c>
      <c r="B281" s="5" t="s">
        <v>35</v>
      </c>
      <c r="C281" s="26">
        <v>43953</v>
      </c>
      <c r="D281" s="4">
        <v>0</v>
      </c>
      <c r="E281" s="29">
        <v>0</v>
      </c>
      <c r="G281" s="82" t="e">
        <f>F281+G257</f>
        <v>#REF!</v>
      </c>
      <c r="H281" s="92">
        <f t="shared" si="28"/>
        <v>0</v>
      </c>
      <c r="I281" s="92" t="e">
        <f t="shared" si="26"/>
        <v>#NUM!</v>
      </c>
      <c r="J281" s="149" t="e">
        <f t="shared" si="25"/>
        <v>#NUM!</v>
      </c>
    </row>
    <row r="282" spans="1:10" x14ac:dyDescent="0.25">
      <c r="A282" s="92">
        <f t="shared" si="27"/>
        <v>62</v>
      </c>
      <c r="B282" s="5" t="s">
        <v>35</v>
      </c>
      <c r="C282" s="26">
        <v>43954</v>
      </c>
      <c r="D282" s="4">
        <v>0</v>
      </c>
      <c r="E282" s="29">
        <v>0</v>
      </c>
      <c r="G282" s="82" t="e">
        <f>F282+G258</f>
        <v>#REF!</v>
      </c>
      <c r="H282" s="92">
        <f t="shared" si="28"/>
        <v>0</v>
      </c>
      <c r="I282" s="92" t="e">
        <f t="shared" si="26"/>
        <v>#NUM!</v>
      </c>
      <c r="J282" s="149" t="e">
        <f t="shared" si="25"/>
        <v>#NUM!</v>
      </c>
    </row>
    <row r="283" spans="1:10" x14ac:dyDescent="0.25">
      <c r="A283" s="92">
        <f t="shared" si="27"/>
        <v>63</v>
      </c>
      <c r="B283" s="5" t="s">
        <v>35</v>
      </c>
      <c r="C283" s="26">
        <v>43955</v>
      </c>
      <c r="D283" s="4">
        <v>0</v>
      </c>
      <c r="E283" s="29">
        <v>0</v>
      </c>
      <c r="G283" s="82" t="e">
        <f>F283+G259</f>
        <v>#REF!</v>
      </c>
      <c r="H283" s="92">
        <f t="shared" si="28"/>
        <v>0</v>
      </c>
      <c r="I283" s="92" t="e">
        <f t="shared" si="26"/>
        <v>#NUM!</v>
      </c>
      <c r="J283" s="149" t="e">
        <f t="shared" si="25"/>
        <v>#NUM!</v>
      </c>
    </row>
    <row r="284" spans="1:10" x14ac:dyDescent="0.25">
      <c r="A284" s="92">
        <f t="shared" si="27"/>
        <v>64</v>
      </c>
      <c r="B284" s="5" t="s">
        <v>35</v>
      </c>
      <c r="C284" s="26">
        <v>43956</v>
      </c>
      <c r="D284" s="4">
        <v>0</v>
      </c>
      <c r="E284" s="29">
        <v>0</v>
      </c>
      <c r="G284" s="82" t="e">
        <f>F284+G260</f>
        <v>#REF!</v>
      </c>
      <c r="H284" s="92">
        <f t="shared" si="28"/>
        <v>0</v>
      </c>
      <c r="I284" s="92" t="e">
        <f t="shared" si="26"/>
        <v>#NUM!</v>
      </c>
      <c r="J284" s="149" t="e">
        <f t="shared" si="25"/>
        <v>#NUM!</v>
      </c>
    </row>
    <row r="285" spans="1:10" x14ac:dyDescent="0.25">
      <c r="A285" s="92">
        <f t="shared" si="27"/>
        <v>65</v>
      </c>
      <c r="B285" s="5" t="s">
        <v>35</v>
      </c>
      <c r="C285" s="26">
        <v>43957</v>
      </c>
      <c r="D285" s="4">
        <v>0</v>
      </c>
      <c r="E285" s="29">
        <v>0</v>
      </c>
      <c r="G285" s="82" t="e">
        <f>F285+G261</f>
        <v>#REF!</v>
      </c>
      <c r="H285" s="92">
        <f t="shared" si="28"/>
        <v>0</v>
      </c>
      <c r="I285" s="92" t="e">
        <f t="shared" si="26"/>
        <v>#NUM!</v>
      </c>
      <c r="J285" s="149" t="e">
        <f t="shared" si="25"/>
        <v>#NUM!</v>
      </c>
    </row>
    <row r="286" spans="1:10" x14ac:dyDescent="0.25">
      <c r="A286" s="92">
        <f t="shared" si="27"/>
        <v>66</v>
      </c>
      <c r="B286" s="5" t="s">
        <v>35</v>
      </c>
      <c r="C286" s="26">
        <v>43958</v>
      </c>
      <c r="D286" s="4">
        <v>0</v>
      </c>
      <c r="E286" s="29">
        <v>0</v>
      </c>
      <c r="G286" s="82" t="e">
        <f>F286+G262</f>
        <v>#REF!</v>
      </c>
      <c r="H286" s="92">
        <f t="shared" si="28"/>
        <v>0</v>
      </c>
      <c r="I286" s="92" t="e">
        <f t="shared" si="26"/>
        <v>#NUM!</v>
      </c>
      <c r="J286" s="149" t="e">
        <f t="shared" si="25"/>
        <v>#NUM!</v>
      </c>
    </row>
    <row r="287" spans="1:10" x14ac:dyDescent="0.25">
      <c r="A287" s="92">
        <f t="shared" si="27"/>
        <v>67</v>
      </c>
      <c r="B287" s="5" t="s">
        <v>35</v>
      </c>
      <c r="C287" s="26">
        <v>43959</v>
      </c>
      <c r="D287" s="4">
        <v>0</v>
      </c>
      <c r="E287" s="29">
        <v>0</v>
      </c>
      <c r="G287" s="82" t="e">
        <f>F287+G263</f>
        <v>#REF!</v>
      </c>
      <c r="H287" s="92">
        <f t="shared" si="28"/>
        <v>0</v>
      </c>
      <c r="I287" s="92" t="e">
        <f t="shared" si="26"/>
        <v>#NUM!</v>
      </c>
      <c r="J287" s="149" t="e">
        <f t="shared" si="25"/>
        <v>#NUM!</v>
      </c>
    </row>
    <row r="288" spans="1:10" x14ac:dyDescent="0.25">
      <c r="A288" s="92">
        <f t="shared" si="27"/>
        <v>68</v>
      </c>
      <c r="B288" s="5" t="s">
        <v>35</v>
      </c>
      <c r="C288" s="26">
        <v>43960</v>
      </c>
      <c r="D288" s="4">
        <v>0</v>
      </c>
      <c r="E288" s="29">
        <v>0</v>
      </c>
      <c r="G288" s="82" t="e">
        <f>F288+G264</f>
        <v>#REF!</v>
      </c>
      <c r="H288" s="92">
        <f t="shared" si="28"/>
        <v>0</v>
      </c>
      <c r="I288" s="92" t="e">
        <f t="shared" si="26"/>
        <v>#NUM!</v>
      </c>
      <c r="J288" s="149" t="e">
        <f t="shared" si="25"/>
        <v>#NUM!</v>
      </c>
    </row>
    <row r="289" spans="1:10" x14ac:dyDescent="0.25">
      <c r="A289" s="92">
        <f t="shared" si="27"/>
        <v>69</v>
      </c>
      <c r="B289" s="5" t="s">
        <v>35</v>
      </c>
      <c r="C289" s="26">
        <v>43961</v>
      </c>
      <c r="D289" s="4">
        <v>0</v>
      </c>
      <c r="E289" s="29">
        <v>0</v>
      </c>
      <c r="G289" s="82" t="e">
        <f>F289+G265</f>
        <v>#VALUE!</v>
      </c>
      <c r="H289" s="92">
        <f t="shared" si="28"/>
        <v>0</v>
      </c>
      <c r="I289" s="92" t="e">
        <f t="shared" si="26"/>
        <v>#NUM!</v>
      </c>
      <c r="J289" s="149" t="e">
        <f t="shared" si="25"/>
        <v>#NUM!</v>
      </c>
    </row>
    <row r="290" spans="1:10" x14ac:dyDescent="0.25">
      <c r="A290" s="92">
        <f t="shared" si="27"/>
        <v>70</v>
      </c>
      <c r="B290" s="5" t="s">
        <v>35</v>
      </c>
      <c r="C290" s="26">
        <v>43962</v>
      </c>
      <c r="D290" s="4">
        <v>0</v>
      </c>
      <c r="E290" s="29">
        <v>0</v>
      </c>
      <c r="G290" s="82">
        <f>F290+G266</f>
        <v>587</v>
      </c>
      <c r="H290" s="92">
        <f t="shared" si="28"/>
        <v>0</v>
      </c>
      <c r="I290" s="92" t="e">
        <f t="shared" si="26"/>
        <v>#NUM!</v>
      </c>
      <c r="J290" s="149" t="e">
        <f t="shared" si="25"/>
        <v>#NUM!</v>
      </c>
    </row>
    <row r="291" spans="1:10" x14ac:dyDescent="0.25">
      <c r="A291" s="92">
        <f t="shared" si="27"/>
        <v>71</v>
      </c>
      <c r="B291" s="5" t="s">
        <v>35</v>
      </c>
      <c r="C291" s="26">
        <v>43963</v>
      </c>
      <c r="D291" s="4">
        <v>0</v>
      </c>
      <c r="E291" s="29">
        <v>0</v>
      </c>
      <c r="G291" s="82" t="e">
        <f>F291+G267</f>
        <v>#REF!</v>
      </c>
      <c r="H291" s="92">
        <f t="shared" si="28"/>
        <v>0</v>
      </c>
      <c r="I291" s="92" t="e">
        <f t="shared" si="26"/>
        <v>#NUM!</v>
      </c>
      <c r="J291" s="149" t="e">
        <f t="shared" si="25"/>
        <v>#NUM!</v>
      </c>
    </row>
    <row r="292" spans="1:10" x14ac:dyDescent="0.25">
      <c r="A292" s="92">
        <f t="shared" si="27"/>
        <v>72</v>
      </c>
      <c r="B292" s="5" t="s">
        <v>35</v>
      </c>
      <c r="C292" s="26">
        <v>43964</v>
      </c>
      <c r="D292" s="4">
        <v>0</v>
      </c>
      <c r="E292" s="29">
        <v>0</v>
      </c>
      <c r="G292" s="82" t="e">
        <f>F292+G268</f>
        <v>#REF!</v>
      </c>
      <c r="H292" s="92">
        <f t="shared" si="28"/>
        <v>0</v>
      </c>
      <c r="I292" s="92" t="e">
        <f t="shared" si="26"/>
        <v>#NUM!</v>
      </c>
      <c r="J292" s="149" t="e">
        <f t="shared" ref="J292:J355" si="29">LN(2)/SLOPE(I285:I292,A285:A292)</f>
        <v>#NUM!</v>
      </c>
    </row>
    <row r="293" spans="1:10" x14ac:dyDescent="0.25">
      <c r="A293" s="92">
        <f t="shared" si="27"/>
        <v>73</v>
      </c>
      <c r="B293" s="5" t="s">
        <v>35</v>
      </c>
      <c r="C293" s="26">
        <v>43965</v>
      </c>
      <c r="D293" s="4">
        <v>0</v>
      </c>
      <c r="E293" s="29">
        <v>0</v>
      </c>
      <c r="G293" s="82">
        <f>F293+G269</f>
        <v>0</v>
      </c>
      <c r="H293" s="92">
        <f t="shared" si="28"/>
        <v>0</v>
      </c>
      <c r="I293" s="92" t="e">
        <f t="shared" si="26"/>
        <v>#NUM!</v>
      </c>
      <c r="J293" s="149" t="e">
        <f t="shared" si="29"/>
        <v>#NUM!</v>
      </c>
    </row>
    <row r="294" spans="1:10" x14ac:dyDescent="0.25">
      <c r="A294" s="92">
        <f t="shared" si="27"/>
        <v>74</v>
      </c>
      <c r="B294" s="5" t="s">
        <v>35</v>
      </c>
      <c r="C294" s="26">
        <v>43966</v>
      </c>
      <c r="D294" s="4">
        <v>0</v>
      </c>
      <c r="E294" s="29">
        <v>0</v>
      </c>
      <c r="G294" s="82" t="e">
        <f>F294+G270</f>
        <v>#REF!</v>
      </c>
      <c r="H294" s="92">
        <f t="shared" si="28"/>
        <v>0</v>
      </c>
      <c r="I294" s="92" t="e">
        <f t="shared" si="26"/>
        <v>#NUM!</v>
      </c>
      <c r="J294" s="149" t="e">
        <f t="shared" si="29"/>
        <v>#NUM!</v>
      </c>
    </row>
    <row r="295" spans="1:10" x14ac:dyDescent="0.25">
      <c r="A295" s="92">
        <f t="shared" si="27"/>
        <v>75</v>
      </c>
      <c r="B295" s="5" t="s">
        <v>35</v>
      </c>
      <c r="C295" s="26">
        <v>43967</v>
      </c>
      <c r="D295" s="4">
        <v>0</v>
      </c>
      <c r="E295" s="29">
        <v>0</v>
      </c>
      <c r="G295" s="82" t="e">
        <f>F295+G271</f>
        <v>#REF!</v>
      </c>
      <c r="H295" s="92">
        <f t="shared" si="28"/>
        <v>0</v>
      </c>
      <c r="I295" s="92" t="e">
        <f t="shared" si="26"/>
        <v>#NUM!</v>
      </c>
      <c r="J295" s="149" t="e">
        <f t="shared" si="29"/>
        <v>#NUM!</v>
      </c>
    </row>
    <row r="296" spans="1:10" x14ac:dyDescent="0.25">
      <c r="A296" s="92">
        <f t="shared" si="27"/>
        <v>76</v>
      </c>
      <c r="B296" s="5" t="s">
        <v>35</v>
      </c>
      <c r="C296" s="26">
        <v>43968</v>
      </c>
      <c r="D296" s="4">
        <v>0</v>
      </c>
      <c r="E296" s="29">
        <v>0</v>
      </c>
      <c r="G296" s="82" t="e">
        <f>F296+G272</f>
        <v>#REF!</v>
      </c>
      <c r="H296" s="92">
        <f t="shared" si="28"/>
        <v>0</v>
      </c>
      <c r="I296" s="92" t="e">
        <f t="shared" si="26"/>
        <v>#NUM!</v>
      </c>
      <c r="J296" s="149" t="e">
        <f t="shared" si="29"/>
        <v>#NUM!</v>
      </c>
    </row>
    <row r="297" spans="1:10" x14ac:dyDescent="0.25">
      <c r="A297" s="92">
        <f t="shared" si="27"/>
        <v>77</v>
      </c>
      <c r="B297" s="5" t="s">
        <v>35</v>
      </c>
      <c r="C297" s="26">
        <v>43969</v>
      </c>
      <c r="D297" s="4">
        <v>0</v>
      </c>
      <c r="E297" s="29">
        <v>0</v>
      </c>
      <c r="G297" s="82" t="e">
        <f>F297+G273</f>
        <v>#REF!</v>
      </c>
      <c r="H297" s="92">
        <f t="shared" si="28"/>
        <v>0</v>
      </c>
      <c r="I297" s="92" t="e">
        <f t="shared" si="26"/>
        <v>#NUM!</v>
      </c>
      <c r="J297" s="149" t="e">
        <f t="shared" si="29"/>
        <v>#NUM!</v>
      </c>
    </row>
    <row r="298" spans="1:10" x14ac:dyDescent="0.25">
      <c r="A298" s="92">
        <f t="shared" si="27"/>
        <v>78</v>
      </c>
      <c r="B298" s="5" t="s">
        <v>35</v>
      </c>
      <c r="C298" s="26">
        <v>43970</v>
      </c>
      <c r="D298" s="4">
        <v>0</v>
      </c>
      <c r="E298" s="29">
        <v>0</v>
      </c>
      <c r="G298" s="82" t="e">
        <f>F298+G274</f>
        <v>#REF!</v>
      </c>
      <c r="H298" s="92">
        <f t="shared" si="28"/>
        <v>0</v>
      </c>
      <c r="I298" s="92" t="e">
        <f t="shared" si="26"/>
        <v>#NUM!</v>
      </c>
      <c r="J298" s="149" t="e">
        <f t="shared" si="29"/>
        <v>#NUM!</v>
      </c>
    </row>
    <row r="299" spans="1:10" x14ac:dyDescent="0.25">
      <c r="A299" s="92">
        <f t="shared" si="27"/>
        <v>79</v>
      </c>
      <c r="B299" s="5" t="s">
        <v>35</v>
      </c>
      <c r="C299" s="26">
        <v>43971</v>
      </c>
      <c r="D299" s="4">
        <v>0</v>
      </c>
      <c r="E299" s="29">
        <v>0</v>
      </c>
      <c r="G299" s="82" t="e">
        <f>F299+G275</f>
        <v>#REF!</v>
      </c>
      <c r="H299" s="92">
        <f t="shared" si="28"/>
        <v>0</v>
      </c>
      <c r="I299" s="92" t="e">
        <f t="shared" si="26"/>
        <v>#NUM!</v>
      </c>
      <c r="J299" s="149" t="e">
        <f t="shared" si="29"/>
        <v>#NUM!</v>
      </c>
    </row>
    <row r="300" spans="1:10" x14ac:dyDescent="0.25">
      <c r="A300" s="92">
        <f t="shared" si="27"/>
        <v>80</v>
      </c>
      <c r="B300" s="5" t="s">
        <v>35</v>
      </c>
      <c r="C300" s="26">
        <v>43972</v>
      </c>
      <c r="D300" s="4">
        <v>0</v>
      </c>
      <c r="E300" s="29">
        <v>0</v>
      </c>
      <c r="G300" s="82" t="e">
        <f>F300+G276</f>
        <v>#REF!</v>
      </c>
      <c r="H300" s="92">
        <f t="shared" si="28"/>
        <v>0</v>
      </c>
      <c r="I300" s="92" t="e">
        <f t="shared" si="26"/>
        <v>#NUM!</v>
      </c>
      <c r="J300" s="149" t="e">
        <f t="shared" si="29"/>
        <v>#NUM!</v>
      </c>
    </row>
    <row r="301" spans="1:10" x14ac:dyDescent="0.25">
      <c r="A301" s="92">
        <f t="shared" si="27"/>
        <v>81</v>
      </c>
      <c r="B301" s="5" t="s">
        <v>35</v>
      </c>
      <c r="C301" s="26">
        <v>43973</v>
      </c>
      <c r="D301" s="4">
        <v>0</v>
      </c>
      <c r="E301" s="29">
        <v>0</v>
      </c>
      <c r="G301" s="82" t="e">
        <f>F301+G277</f>
        <v>#REF!</v>
      </c>
      <c r="H301" s="92">
        <f t="shared" si="28"/>
        <v>0</v>
      </c>
      <c r="I301" s="92" t="e">
        <f t="shared" si="26"/>
        <v>#NUM!</v>
      </c>
      <c r="J301" s="149" t="e">
        <f t="shared" si="29"/>
        <v>#NUM!</v>
      </c>
    </row>
    <row r="302" spans="1:10" x14ac:dyDescent="0.25">
      <c r="A302" s="92">
        <f t="shared" si="27"/>
        <v>82</v>
      </c>
      <c r="B302" s="5" t="s">
        <v>35</v>
      </c>
      <c r="C302" s="26">
        <v>43974</v>
      </c>
      <c r="D302" s="4">
        <v>0</v>
      </c>
      <c r="E302" s="29">
        <v>0</v>
      </c>
      <c r="G302" s="82" t="e">
        <f>F302+G278</f>
        <v>#REF!</v>
      </c>
      <c r="H302" s="92">
        <f t="shared" si="28"/>
        <v>0</v>
      </c>
      <c r="I302" s="92" t="e">
        <f t="shared" si="26"/>
        <v>#NUM!</v>
      </c>
      <c r="J302" s="149" t="e">
        <f t="shared" si="29"/>
        <v>#NUM!</v>
      </c>
    </row>
    <row r="303" spans="1:10" x14ac:dyDescent="0.25">
      <c r="A303" s="92">
        <f t="shared" si="27"/>
        <v>83</v>
      </c>
      <c r="B303" s="5" t="s">
        <v>35</v>
      </c>
      <c r="C303" s="26">
        <v>43975</v>
      </c>
      <c r="D303" s="4">
        <v>0</v>
      </c>
      <c r="E303" s="29">
        <v>0</v>
      </c>
      <c r="G303" s="82" t="e">
        <f>F303+G279</f>
        <v>#REF!</v>
      </c>
      <c r="H303" s="92">
        <f t="shared" si="28"/>
        <v>0</v>
      </c>
      <c r="I303" s="92" t="e">
        <f t="shared" si="26"/>
        <v>#NUM!</v>
      </c>
      <c r="J303" s="149" t="e">
        <f t="shared" si="29"/>
        <v>#NUM!</v>
      </c>
    </row>
    <row r="304" spans="1:10" x14ac:dyDescent="0.25">
      <c r="A304" s="92">
        <f t="shared" si="27"/>
        <v>84</v>
      </c>
      <c r="B304" s="5" t="s">
        <v>35</v>
      </c>
      <c r="C304" s="26">
        <v>43976</v>
      </c>
      <c r="D304" s="4">
        <v>0</v>
      </c>
      <c r="E304" s="29">
        <v>0</v>
      </c>
      <c r="G304" s="82" t="e">
        <f>F304+G280</f>
        <v>#REF!</v>
      </c>
      <c r="H304" s="92">
        <f t="shared" si="28"/>
        <v>0</v>
      </c>
      <c r="I304" s="92" t="e">
        <f t="shared" si="26"/>
        <v>#NUM!</v>
      </c>
      <c r="J304" s="149" t="e">
        <f t="shared" si="29"/>
        <v>#NUM!</v>
      </c>
    </row>
    <row r="305" spans="1:10" x14ac:dyDescent="0.25">
      <c r="A305" s="92">
        <f t="shared" si="27"/>
        <v>85</v>
      </c>
      <c r="B305" s="5" t="s">
        <v>35</v>
      </c>
      <c r="C305" s="26">
        <v>43977</v>
      </c>
      <c r="D305" s="4">
        <v>0</v>
      </c>
      <c r="E305" s="29">
        <v>0</v>
      </c>
      <c r="G305" s="82" t="e">
        <f>F305+G281</f>
        <v>#REF!</v>
      </c>
      <c r="H305" s="92">
        <f t="shared" si="28"/>
        <v>0</v>
      </c>
      <c r="I305" s="92" t="e">
        <f t="shared" si="26"/>
        <v>#NUM!</v>
      </c>
      <c r="J305" s="149" t="e">
        <f t="shared" si="29"/>
        <v>#NUM!</v>
      </c>
    </row>
    <row r="306" spans="1:10" x14ac:dyDescent="0.25">
      <c r="A306" s="92">
        <f t="shared" si="27"/>
        <v>86</v>
      </c>
      <c r="B306" s="5" t="s">
        <v>35</v>
      </c>
      <c r="C306" s="26">
        <v>43978</v>
      </c>
      <c r="D306" s="4">
        <v>0</v>
      </c>
      <c r="E306" s="29">
        <v>0</v>
      </c>
      <c r="G306" s="82" t="e">
        <f>F306+G282</f>
        <v>#REF!</v>
      </c>
      <c r="H306" s="92">
        <f t="shared" si="28"/>
        <v>0</v>
      </c>
      <c r="I306" s="92" t="e">
        <f t="shared" si="26"/>
        <v>#NUM!</v>
      </c>
      <c r="J306" s="149" t="e">
        <f t="shared" si="29"/>
        <v>#NUM!</v>
      </c>
    </row>
    <row r="307" spans="1:10" x14ac:dyDescent="0.25">
      <c r="A307" s="92">
        <f t="shared" si="27"/>
        <v>87</v>
      </c>
      <c r="B307" s="5" t="s">
        <v>35</v>
      </c>
      <c r="C307" s="26">
        <v>43979</v>
      </c>
      <c r="D307" s="4">
        <v>0</v>
      </c>
      <c r="E307" s="29">
        <v>0</v>
      </c>
      <c r="G307" s="82" t="e">
        <f>F307+G283</f>
        <v>#REF!</v>
      </c>
      <c r="H307" s="92">
        <f t="shared" si="28"/>
        <v>0</v>
      </c>
      <c r="I307" s="92" t="e">
        <f t="shared" si="26"/>
        <v>#NUM!</v>
      </c>
      <c r="J307" s="149" t="e">
        <f t="shared" si="29"/>
        <v>#NUM!</v>
      </c>
    </row>
    <row r="308" spans="1:10" x14ac:dyDescent="0.25">
      <c r="A308" s="92">
        <f t="shared" si="27"/>
        <v>88</v>
      </c>
      <c r="B308" s="5" t="s">
        <v>35</v>
      </c>
      <c r="C308" s="26">
        <v>43980</v>
      </c>
      <c r="D308" s="4">
        <v>0</v>
      </c>
      <c r="E308" s="29">
        <v>0</v>
      </c>
      <c r="G308" s="82" t="e">
        <f>F308+G284</f>
        <v>#REF!</v>
      </c>
      <c r="H308" s="92">
        <f t="shared" si="28"/>
        <v>0</v>
      </c>
      <c r="I308" s="92" t="e">
        <f t="shared" si="26"/>
        <v>#NUM!</v>
      </c>
      <c r="J308" s="149" t="e">
        <f t="shared" si="29"/>
        <v>#NUM!</v>
      </c>
    </row>
    <row r="309" spans="1:10" x14ac:dyDescent="0.25">
      <c r="A309" s="92">
        <f t="shared" si="27"/>
        <v>89</v>
      </c>
      <c r="B309" s="5" t="s">
        <v>35</v>
      </c>
      <c r="C309" s="26">
        <v>43981</v>
      </c>
      <c r="D309" s="4">
        <v>0</v>
      </c>
      <c r="E309" s="29">
        <v>0</v>
      </c>
      <c r="G309" s="82" t="e">
        <f>F309+G285</f>
        <v>#REF!</v>
      </c>
      <c r="H309" s="92">
        <f t="shared" si="28"/>
        <v>0</v>
      </c>
      <c r="I309" s="92" t="e">
        <f t="shared" si="26"/>
        <v>#NUM!</v>
      </c>
      <c r="J309" s="149" t="e">
        <f t="shared" si="29"/>
        <v>#NUM!</v>
      </c>
    </row>
    <row r="310" spans="1:10" x14ac:dyDescent="0.25">
      <c r="A310" s="92">
        <f t="shared" si="27"/>
        <v>90</v>
      </c>
      <c r="B310" s="5" t="s">
        <v>35</v>
      </c>
      <c r="C310" s="26">
        <v>43982</v>
      </c>
      <c r="D310" s="4">
        <v>0</v>
      </c>
      <c r="E310" s="29">
        <v>0</v>
      </c>
      <c r="G310" s="82" t="e">
        <f>F310+G286</f>
        <v>#REF!</v>
      </c>
      <c r="H310" s="92">
        <f t="shared" si="28"/>
        <v>0</v>
      </c>
      <c r="I310" s="92" t="e">
        <f t="shared" si="26"/>
        <v>#NUM!</v>
      </c>
      <c r="J310" s="149" t="e">
        <f t="shared" si="29"/>
        <v>#NUM!</v>
      </c>
    </row>
    <row r="311" spans="1:10" x14ac:dyDescent="0.25">
      <c r="A311" s="92">
        <f t="shared" si="27"/>
        <v>91</v>
      </c>
      <c r="B311" s="5" t="s">
        <v>35</v>
      </c>
      <c r="C311" s="26">
        <v>43983</v>
      </c>
      <c r="D311" s="4">
        <v>0</v>
      </c>
      <c r="E311" s="29">
        <v>0</v>
      </c>
      <c r="G311" s="82" t="e">
        <f>F311+G287</f>
        <v>#REF!</v>
      </c>
      <c r="H311" s="92">
        <f t="shared" si="28"/>
        <v>0</v>
      </c>
      <c r="I311" s="92" t="e">
        <f t="shared" si="26"/>
        <v>#NUM!</v>
      </c>
      <c r="J311" s="149" t="e">
        <f t="shared" si="29"/>
        <v>#NUM!</v>
      </c>
    </row>
    <row r="312" spans="1:10" x14ac:dyDescent="0.25">
      <c r="A312" s="92">
        <f t="shared" si="27"/>
        <v>92</v>
      </c>
      <c r="B312" s="5" t="s">
        <v>35</v>
      </c>
      <c r="C312" s="26">
        <v>43984</v>
      </c>
      <c r="D312" s="4">
        <v>0</v>
      </c>
      <c r="E312" s="29">
        <v>0</v>
      </c>
      <c r="G312" s="82" t="e">
        <f>F312+G288</f>
        <v>#REF!</v>
      </c>
      <c r="H312" s="92">
        <f t="shared" si="28"/>
        <v>0</v>
      </c>
      <c r="I312" s="92" t="e">
        <f t="shared" si="26"/>
        <v>#NUM!</v>
      </c>
      <c r="J312" s="149" t="e">
        <f t="shared" si="29"/>
        <v>#NUM!</v>
      </c>
    </row>
    <row r="313" spans="1:10" x14ac:dyDescent="0.25">
      <c r="A313" s="92">
        <f t="shared" si="27"/>
        <v>93</v>
      </c>
      <c r="B313" s="5" t="s">
        <v>35</v>
      </c>
      <c r="C313" s="26">
        <v>43985</v>
      </c>
      <c r="D313" s="4">
        <v>0</v>
      </c>
      <c r="E313" s="29">
        <v>0</v>
      </c>
      <c r="G313" s="82" t="e">
        <f>F313+G289</f>
        <v>#VALUE!</v>
      </c>
      <c r="H313" s="92">
        <f t="shared" si="28"/>
        <v>0</v>
      </c>
      <c r="I313" s="92" t="e">
        <f t="shared" si="26"/>
        <v>#NUM!</v>
      </c>
      <c r="J313" s="149" t="e">
        <f t="shared" si="29"/>
        <v>#NUM!</v>
      </c>
    </row>
    <row r="314" spans="1:10" x14ac:dyDescent="0.25">
      <c r="A314" s="92">
        <f t="shared" si="27"/>
        <v>94</v>
      </c>
      <c r="B314" s="5" t="s">
        <v>35</v>
      </c>
      <c r="C314" s="26">
        <v>43986</v>
      </c>
      <c r="D314" s="4">
        <v>0</v>
      </c>
      <c r="E314" s="29">
        <v>0</v>
      </c>
      <c r="G314" s="82">
        <f>F314+G290</f>
        <v>587</v>
      </c>
      <c r="H314" s="92">
        <f t="shared" si="28"/>
        <v>0</v>
      </c>
      <c r="I314" s="92" t="e">
        <f t="shared" si="26"/>
        <v>#NUM!</v>
      </c>
      <c r="J314" s="149" t="e">
        <f t="shared" si="29"/>
        <v>#NUM!</v>
      </c>
    </row>
    <row r="315" spans="1:10" x14ac:dyDescent="0.25">
      <c r="A315" s="92">
        <f t="shared" si="27"/>
        <v>95</v>
      </c>
      <c r="B315" s="5" t="s">
        <v>35</v>
      </c>
      <c r="C315" s="26">
        <v>43987</v>
      </c>
      <c r="D315" s="4">
        <v>0</v>
      </c>
      <c r="E315" s="29">
        <v>0</v>
      </c>
      <c r="G315" s="82" t="e">
        <f>F315+G291</f>
        <v>#REF!</v>
      </c>
      <c r="H315" s="92">
        <f t="shared" si="28"/>
        <v>0</v>
      </c>
      <c r="I315" s="92" t="e">
        <f t="shared" si="26"/>
        <v>#NUM!</v>
      </c>
      <c r="J315" s="149" t="e">
        <f t="shared" si="29"/>
        <v>#NUM!</v>
      </c>
    </row>
    <row r="316" spans="1:10" x14ac:dyDescent="0.25">
      <c r="A316" s="92">
        <f t="shared" si="27"/>
        <v>96</v>
      </c>
      <c r="B316" s="5" t="s">
        <v>35</v>
      </c>
      <c r="C316" s="26">
        <v>43988</v>
      </c>
      <c r="D316" s="4">
        <v>0</v>
      </c>
      <c r="E316" s="29">
        <v>0</v>
      </c>
      <c r="G316" s="82" t="e">
        <f>F316+G292</f>
        <v>#REF!</v>
      </c>
      <c r="H316" s="92">
        <f t="shared" si="28"/>
        <v>0</v>
      </c>
      <c r="I316" s="92" t="e">
        <f t="shared" si="26"/>
        <v>#NUM!</v>
      </c>
      <c r="J316" s="149" t="e">
        <f t="shared" si="29"/>
        <v>#NUM!</v>
      </c>
    </row>
    <row r="317" spans="1:10" x14ac:dyDescent="0.25">
      <c r="A317" s="92">
        <f t="shared" si="27"/>
        <v>97</v>
      </c>
      <c r="B317" s="5" t="s">
        <v>35</v>
      </c>
      <c r="C317" s="26">
        <v>43989</v>
      </c>
      <c r="D317" s="4">
        <v>0</v>
      </c>
      <c r="E317" s="29">
        <v>0</v>
      </c>
      <c r="G317" s="82">
        <f>F317+G293</f>
        <v>0</v>
      </c>
      <c r="H317" s="92">
        <f t="shared" si="28"/>
        <v>0</v>
      </c>
      <c r="I317" s="92" t="e">
        <f t="shared" si="26"/>
        <v>#NUM!</v>
      </c>
      <c r="J317" s="149" t="e">
        <f t="shared" si="29"/>
        <v>#NUM!</v>
      </c>
    </row>
    <row r="318" spans="1:10" x14ac:dyDescent="0.25">
      <c r="A318" s="92">
        <f t="shared" si="27"/>
        <v>98</v>
      </c>
      <c r="B318" s="5" t="s">
        <v>35</v>
      </c>
      <c r="C318" s="26">
        <v>43990</v>
      </c>
      <c r="D318" s="4">
        <v>0</v>
      </c>
      <c r="E318" s="29">
        <v>0</v>
      </c>
      <c r="G318" s="82" t="e">
        <f>F318+G294</f>
        <v>#REF!</v>
      </c>
      <c r="H318" s="92">
        <f t="shared" si="28"/>
        <v>0</v>
      </c>
      <c r="I318" s="92" t="e">
        <f t="shared" si="26"/>
        <v>#NUM!</v>
      </c>
      <c r="J318" s="149" t="e">
        <f t="shared" si="29"/>
        <v>#NUM!</v>
      </c>
    </row>
    <row r="319" spans="1:10" x14ac:dyDescent="0.25">
      <c r="A319" s="92">
        <f t="shared" si="27"/>
        <v>99</v>
      </c>
      <c r="B319" s="5" t="s">
        <v>35</v>
      </c>
      <c r="C319" s="26">
        <v>43991</v>
      </c>
      <c r="D319" s="4">
        <v>0</v>
      </c>
      <c r="E319" s="29">
        <v>0</v>
      </c>
      <c r="G319" s="82" t="e">
        <f>F319+G295</f>
        <v>#REF!</v>
      </c>
      <c r="H319" s="92">
        <f t="shared" si="28"/>
        <v>0</v>
      </c>
      <c r="I319" s="92" t="e">
        <f t="shared" si="26"/>
        <v>#NUM!</v>
      </c>
      <c r="J319" s="149" t="e">
        <f t="shared" si="29"/>
        <v>#NUM!</v>
      </c>
    </row>
    <row r="320" spans="1:10" x14ac:dyDescent="0.25">
      <c r="A320" s="92">
        <f t="shared" si="27"/>
        <v>100</v>
      </c>
      <c r="B320" s="5" t="s">
        <v>35</v>
      </c>
      <c r="C320" s="26">
        <v>43992</v>
      </c>
      <c r="D320" s="4">
        <v>0</v>
      </c>
      <c r="E320" s="29">
        <v>0</v>
      </c>
      <c r="G320" s="82" t="e">
        <f>F320+G296</f>
        <v>#REF!</v>
      </c>
      <c r="H320" s="92">
        <f t="shared" si="28"/>
        <v>0</v>
      </c>
      <c r="I320" s="92" t="e">
        <f t="shared" si="26"/>
        <v>#NUM!</v>
      </c>
      <c r="J320" s="149" t="e">
        <f t="shared" si="29"/>
        <v>#NUM!</v>
      </c>
    </row>
    <row r="321" spans="1:10" x14ac:dyDescent="0.25">
      <c r="A321" s="92">
        <f t="shared" si="27"/>
        <v>101</v>
      </c>
      <c r="B321" s="5" t="s">
        <v>35</v>
      </c>
      <c r="C321" s="26">
        <v>43993</v>
      </c>
      <c r="D321" s="4">
        <v>0</v>
      </c>
      <c r="E321" s="29">
        <v>0</v>
      </c>
      <c r="G321" s="82" t="e">
        <f>F321+G297</f>
        <v>#REF!</v>
      </c>
      <c r="H321" s="92">
        <f t="shared" si="28"/>
        <v>0</v>
      </c>
      <c r="I321" s="92" t="e">
        <f t="shared" si="26"/>
        <v>#NUM!</v>
      </c>
      <c r="J321" s="149" t="e">
        <f t="shared" si="29"/>
        <v>#NUM!</v>
      </c>
    </row>
    <row r="322" spans="1:10" x14ac:dyDescent="0.25">
      <c r="A322" s="92">
        <f t="shared" si="27"/>
        <v>102</v>
      </c>
      <c r="B322" s="5" t="s">
        <v>35</v>
      </c>
      <c r="C322" s="26">
        <v>43994</v>
      </c>
      <c r="D322" s="4">
        <v>0</v>
      </c>
      <c r="E322" s="29">
        <v>0</v>
      </c>
      <c r="G322" s="82" t="e">
        <f>F322+G298</f>
        <v>#REF!</v>
      </c>
      <c r="H322" s="92">
        <f t="shared" si="28"/>
        <v>0</v>
      </c>
      <c r="I322" s="92" t="e">
        <f t="shared" ref="I322:I385" si="30">LN(H322)</f>
        <v>#NUM!</v>
      </c>
      <c r="J322" s="149" t="e">
        <f t="shared" si="29"/>
        <v>#NUM!</v>
      </c>
    </row>
    <row r="323" spans="1:10" x14ac:dyDescent="0.25">
      <c r="A323" s="92">
        <f t="shared" si="27"/>
        <v>103</v>
      </c>
      <c r="B323" s="5" t="s">
        <v>35</v>
      </c>
      <c r="C323" s="26">
        <v>43995</v>
      </c>
      <c r="D323" s="4">
        <v>0</v>
      </c>
      <c r="E323" s="29">
        <v>0</v>
      </c>
      <c r="G323" s="82" t="e">
        <f>F323+G299</f>
        <v>#REF!</v>
      </c>
      <c r="H323" s="92">
        <f t="shared" si="28"/>
        <v>0</v>
      </c>
      <c r="I323" s="92" t="e">
        <f t="shared" si="30"/>
        <v>#NUM!</v>
      </c>
      <c r="J323" s="149" t="e">
        <f t="shared" si="29"/>
        <v>#NUM!</v>
      </c>
    </row>
    <row r="324" spans="1:10" x14ac:dyDescent="0.25">
      <c r="A324" s="92">
        <f t="shared" ref="A324:A387" si="31">IF(EXACT(B324,B323),A323+1,1)</f>
        <v>104</v>
      </c>
      <c r="B324" s="5" t="s">
        <v>35</v>
      </c>
      <c r="C324" s="26">
        <v>43996</v>
      </c>
      <c r="D324" s="4">
        <v>0</v>
      </c>
      <c r="E324" s="29">
        <v>0</v>
      </c>
      <c r="G324" s="82" t="e">
        <f>F324+G300</f>
        <v>#REF!</v>
      </c>
      <c r="H324" s="92">
        <f t="shared" si="28"/>
        <v>0</v>
      </c>
      <c r="I324" s="92" t="e">
        <f t="shared" si="30"/>
        <v>#NUM!</v>
      </c>
      <c r="J324" s="149" t="e">
        <f t="shared" si="29"/>
        <v>#NUM!</v>
      </c>
    </row>
    <row r="325" spans="1:10" x14ac:dyDescent="0.25">
      <c r="A325" s="92">
        <f t="shared" si="31"/>
        <v>105</v>
      </c>
      <c r="B325" s="5" t="s">
        <v>35</v>
      </c>
      <c r="C325" s="26">
        <v>43997</v>
      </c>
      <c r="D325" s="4">
        <v>0</v>
      </c>
      <c r="E325" s="29">
        <v>0</v>
      </c>
      <c r="G325" s="82" t="e">
        <f>F325+G301</f>
        <v>#REF!</v>
      </c>
      <c r="H325" s="92">
        <f t="shared" si="28"/>
        <v>0</v>
      </c>
      <c r="I325" s="92" t="e">
        <f t="shared" si="30"/>
        <v>#NUM!</v>
      </c>
      <c r="J325" s="149" t="e">
        <f t="shared" si="29"/>
        <v>#NUM!</v>
      </c>
    </row>
    <row r="326" spans="1:10" x14ac:dyDescent="0.25">
      <c r="A326" s="92">
        <f t="shared" si="31"/>
        <v>106</v>
      </c>
      <c r="B326" s="5" t="s">
        <v>35</v>
      </c>
      <c r="C326" s="26">
        <v>43998</v>
      </c>
      <c r="D326" s="4">
        <v>0</v>
      </c>
      <c r="E326" s="29">
        <v>0</v>
      </c>
      <c r="G326" s="82" t="e">
        <f>F326+G302</f>
        <v>#REF!</v>
      </c>
      <c r="H326" s="92">
        <f t="shared" si="28"/>
        <v>0</v>
      </c>
      <c r="I326" s="92" t="e">
        <f t="shared" si="30"/>
        <v>#NUM!</v>
      </c>
      <c r="J326" s="149" t="e">
        <f t="shared" si="29"/>
        <v>#NUM!</v>
      </c>
    </row>
    <row r="327" spans="1:10" x14ac:dyDescent="0.25">
      <c r="A327" s="92">
        <f t="shared" si="31"/>
        <v>107</v>
      </c>
      <c r="B327" s="5" t="s">
        <v>35</v>
      </c>
      <c r="C327" s="26">
        <v>43999</v>
      </c>
      <c r="D327" s="4">
        <v>0</v>
      </c>
      <c r="E327" s="29">
        <v>0</v>
      </c>
      <c r="G327" s="82" t="e">
        <f>F327+G303</f>
        <v>#REF!</v>
      </c>
      <c r="H327" s="92">
        <f t="shared" si="28"/>
        <v>0</v>
      </c>
      <c r="I327" s="92" t="e">
        <f t="shared" si="30"/>
        <v>#NUM!</v>
      </c>
      <c r="J327" s="149" t="e">
        <f t="shared" si="29"/>
        <v>#NUM!</v>
      </c>
    </row>
    <row r="328" spans="1:10" x14ac:dyDescent="0.25">
      <c r="A328" s="92">
        <f t="shared" si="31"/>
        <v>108</v>
      </c>
      <c r="B328" s="5" t="s">
        <v>35</v>
      </c>
      <c r="C328" s="26">
        <v>44000</v>
      </c>
      <c r="D328" s="4">
        <v>0</v>
      </c>
      <c r="E328" s="29">
        <v>0</v>
      </c>
      <c r="G328" s="82" t="e">
        <f>F328+G304</f>
        <v>#REF!</v>
      </c>
      <c r="H328" s="92">
        <f t="shared" si="28"/>
        <v>0</v>
      </c>
      <c r="I328" s="92" t="e">
        <f t="shared" si="30"/>
        <v>#NUM!</v>
      </c>
      <c r="J328" s="149" t="e">
        <f t="shared" si="29"/>
        <v>#NUM!</v>
      </c>
    </row>
    <row r="329" spans="1:10" x14ac:dyDescent="0.25">
      <c r="A329" s="92">
        <f t="shared" si="31"/>
        <v>109</v>
      </c>
      <c r="B329" s="5" t="s">
        <v>35</v>
      </c>
      <c r="C329" s="26">
        <v>44001</v>
      </c>
      <c r="D329" s="4">
        <v>0</v>
      </c>
      <c r="E329" s="29">
        <v>0</v>
      </c>
      <c r="G329" s="82" t="e">
        <f>F329+G305</f>
        <v>#REF!</v>
      </c>
      <c r="H329" s="92">
        <f t="shared" si="28"/>
        <v>0</v>
      </c>
      <c r="I329" s="92" t="e">
        <f t="shared" si="30"/>
        <v>#NUM!</v>
      </c>
      <c r="J329" s="149" t="e">
        <f t="shared" si="29"/>
        <v>#NUM!</v>
      </c>
    </row>
    <row r="330" spans="1:10" x14ac:dyDescent="0.25">
      <c r="A330" s="92">
        <f t="shared" si="31"/>
        <v>110</v>
      </c>
      <c r="B330" s="5" t="s">
        <v>35</v>
      </c>
      <c r="C330" s="26">
        <v>44002</v>
      </c>
      <c r="D330" s="4">
        <v>0</v>
      </c>
      <c r="E330" s="29">
        <v>0</v>
      </c>
      <c r="G330" s="82" t="e">
        <f>F330+G306</f>
        <v>#REF!</v>
      </c>
      <c r="H330" s="92">
        <f t="shared" si="28"/>
        <v>0</v>
      </c>
      <c r="I330" s="92" t="e">
        <f t="shared" si="30"/>
        <v>#NUM!</v>
      </c>
      <c r="J330" s="149" t="e">
        <f t="shared" si="29"/>
        <v>#NUM!</v>
      </c>
    </row>
    <row r="331" spans="1:10" x14ac:dyDescent="0.25">
      <c r="A331" s="92">
        <f t="shared" si="31"/>
        <v>111</v>
      </c>
      <c r="B331" s="5" t="s">
        <v>35</v>
      </c>
      <c r="C331" s="26">
        <v>44003</v>
      </c>
      <c r="D331" s="4">
        <v>0</v>
      </c>
      <c r="E331" s="29">
        <v>0</v>
      </c>
      <c r="G331" s="82" t="e">
        <f>F331+G307</f>
        <v>#REF!</v>
      </c>
      <c r="H331" s="92">
        <f t="shared" si="28"/>
        <v>0</v>
      </c>
      <c r="I331" s="92" t="e">
        <f t="shared" si="30"/>
        <v>#NUM!</v>
      </c>
      <c r="J331" s="149" t="e">
        <f t="shared" si="29"/>
        <v>#NUM!</v>
      </c>
    </row>
    <row r="332" spans="1:10" x14ac:dyDescent="0.25">
      <c r="A332" s="92">
        <f t="shared" si="31"/>
        <v>112</v>
      </c>
      <c r="B332" s="5" t="s">
        <v>35</v>
      </c>
      <c r="C332" s="26">
        <v>44004</v>
      </c>
      <c r="D332" s="4">
        <v>0</v>
      </c>
      <c r="E332" s="29">
        <v>0</v>
      </c>
      <c r="G332" s="82" t="e">
        <f>F332+G308</f>
        <v>#REF!</v>
      </c>
      <c r="H332" s="92">
        <f t="shared" si="28"/>
        <v>0</v>
      </c>
      <c r="I332" s="92" t="e">
        <f t="shared" si="30"/>
        <v>#NUM!</v>
      </c>
      <c r="J332" s="149" t="e">
        <f t="shared" si="29"/>
        <v>#NUM!</v>
      </c>
    </row>
    <row r="333" spans="1:10" x14ac:dyDescent="0.25">
      <c r="A333" s="92">
        <f t="shared" si="31"/>
        <v>113</v>
      </c>
      <c r="B333" s="5" t="s">
        <v>35</v>
      </c>
      <c r="C333" s="26">
        <v>44005</v>
      </c>
      <c r="D333" s="4">
        <v>0</v>
      </c>
      <c r="E333" s="29">
        <v>0</v>
      </c>
      <c r="G333" s="82" t="e">
        <f>F333+G309</f>
        <v>#REF!</v>
      </c>
      <c r="H333" s="92">
        <f t="shared" si="28"/>
        <v>0</v>
      </c>
      <c r="I333" s="92" t="e">
        <f t="shared" si="30"/>
        <v>#NUM!</v>
      </c>
      <c r="J333" s="149" t="e">
        <f t="shared" si="29"/>
        <v>#NUM!</v>
      </c>
    </row>
    <row r="334" spans="1:10" x14ac:dyDescent="0.25">
      <c r="A334" s="92">
        <f t="shared" si="31"/>
        <v>114</v>
      </c>
      <c r="B334" s="5" t="s">
        <v>35</v>
      </c>
      <c r="C334" s="26">
        <v>44006</v>
      </c>
      <c r="D334" s="4">
        <v>0</v>
      </c>
      <c r="E334" s="29">
        <v>0</v>
      </c>
      <c r="G334" s="82" t="e">
        <f>F334+G310</f>
        <v>#REF!</v>
      </c>
      <c r="H334" s="92">
        <f t="shared" si="28"/>
        <v>0</v>
      </c>
      <c r="I334" s="92" t="e">
        <f t="shared" si="30"/>
        <v>#NUM!</v>
      </c>
      <c r="J334" s="149" t="e">
        <f t="shared" si="29"/>
        <v>#NUM!</v>
      </c>
    </row>
    <row r="335" spans="1:10" x14ac:dyDescent="0.25">
      <c r="A335" s="92">
        <f t="shared" si="31"/>
        <v>115</v>
      </c>
      <c r="B335" s="5" t="s">
        <v>35</v>
      </c>
      <c r="C335" s="26">
        <v>44007</v>
      </c>
      <c r="D335" s="4">
        <v>0</v>
      </c>
      <c r="E335" s="29">
        <v>0</v>
      </c>
      <c r="G335" s="82" t="e">
        <f>F335+G311</f>
        <v>#REF!</v>
      </c>
      <c r="H335" s="92">
        <f t="shared" si="28"/>
        <v>0</v>
      </c>
      <c r="I335" s="92" t="e">
        <f t="shared" si="30"/>
        <v>#NUM!</v>
      </c>
      <c r="J335" s="149" t="e">
        <f t="shared" si="29"/>
        <v>#NUM!</v>
      </c>
    </row>
    <row r="336" spans="1:10" x14ac:dyDescent="0.25">
      <c r="A336" s="92">
        <f t="shared" si="31"/>
        <v>116</v>
      </c>
      <c r="B336" s="5" t="s">
        <v>35</v>
      </c>
      <c r="C336" s="26">
        <v>44008</v>
      </c>
      <c r="D336" s="4">
        <v>0</v>
      </c>
      <c r="E336" s="29">
        <v>0</v>
      </c>
      <c r="G336" s="82" t="e">
        <f>F336+G312</f>
        <v>#REF!</v>
      </c>
      <c r="H336" s="92">
        <f t="shared" si="28"/>
        <v>0</v>
      </c>
      <c r="I336" s="92" t="e">
        <f t="shared" si="30"/>
        <v>#NUM!</v>
      </c>
      <c r="J336" s="149" t="e">
        <f t="shared" si="29"/>
        <v>#NUM!</v>
      </c>
    </row>
    <row r="337" spans="1:10" x14ac:dyDescent="0.25">
      <c r="A337" s="92">
        <f t="shared" si="31"/>
        <v>117</v>
      </c>
      <c r="B337" s="5" t="s">
        <v>35</v>
      </c>
      <c r="C337" s="26">
        <v>44009</v>
      </c>
      <c r="D337" s="4">
        <v>0</v>
      </c>
      <c r="E337" s="29">
        <v>0</v>
      </c>
      <c r="G337" s="82" t="e">
        <f>F337+G313</f>
        <v>#VALUE!</v>
      </c>
      <c r="H337" s="92">
        <f t="shared" si="28"/>
        <v>0</v>
      </c>
      <c r="I337" s="92" t="e">
        <f t="shared" si="30"/>
        <v>#NUM!</v>
      </c>
      <c r="J337" s="149" t="e">
        <f t="shared" si="29"/>
        <v>#NUM!</v>
      </c>
    </row>
    <row r="338" spans="1:10" x14ac:dyDescent="0.25">
      <c r="A338" s="92">
        <f t="shared" si="31"/>
        <v>118</v>
      </c>
      <c r="B338" s="5" t="s">
        <v>35</v>
      </c>
      <c r="C338" s="26">
        <v>44010</v>
      </c>
      <c r="D338" s="4">
        <v>0</v>
      </c>
      <c r="E338" s="29">
        <v>0</v>
      </c>
      <c r="G338" s="82">
        <f>F338+G314</f>
        <v>587</v>
      </c>
      <c r="H338" s="92">
        <f t="shared" si="28"/>
        <v>0</v>
      </c>
      <c r="I338" s="92" t="e">
        <f t="shared" si="30"/>
        <v>#NUM!</v>
      </c>
      <c r="J338" s="149" t="e">
        <f t="shared" si="29"/>
        <v>#NUM!</v>
      </c>
    </row>
    <row r="339" spans="1:10" x14ac:dyDescent="0.25">
      <c r="A339" s="92">
        <f t="shared" si="31"/>
        <v>119</v>
      </c>
      <c r="B339" s="5" t="s">
        <v>35</v>
      </c>
      <c r="C339" s="26">
        <v>44011</v>
      </c>
      <c r="D339" s="4">
        <v>0</v>
      </c>
      <c r="E339" s="29">
        <v>0</v>
      </c>
      <c r="G339" s="82" t="e">
        <f>F339+G315</f>
        <v>#REF!</v>
      </c>
      <c r="H339" s="92">
        <f t="shared" si="28"/>
        <v>0</v>
      </c>
      <c r="I339" s="92" t="e">
        <f t="shared" si="30"/>
        <v>#NUM!</v>
      </c>
      <c r="J339" s="149" t="e">
        <f t="shared" si="29"/>
        <v>#NUM!</v>
      </c>
    </row>
    <row r="340" spans="1:10" x14ac:dyDescent="0.25">
      <c r="A340" s="92">
        <f t="shared" si="31"/>
        <v>120</v>
      </c>
      <c r="B340" s="5" t="s">
        <v>35</v>
      </c>
      <c r="C340" s="26">
        <v>44012</v>
      </c>
      <c r="D340" s="4">
        <v>0</v>
      </c>
      <c r="E340" s="29">
        <v>0</v>
      </c>
      <c r="G340" s="82" t="e">
        <f>F340+G316</f>
        <v>#REF!</v>
      </c>
      <c r="H340" s="92">
        <f t="shared" ref="H340:H403" si="32">IF(EXACT(B340,B339),D340+H339,E340)</f>
        <v>0</v>
      </c>
      <c r="I340" s="92" t="e">
        <f t="shared" si="30"/>
        <v>#NUM!</v>
      </c>
      <c r="J340" s="149" t="e">
        <f t="shared" si="29"/>
        <v>#NUM!</v>
      </c>
    </row>
    <row r="341" spans="1:10" x14ac:dyDescent="0.25">
      <c r="A341" s="92">
        <f t="shared" si="31"/>
        <v>121</v>
      </c>
      <c r="B341" s="5" t="s">
        <v>35</v>
      </c>
      <c r="C341" s="26">
        <v>44013</v>
      </c>
      <c r="D341" s="4">
        <v>0</v>
      </c>
      <c r="E341" s="29">
        <v>0</v>
      </c>
      <c r="G341" s="82">
        <f>F341+G317</f>
        <v>0</v>
      </c>
      <c r="H341" s="92">
        <f t="shared" si="32"/>
        <v>0</v>
      </c>
      <c r="I341" s="92" t="e">
        <f t="shared" si="30"/>
        <v>#NUM!</v>
      </c>
      <c r="J341" s="149" t="e">
        <f t="shared" si="29"/>
        <v>#NUM!</v>
      </c>
    </row>
    <row r="342" spans="1:10" x14ac:dyDescent="0.25">
      <c r="A342" s="92">
        <f t="shared" si="31"/>
        <v>122</v>
      </c>
      <c r="B342" s="5" t="s">
        <v>35</v>
      </c>
      <c r="C342" s="26">
        <v>44014</v>
      </c>
      <c r="D342" s="4">
        <v>0</v>
      </c>
      <c r="E342" s="29">
        <v>0</v>
      </c>
      <c r="G342" s="82" t="e">
        <f>F342+G318</f>
        <v>#REF!</v>
      </c>
      <c r="H342" s="92">
        <f t="shared" si="32"/>
        <v>0</v>
      </c>
      <c r="I342" s="92" t="e">
        <f t="shared" si="30"/>
        <v>#NUM!</v>
      </c>
      <c r="J342" s="149" t="e">
        <f t="shared" si="29"/>
        <v>#NUM!</v>
      </c>
    </row>
    <row r="343" spans="1:10" x14ac:dyDescent="0.25">
      <c r="A343" s="92">
        <f t="shared" si="31"/>
        <v>123</v>
      </c>
      <c r="B343" s="5" t="s">
        <v>35</v>
      </c>
      <c r="C343" s="26">
        <v>44015</v>
      </c>
      <c r="D343" s="4">
        <v>1</v>
      </c>
      <c r="E343" s="29">
        <v>1</v>
      </c>
      <c r="G343" s="82" t="e">
        <f>F343+G319</f>
        <v>#REF!</v>
      </c>
      <c r="H343" s="92">
        <f t="shared" si="32"/>
        <v>1</v>
      </c>
      <c r="I343" s="92">
        <f t="shared" si="30"/>
        <v>0</v>
      </c>
      <c r="J343" s="149" t="e">
        <f t="shared" si="29"/>
        <v>#NUM!</v>
      </c>
    </row>
    <row r="344" spans="1:10" x14ac:dyDescent="0.25">
      <c r="A344" s="92">
        <f t="shared" si="31"/>
        <v>124</v>
      </c>
      <c r="B344" s="5" t="s">
        <v>35</v>
      </c>
      <c r="C344" s="26">
        <v>44016</v>
      </c>
      <c r="D344" s="4">
        <v>5</v>
      </c>
      <c r="E344" s="29">
        <v>6</v>
      </c>
      <c r="G344" s="82" t="e">
        <f>F344+G320</f>
        <v>#REF!</v>
      </c>
      <c r="H344" s="92">
        <f t="shared" si="32"/>
        <v>6</v>
      </c>
      <c r="I344" s="92">
        <f t="shared" si="30"/>
        <v>1.791759469228055</v>
      </c>
      <c r="J344" s="149" t="e">
        <f t="shared" si="29"/>
        <v>#NUM!</v>
      </c>
    </row>
    <row r="345" spans="1:10" x14ac:dyDescent="0.25">
      <c r="A345" s="92">
        <f t="shared" si="31"/>
        <v>125</v>
      </c>
      <c r="B345" s="5" t="s">
        <v>35</v>
      </c>
      <c r="C345" s="26">
        <v>44017</v>
      </c>
      <c r="D345" s="4">
        <v>0</v>
      </c>
      <c r="E345" s="29">
        <v>6</v>
      </c>
      <c r="G345" s="82" t="e">
        <f>F345+G321</f>
        <v>#REF!</v>
      </c>
      <c r="H345" s="92">
        <f t="shared" si="32"/>
        <v>6</v>
      </c>
      <c r="I345" s="92">
        <f t="shared" si="30"/>
        <v>1.791759469228055</v>
      </c>
      <c r="J345" s="149" t="e">
        <f t="shared" si="29"/>
        <v>#NUM!</v>
      </c>
    </row>
    <row r="346" spans="1:10" x14ac:dyDescent="0.25">
      <c r="A346" s="92">
        <f t="shared" si="31"/>
        <v>126</v>
      </c>
      <c r="B346" s="5" t="s">
        <v>35</v>
      </c>
      <c r="C346" s="26">
        <v>44018</v>
      </c>
      <c r="D346" s="4">
        <v>1</v>
      </c>
      <c r="E346" s="29">
        <v>7</v>
      </c>
      <c r="G346" s="82" t="e">
        <f>F346+G322</f>
        <v>#REF!</v>
      </c>
      <c r="H346" s="92">
        <f t="shared" si="32"/>
        <v>7</v>
      </c>
      <c r="I346" s="92">
        <f t="shared" si="30"/>
        <v>1.9459101490553132</v>
      </c>
      <c r="J346" s="149" t="e">
        <f t="shared" si="29"/>
        <v>#NUM!</v>
      </c>
    </row>
    <row r="347" spans="1:10" x14ac:dyDescent="0.25">
      <c r="A347" s="92">
        <f t="shared" si="31"/>
        <v>127</v>
      </c>
      <c r="B347" s="5" t="s">
        <v>35</v>
      </c>
      <c r="C347" s="26">
        <v>44019</v>
      </c>
      <c r="D347" s="4">
        <v>0</v>
      </c>
      <c r="E347" s="29">
        <v>7</v>
      </c>
      <c r="G347" s="82" t="e">
        <f>F347+G323</f>
        <v>#REF!</v>
      </c>
      <c r="H347" s="92">
        <f t="shared" si="32"/>
        <v>7</v>
      </c>
      <c r="I347" s="92">
        <f t="shared" si="30"/>
        <v>1.9459101490553132</v>
      </c>
      <c r="J347" s="149" t="e">
        <f t="shared" si="29"/>
        <v>#NUM!</v>
      </c>
    </row>
    <row r="348" spans="1:10" x14ac:dyDescent="0.25">
      <c r="A348" s="92">
        <f t="shared" si="31"/>
        <v>128</v>
      </c>
      <c r="B348" s="5" t="s">
        <v>35</v>
      </c>
      <c r="C348" s="26">
        <v>44020</v>
      </c>
      <c r="D348" s="4">
        <v>21</v>
      </c>
      <c r="E348" s="29">
        <v>28</v>
      </c>
      <c r="G348" s="82" t="e">
        <f>F348+G324</f>
        <v>#REF!</v>
      </c>
      <c r="H348" s="92">
        <f t="shared" si="32"/>
        <v>28</v>
      </c>
      <c r="I348" s="92">
        <f t="shared" si="30"/>
        <v>3.3322045101752038</v>
      </c>
      <c r="J348" s="149" t="e">
        <f t="shared" si="29"/>
        <v>#NUM!</v>
      </c>
    </row>
    <row r="349" spans="1:10" x14ac:dyDescent="0.25">
      <c r="A349" s="92">
        <f t="shared" si="31"/>
        <v>129</v>
      </c>
      <c r="B349" s="5" t="s">
        <v>35</v>
      </c>
      <c r="C349" s="26">
        <v>44021</v>
      </c>
      <c r="D349" s="4">
        <v>10</v>
      </c>
      <c r="E349" s="29">
        <v>38</v>
      </c>
      <c r="G349" s="82" t="e">
        <f>F349+G325</f>
        <v>#REF!</v>
      </c>
      <c r="H349" s="92">
        <f t="shared" si="32"/>
        <v>38</v>
      </c>
      <c r="I349" s="92">
        <f t="shared" si="30"/>
        <v>3.6375861597263857</v>
      </c>
      <c r="J349" s="149" t="e">
        <f t="shared" si="29"/>
        <v>#NUM!</v>
      </c>
    </row>
    <row r="350" spans="1:10" x14ac:dyDescent="0.25">
      <c r="A350" s="92">
        <f t="shared" si="31"/>
        <v>130</v>
      </c>
      <c r="B350" s="5" t="s">
        <v>35</v>
      </c>
      <c r="C350" s="26">
        <v>44022</v>
      </c>
      <c r="D350" s="4">
        <v>0</v>
      </c>
      <c r="E350" s="29">
        <v>38</v>
      </c>
      <c r="G350" s="82" t="e">
        <f>F350+G326</f>
        <v>#REF!</v>
      </c>
      <c r="H350" s="92">
        <f t="shared" si="32"/>
        <v>38</v>
      </c>
      <c r="I350" s="92">
        <f t="shared" si="30"/>
        <v>3.6375861597263857</v>
      </c>
      <c r="J350" s="149">
        <f t="shared" si="29"/>
        <v>1.4810245077982522</v>
      </c>
    </row>
    <row r="351" spans="1:10" x14ac:dyDescent="0.25">
      <c r="A351" s="92">
        <f t="shared" si="31"/>
        <v>131</v>
      </c>
      <c r="B351" s="5" t="s">
        <v>35</v>
      </c>
      <c r="C351" s="26">
        <v>44023</v>
      </c>
      <c r="D351" s="4">
        <v>1</v>
      </c>
      <c r="E351" s="29">
        <v>39</v>
      </c>
      <c r="G351" s="82" t="e">
        <f>F351+G327</f>
        <v>#REF!</v>
      </c>
      <c r="H351" s="92">
        <f t="shared" si="32"/>
        <v>39</v>
      </c>
      <c r="I351" s="92">
        <f t="shared" si="30"/>
        <v>3.6635616461296463</v>
      </c>
      <c r="J351" s="149">
        <f t="shared" si="29"/>
        <v>2.0221657841674165</v>
      </c>
    </row>
    <row r="352" spans="1:10" x14ac:dyDescent="0.25">
      <c r="A352" s="92">
        <f t="shared" si="31"/>
        <v>132</v>
      </c>
      <c r="B352" s="5" t="s">
        <v>35</v>
      </c>
      <c r="C352" s="26">
        <v>44024</v>
      </c>
      <c r="D352" s="4">
        <v>0</v>
      </c>
      <c r="E352" s="29">
        <v>39</v>
      </c>
      <c r="G352" s="82" t="e">
        <f>F352+G328</f>
        <v>#REF!</v>
      </c>
      <c r="H352" s="92">
        <f t="shared" si="32"/>
        <v>39</v>
      </c>
      <c r="I352" s="92">
        <f t="shared" si="30"/>
        <v>3.6635616461296463</v>
      </c>
      <c r="J352" s="149">
        <f t="shared" si="29"/>
        <v>2.1507796452136243</v>
      </c>
    </row>
    <row r="353" spans="1:10" x14ac:dyDescent="0.25">
      <c r="A353" s="92">
        <f t="shared" si="31"/>
        <v>133</v>
      </c>
      <c r="B353" s="5" t="s">
        <v>35</v>
      </c>
      <c r="C353" s="26">
        <v>44025</v>
      </c>
      <c r="D353" s="4">
        <v>0</v>
      </c>
      <c r="E353" s="29">
        <v>39</v>
      </c>
      <c r="G353" s="82" t="e">
        <f>F353+G329</f>
        <v>#REF!</v>
      </c>
      <c r="H353" s="92">
        <f t="shared" si="32"/>
        <v>39</v>
      </c>
      <c r="I353" s="92">
        <f t="shared" si="30"/>
        <v>3.6635616461296463</v>
      </c>
      <c r="J353" s="149">
        <f t="shared" si="29"/>
        <v>2.694837604808594</v>
      </c>
    </row>
    <row r="354" spans="1:10" x14ac:dyDescent="0.25">
      <c r="A354" s="92">
        <f t="shared" si="31"/>
        <v>134</v>
      </c>
      <c r="B354" s="5" t="s">
        <v>35</v>
      </c>
      <c r="C354" s="26">
        <v>44026</v>
      </c>
      <c r="D354" s="4">
        <v>0</v>
      </c>
      <c r="E354" s="29">
        <v>39</v>
      </c>
      <c r="G354" s="82" t="e">
        <f>F354+G330</f>
        <v>#REF!</v>
      </c>
      <c r="H354" s="92">
        <f t="shared" si="32"/>
        <v>39</v>
      </c>
      <c r="I354" s="92">
        <f t="shared" si="30"/>
        <v>3.6635616461296463</v>
      </c>
      <c r="J354" s="149">
        <f t="shared" si="29"/>
        <v>4.223978175952471</v>
      </c>
    </row>
    <row r="355" spans="1:10" x14ac:dyDescent="0.25">
      <c r="A355" s="92">
        <f t="shared" si="31"/>
        <v>135</v>
      </c>
      <c r="B355" s="5" t="s">
        <v>35</v>
      </c>
      <c r="C355" s="26">
        <v>44027</v>
      </c>
      <c r="D355" s="4">
        <v>2</v>
      </c>
      <c r="E355" s="29">
        <v>41</v>
      </c>
      <c r="G355" s="82" t="e">
        <f>F355+G331</f>
        <v>#REF!</v>
      </c>
      <c r="H355" s="92">
        <f t="shared" si="32"/>
        <v>41</v>
      </c>
      <c r="I355" s="92">
        <f t="shared" si="30"/>
        <v>3.713572066704308</v>
      </c>
      <c r="J355" s="149">
        <f t="shared" si="29"/>
        <v>20.235223774485686</v>
      </c>
    </row>
    <row r="356" spans="1:10" x14ac:dyDescent="0.25">
      <c r="A356" s="92">
        <f t="shared" si="31"/>
        <v>136</v>
      </c>
      <c r="B356" s="5" t="s">
        <v>35</v>
      </c>
      <c r="C356" s="26">
        <v>44028</v>
      </c>
      <c r="D356" s="4">
        <v>0</v>
      </c>
      <c r="E356" s="29">
        <v>41</v>
      </c>
      <c r="G356" s="82" t="e">
        <f>F356+G332</f>
        <v>#REF!</v>
      </c>
      <c r="H356" s="92">
        <f t="shared" si="32"/>
        <v>41</v>
      </c>
      <c r="I356" s="92">
        <f t="shared" si="30"/>
        <v>3.713572066704308</v>
      </c>
      <c r="J356" s="149">
        <f t="shared" ref="J356:J419" si="33">LN(2)/SLOPE(I349:I356,A349:A356)</f>
        <v>63.854344271094568</v>
      </c>
    </row>
    <row r="357" spans="1:10" x14ac:dyDescent="0.25">
      <c r="A357" s="92">
        <f t="shared" si="31"/>
        <v>137</v>
      </c>
      <c r="B357" s="5" t="s">
        <v>35</v>
      </c>
      <c r="C357" s="26">
        <v>44029</v>
      </c>
      <c r="D357" s="4">
        <v>14</v>
      </c>
      <c r="E357" s="29">
        <v>55</v>
      </c>
      <c r="G357" s="82" t="e">
        <f>F357+G333</f>
        <v>#REF!</v>
      </c>
      <c r="H357" s="92">
        <f t="shared" si="32"/>
        <v>55</v>
      </c>
      <c r="I357" s="92">
        <f t="shared" si="30"/>
        <v>4.0073331852324712</v>
      </c>
      <c r="J357" s="149">
        <f t="shared" si="33"/>
        <v>19.484027298515993</v>
      </c>
    </row>
    <row r="358" spans="1:10" x14ac:dyDescent="0.25">
      <c r="A358" s="92">
        <f t="shared" si="31"/>
        <v>138</v>
      </c>
      <c r="B358" s="5" t="s">
        <v>35</v>
      </c>
      <c r="C358" s="26">
        <v>44030</v>
      </c>
      <c r="D358" s="4">
        <v>0</v>
      </c>
      <c r="E358" s="29">
        <v>55</v>
      </c>
      <c r="G358" s="82" t="e">
        <f>F358+G334</f>
        <v>#REF!</v>
      </c>
      <c r="H358" s="92">
        <f t="shared" si="32"/>
        <v>55</v>
      </c>
      <c r="I358" s="92">
        <f t="shared" si="30"/>
        <v>4.0073331852324712</v>
      </c>
      <c r="J358" s="149">
        <f t="shared" si="33"/>
        <v>13.461346294408097</v>
      </c>
    </row>
    <row r="359" spans="1:10" x14ac:dyDescent="0.25">
      <c r="A359" s="92">
        <f t="shared" si="31"/>
        <v>139</v>
      </c>
      <c r="B359" s="5" t="s">
        <v>35</v>
      </c>
      <c r="C359" s="26">
        <v>44031</v>
      </c>
      <c r="D359" s="4">
        <v>3</v>
      </c>
      <c r="E359" s="29">
        <v>58</v>
      </c>
      <c r="G359" s="82" t="e">
        <f>F359+G335</f>
        <v>#REF!</v>
      </c>
      <c r="H359" s="92">
        <f t="shared" si="32"/>
        <v>58</v>
      </c>
      <c r="I359" s="92">
        <f t="shared" si="30"/>
        <v>4.0604430105464191</v>
      </c>
      <c r="J359" s="149">
        <f t="shared" si="33"/>
        <v>10.531975880313183</v>
      </c>
    </row>
    <row r="360" spans="1:10" x14ac:dyDescent="0.25">
      <c r="A360" s="92">
        <f t="shared" si="31"/>
        <v>140</v>
      </c>
      <c r="B360" s="5" t="s">
        <v>35</v>
      </c>
      <c r="C360" s="26">
        <v>44032</v>
      </c>
      <c r="D360" s="4">
        <v>0</v>
      </c>
      <c r="E360" s="29">
        <v>58</v>
      </c>
      <c r="G360" s="82" t="e">
        <f>F360+G336</f>
        <v>#REF!</v>
      </c>
      <c r="H360" s="92">
        <f t="shared" si="32"/>
        <v>58</v>
      </c>
      <c r="I360" s="92">
        <f t="shared" si="30"/>
        <v>4.0604430105464191</v>
      </c>
      <c r="J360" s="149">
        <f t="shared" si="33"/>
        <v>9.8060089497523677</v>
      </c>
    </row>
    <row r="361" spans="1:10" x14ac:dyDescent="0.25">
      <c r="A361" s="92">
        <f t="shared" si="31"/>
        <v>141</v>
      </c>
      <c r="B361" s="5" t="s">
        <v>35</v>
      </c>
      <c r="C361" s="26">
        <v>44033</v>
      </c>
      <c r="D361" s="4">
        <v>2</v>
      </c>
      <c r="E361" s="29">
        <v>60</v>
      </c>
      <c r="G361" s="82" t="e">
        <f>F361+G337</f>
        <v>#VALUE!</v>
      </c>
      <c r="H361" s="92">
        <f t="shared" si="32"/>
        <v>60</v>
      </c>
      <c r="I361" s="92">
        <f t="shared" si="30"/>
        <v>4.0943445622221004</v>
      </c>
      <c r="J361" s="149">
        <f t="shared" si="33"/>
        <v>10.055243313680998</v>
      </c>
    </row>
    <row r="362" spans="1:10" x14ac:dyDescent="0.25">
      <c r="A362" s="92">
        <f t="shared" si="31"/>
        <v>142</v>
      </c>
      <c r="B362" s="5" t="s">
        <v>35</v>
      </c>
      <c r="C362" s="26">
        <v>44034</v>
      </c>
      <c r="D362" s="4">
        <v>0</v>
      </c>
      <c r="E362" s="29">
        <v>60</v>
      </c>
      <c r="G362" s="82">
        <f>F362+G338</f>
        <v>587</v>
      </c>
      <c r="H362" s="92">
        <f t="shared" si="32"/>
        <v>60</v>
      </c>
      <c r="I362" s="92">
        <f t="shared" si="30"/>
        <v>4.0943445622221004</v>
      </c>
      <c r="J362" s="149">
        <f t="shared" si="33"/>
        <v>12.176475012120486</v>
      </c>
    </row>
    <row r="363" spans="1:10" x14ac:dyDescent="0.25">
      <c r="A363" s="92">
        <f t="shared" si="31"/>
        <v>143</v>
      </c>
      <c r="B363" s="5" t="s">
        <v>35</v>
      </c>
      <c r="C363" s="26">
        <v>44035</v>
      </c>
      <c r="D363" s="4">
        <v>0</v>
      </c>
      <c r="E363" s="29">
        <v>60</v>
      </c>
      <c r="G363" s="82" t="e">
        <f>F363+G339</f>
        <v>#REF!</v>
      </c>
      <c r="H363" s="92">
        <f t="shared" si="32"/>
        <v>60</v>
      </c>
      <c r="I363" s="92">
        <f t="shared" si="30"/>
        <v>4.0943445622221004</v>
      </c>
      <c r="J363" s="149">
        <f t="shared" si="33"/>
        <v>17.320954757168558</v>
      </c>
    </row>
    <row r="364" spans="1:10" x14ac:dyDescent="0.25">
      <c r="A364" s="92">
        <f t="shared" si="31"/>
        <v>144</v>
      </c>
      <c r="B364" s="5" t="s">
        <v>35</v>
      </c>
      <c r="C364" s="26">
        <v>44036</v>
      </c>
      <c r="D364" s="4">
        <v>0</v>
      </c>
      <c r="E364" s="29">
        <v>60</v>
      </c>
      <c r="G364" s="82" t="e">
        <f>F364+G340</f>
        <v>#REF!</v>
      </c>
      <c r="H364" s="92">
        <f t="shared" si="32"/>
        <v>60</v>
      </c>
      <c r="I364" s="92">
        <f t="shared" si="30"/>
        <v>4.0943445622221004</v>
      </c>
      <c r="J364" s="149">
        <f t="shared" si="33"/>
        <v>49.353440930715031</v>
      </c>
    </row>
    <row r="365" spans="1:10" x14ac:dyDescent="0.25">
      <c r="A365" s="92">
        <f t="shared" si="31"/>
        <v>145</v>
      </c>
      <c r="B365" s="5" t="s">
        <v>35</v>
      </c>
      <c r="C365" s="26">
        <v>44037</v>
      </c>
      <c r="D365" s="4">
        <v>0</v>
      </c>
      <c r="E365" s="29">
        <v>60</v>
      </c>
      <c r="G365" s="82">
        <f>F365+G341</f>
        <v>0</v>
      </c>
      <c r="H365" s="92">
        <f t="shared" si="32"/>
        <v>60</v>
      </c>
      <c r="I365" s="92">
        <f t="shared" si="30"/>
        <v>4.0943445622221004</v>
      </c>
      <c r="J365" s="149">
        <f t="shared" si="33"/>
        <v>66.142097969344903</v>
      </c>
    </row>
    <row r="366" spans="1:10" x14ac:dyDescent="0.25">
      <c r="A366" s="92">
        <f t="shared" si="31"/>
        <v>146</v>
      </c>
      <c r="B366" s="5" t="s">
        <v>35</v>
      </c>
      <c r="C366" s="26">
        <v>44038</v>
      </c>
      <c r="D366" s="4">
        <v>0</v>
      </c>
      <c r="E366" s="29">
        <v>60</v>
      </c>
      <c r="G366" s="82" t="e">
        <f>F366+G342</f>
        <v>#REF!</v>
      </c>
      <c r="H366" s="92">
        <f t="shared" si="32"/>
        <v>60</v>
      </c>
      <c r="I366" s="92">
        <f t="shared" si="30"/>
        <v>4.0943445622221004</v>
      </c>
      <c r="J366" s="149">
        <f t="shared" si="33"/>
        <v>143.12118543530073</v>
      </c>
    </row>
    <row r="367" spans="1:10" x14ac:dyDescent="0.25">
      <c r="A367" s="92">
        <f t="shared" si="31"/>
        <v>147</v>
      </c>
      <c r="B367" s="5" t="s">
        <v>35</v>
      </c>
      <c r="C367" s="26">
        <v>44039</v>
      </c>
      <c r="D367" s="4">
        <v>0</v>
      </c>
      <c r="E367" s="29">
        <v>60</v>
      </c>
      <c r="G367" s="82" t="e">
        <f>F367+G343</f>
        <v>#REF!</v>
      </c>
      <c r="H367" s="92">
        <f t="shared" si="32"/>
        <v>60</v>
      </c>
      <c r="I367" s="92">
        <f t="shared" si="30"/>
        <v>4.0943445622221004</v>
      </c>
      <c r="J367" s="149">
        <f t="shared" si="33"/>
        <v>245.35060360337275</v>
      </c>
    </row>
    <row r="368" spans="1:10" x14ac:dyDescent="0.25">
      <c r="A368" s="92">
        <f t="shared" si="31"/>
        <v>148</v>
      </c>
      <c r="B368" s="5" t="s">
        <v>35</v>
      </c>
      <c r="C368" s="26">
        <v>44040</v>
      </c>
      <c r="D368" s="4">
        <v>0</v>
      </c>
      <c r="E368" s="29">
        <v>60</v>
      </c>
      <c r="G368" s="82" t="e">
        <f>F368+G344</f>
        <v>#REF!</v>
      </c>
      <c r="H368" s="92">
        <f t="shared" si="32"/>
        <v>60</v>
      </c>
      <c r="I368" s="92">
        <f t="shared" si="30"/>
        <v>4.0943445622221004</v>
      </c>
      <c r="J368" s="149" t="e">
        <f t="shared" si="33"/>
        <v>#DIV/0!</v>
      </c>
    </row>
    <row r="369" spans="1:10" x14ac:dyDescent="0.25">
      <c r="A369" s="92">
        <f t="shared" si="31"/>
        <v>149</v>
      </c>
      <c r="B369" s="5" t="s">
        <v>35</v>
      </c>
      <c r="C369" s="26">
        <v>44041</v>
      </c>
      <c r="D369" s="4">
        <v>0</v>
      </c>
      <c r="E369" s="29">
        <v>60</v>
      </c>
      <c r="G369" s="82" t="e">
        <f>F369+G345</f>
        <v>#REF!</v>
      </c>
      <c r="H369" s="92">
        <f t="shared" si="32"/>
        <v>60</v>
      </c>
      <c r="I369" s="92">
        <f t="shared" si="30"/>
        <v>4.0943445622221004</v>
      </c>
      <c r="J369" s="149" t="e">
        <f t="shared" si="33"/>
        <v>#DIV/0!</v>
      </c>
    </row>
    <row r="370" spans="1:10" x14ac:dyDescent="0.25">
      <c r="A370" s="92">
        <f t="shared" si="31"/>
        <v>150</v>
      </c>
      <c r="B370" s="5" t="s">
        <v>35</v>
      </c>
      <c r="C370" s="26">
        <v>44042</v>
      </c>
      <c r="D370" s="4">
        <v>1</v>
      </c>
      <c r="E370" s="29">
        <v>61</v>
      </c>
      <c r="G370" s="82" t="e">
        <f>F370+G346</f>
        <v>#REF!</v>
      </c>
      <c r="H370" s="92">
        <f t="shared" si="32"/>
        <v>61</v>
      </c>
      <c r="I370" s="92">
        <f t="shared" si="30"/>
        <v>4.1108738641733114</v>
      </c>
      <c r="J370" s="149">
        <f t="shared" si="33"/>
        <v>503.21339589963645</v>
      </c>
    </row>
    <row r="371" spans="1:10" x14ac:dyDescent="0.25">
      <c r="A371" s="92">
        <f t="shared" si="31"/>
        <v>151</v>
      </c>
      <c r="B371" s="5" t="s">
        <v>35</v>
      </c>
      <c r="C371" s="26">
        <v>44043</v>
      </c>
      <c r="D371" s="4">
        <v>0</v>
      </c>
      <c r="E371" s="29">
        <v>61</v>
      </c>
      <c r="G371" s="82" t="e">
        <f>F371+G347</f>
        <v>#REF!</v>
      </c>
      <c r="H371" s="92">
        <f t="shared" si="32"/>
        <v>61</v>
      </c>
      <c r="I371" s="92">
        <f t="shared" si="30"/>
        <v>4.1108738641733114</v>
      </c>
      <c r="J371" s="149">
        <f t="shared" si="33"/>
        <v>293.54114760812126</v>
      </c>
    </row>
    <row r="372" spans="1:10" x14ac:dyDescent="0.25">
      <c r="A372" s="92">
        <f t="shared" si="31"/>
        <v>152</v>
      </c>
      <c r="B372" s="5" t="s">
        <v>35</v>
      </c>
      <c r="C372" s="26">
        <v>44044</v>
      </c>
      <c r="D372" s="4">
        <v>0</v>
      </c>
      <c r="E372" s="29">
        <v>61</v>
      </c>
      <c r="G372" s="82" t="e">
        <f>F372+G348</f>
        <v>#REF!</v>
      </c>
      <c r="H372" s="92">
        <f t="shared" si="32"/>
        <v>61</v>
      </c>
      <c r="I372" s="92">
        <f t="shared" si="30"/>
        <v>4.1108738641733114</v>
      </c>
      <c r="J372" s="149">
        <f t="shared" si="33"/>
        <v>234.83291808649699</v>
      </c>
    </row>
    <row r="373" spans="1:10" x14ac:dyDescent="0.25">
      <c r="A373" s="92">
        <f t="shared" si="31"/>
        <v>153</v>
      </c>
      <c r="B373" s="5" t="s">
        <v>35</v>
      </c>
      <c r="C373" s="26">
        <v>44045</v>
      </c>
      <c r="D373" s="4">
        <v>2</v>
      </c>
      <c r="E373" s="29">
        <v>63</v>
      </c>
      <c r="G373" s="82" t="e">
        <f>F373+G349</f>
        <v>#REF!</v>
      </c>
      <c r="H373" s="92">
        <f t="shared" si="32"/>
        <v>63</v>
      </c>
      <c r="I373" s="92">
        <f t="shared" si="30"/>
        <v>4.1431347263915326</v>
      </c>
      <c r="J373" s="149">
        <f t="shared" si="33"/>
        <v>118.75376863182454</v>
      </c>
    </row>
    <row r="374" spans="1:10" x14ac:dyDescent="0.25">
      <c r="A374" s="92">
        <f t="shared" si="31"/>
        <v>154</v>
      </c>
      <c r="B374" s="5" t="s">
        <v>35</v>
      </c>
      <c r="C374" s="26">
        <v>44046</v>
      </c>
      <c r="D374" s="4">
        <v>2</v>
      </c>
      <c r="E374" s="29">
        <v>65</v>
      </c>
      <c r="G374" s="82" t="e">
        <f>F374+G350</f>
        <v>#REF!</v>
      </c>
      <c r="H374" s="92">
        <f t="shared" si="32"/>
        <v>65</v>
      </c>
      <c r="I374" s="92">
        <f t="shared" si="30"/>
        <v>4.1743872698956368</v>
      </c>
      <c r="J374" s="149">
        <f t="shared" si="33"/>
        <v>68.191372321140236</v>
      </c>
    </row>
    <row r="375" spans="1:10" x14ac:dyDescent="0.25">
      <c r="A375" s="92">
        <f t="shared" si="31"/>
        <v>155</v>
      </c>
      <c r="B375" s="5" t="s">
        <v>35</v>
      </c>
      <c r="C375" s="26">
        <v>44047</v>
      </c>
      <c r="D375" s="4">
        <v>-2</v>
      </c>
      <c r="E375" s="29">
        <v>63</v>
      </c>
      <c r="G375" s="82" t="e">
        <f>F375+G351</f>
        <v>#REF!</v>
      </c>
      <c r="H375" s="92">
        <f t="shared" si="32"/>
        <v>63</v>
      </c>
      <c r="I375" s="92">
        <f t="shared" si="30"/>
        <v>4.1431347263915326</v>
      </c>
      <c r="J375" s="149">
        <f t="shared" si="33"/>
        <v>69.436457176665286</v>
      </c>
    </row>
    <row r="376" spans="1:10" x14ac:dyDescent="0.25">
      <c r="A376" s="92">
        <f t="shared" si="31"/>
        <v>156</v>
      </c>
      <c r="B376" s="5" t="s">
        <v>35</v>
      </c>
      <c r="C376" s="26">
        <v>44048</v>
      </c>
      <c r="D376" s="4">
        <v>-2</v>
      </c>
      <c r="E376" s="29">
        <v>61</v>
      </c>
      <c r="G376" s="82" t="e">
        <f>F376+G352</f>
        <v>#REF!</v>
      </c>
      <c r="H376" s="92">
        <f t="shared" si="32"/>
        <v>61</v>
      </c>
      <c r="I376" s="92">
        <f t="shared" si="30"/>
        <v>4.1108738641733114</v>
      </c>
      <c r="J376" s="149">
        <f t="shared" si="33"/>
        <v>116.49287617079464</v>
      </c>
    </row>
    <row r="377" spans="1:10" x14ac:dyDescent="0.25">
      <c r="A377" s="92">
        <f t="shared" si="31"/>
        <v>157</v>
      </c>
      <c r="B377" s="5" t="s">
        <v>35</v>
      </c>
      <c r="C377" s="26">
        <v>44049</v>
      </c>
      <c r="D377" s="4">
        <v>0</v>
      </c>
      <c r="E377" s="29">
        <v>61</v>
      </c>
      <c r="G377" s="82" t="e">
        <f>F377+G353</f>
        <v>#REF!</v>
      </c>
      <c r="H377" s="92">
        <f t="shared" si="32"/>
        <v>61</v>
      </c>
      <c r="I377" s="92">
        <f t="shared" si="30"/>
        <v>4.1108738641733114</v>
      </c>
      <c r="J377" s="149">
        <f t="shared" si="33"/>
        <v>454.7530282886832</v>
      </c>
    </row>
    <row r="378" spans="1:10" x14ac:dyDescent="0.25">
      <c r="A378" s="92">
        <f t="shared" si="31"/>
        <v>158</v>
      </c>
      <c r="B378" s="5" t="s">
        <v>35</v>
      </c>
      <c r="C378" s="26">
        <v>44050</v>
      </c>
      <c r="D378" s="4">
        <v>0</v>
      </c>
      <c r="E378" s="29">
        <v>61</v>
      </c>
      <c r="G378" s="82" t="e">
        <f>F378+G354</f>
        <v>#REF!</v>
      </c>
      <c r="H378" s="92">
        <f t="shared" si="32"/>
        <v>61</v>
      </c>
      <c r="I378" s="92">
        <f t="shared" si="30"/>
        <v>4.1108738641733114</v>
      </c>
      <c r="J378" s="149">
        <f t="shared" si="33"/>
        <v>-454.7530282886832</v>
      </c>
    </row>
    <row r="379" spans="1:10" x14ac:dyDescent="0.25">
      <c r="A379" s="92">
        <f t="shared" si="31"/>
        <v>159</v>
      </c>
      <c r="B379" s="5" t="s">
        <v>35</v>
      </c>
      <c r="C379" s="26">
        <v>44051</v>
      </c>
      <c r="D379" s="4">
        <v>1</v>
      </c>
      <c r="E379" s="29">
        <v>62</v>
      </c>
      <c r="G379" s="82" t="e">
        <f>F379+G355</f>
        <v>#REF!</v>
      </c>
      <c r="H379" s="92">
        <f t="shared" si="32"/>
        <v>62</v>
      </c>
      <c r="I379" s="92">
        <f t="shared" si="30"/>
        <v>4.1271343850450917</v>
      </c>
      <c r="J379" s="149">
        <f t="shared" si="33"/>
        <v>-215.4209981955056</v>
      </c>
    </row>
    <row r="380" spans="1:10" x14ac:dyDescent="0.25">
      <c r="A380" s="92">
        <f t="shared" si="31"/>
        <v>160</v>
      </c>
      <c r="B380" s="5" t="s">
        <v>35</v>
      </c>
      <c r="C380" s="26">
        <v>44052</v>
      </c>
      <c r="D380" s="4">
        <v>0</v>
      </c>
      <c r="E380" s="29">
        <v>62</v>
      </c>
      <c r="G380" s="82" t="e">
        <f>F380+G356</f>
        <v>#REF!</v>
      </c>
      <c r="H380" s="92">
        <f t="shared" si="32"/>
        <v>62</v>
      </c>
      <c r="I380" s="92">
        <f t="shared" si="30"/>
        <v>4.1271343850450917</v>
      </c>
      <c r="J380" s="149">
        <f t="shared" si="33"/>
        <v>-130.82674220780592</v>
      </c>
    </row>
    <row r="381" spans="1:10" x14ac:dyDescent="0.25">
      <c r="A381" s="92">
        <f t="shared" si="31"/>
        <v>161</v>
      </c>
      <c r="B381" s="5" t="s">
        <v>35</v>
      </c>
      <c r="C381" s="26">
        <v>44053</v>
      </c>
      <c r="D381" s="4">
        <v>0</v>
      </c>
      <c r="E381" s="29">
        <v>62</v>
      </c>
      <c r="G381" s="82" t="e">
        <f>F381+G357</f>
        <v>#REF!</v>
      </c>
      <c r="H381" s="92">
        <f t="shared" si="32"/>
        <v>62</v>
      </c>
      <c r="I381" s="92">
        <f t="shared" si="30"/>
        <v>4.1271343850450917</v>
      </c>
      <c r="J381" s="149">
        <f t="shared" si="33"/>
        <v>-160.84507525078462</v>
      </c>
    </row>
    <row r="382" spans="1:10" x14ac:dyDescent="0.25">
      <c r="A382" s="92">
        <f t="shared" si="31"/>
        <v>162</v>
      </c>
      <c r="B382" s="5" t="s">
        <v>35</v>
      </c>
      <c r="C382" s="26">
        <v>44054</v>
      </c>
      <c r="D382" s="4">
        <v>0</v>
      </c>
      <c r="E382" s="29">
        <v>62</v>
      </c>
      <c r="G382" s="82" t="e">
        <f>F382+G357</f>
        <v>#REF!</v>
      </c>
      <c r="H382" s="92">
        <f t="shared" si="32"/>
        <v>62</v>
      </c>
      <c r="I382" s="92">
        <f t="shared" si="30"/>
        <v>4.1271343850450917</v>
      </c>
      <c r="J382" s="149">
        <f t="shared" si="33"/>
        <v>1695.4125333538943</v>
      </c>
    </row>
    <row r="383" spans="1:10" x14ac:dyDescent="0.25">
      <c r="A383" s="92">
        <f t="shared" si="31"/>
        <v>163</v>
      </c>
      <c r="B383" s="5" t="s">
        <v>35</v>
      </c>
      <c r="C383" s="26">
        <v>44055</v>
      </c>
      <c r="D383" s="4">
        <v>0</v>
      </c>
      <c r="E383" s="29">
        <f>D383+E359</f>
        <v>58</v>
      </c>
      <c r="G383" s="82" t="e">
        <f>F383+G359</f>
        <v>#REF!</v>
      </c>
      <c r="H383" s="92">
        <f t="shared" si="32"/>
        <v>62</v>
      </c>
      <c r="I383" s="92">
        <f t="shared" si="30"/>
        <v>4.1271343850450917</v>
      </c>
      <c r="J383" s="149">
        <f t="shared" si="33"/>
        <v>238.71462923873153</v>
      </c>
    </row>
    <row r="384" spans="1:10" x14ac:dyDescent="0.25">
      <c r="A384" s="92">
        <f t="shared" si="31"/>
        <v>164</v>
      </c>
      <c r="B384" s="5" t="s">
        <v>35</v>
      </c>
      <c r="C384" s="26">
        <v>44056</v>
      </c>
      <c r="D384" s="4">
        <v>1</v>
      </c>
      <c r="E384" s="29">
        <f>D384+E360</f>
        <v>59</v>
      </c>
      <c r="G384" s="82" t="e">
        <f>F384+G360</f>
        <v>#REF!</v>
      </c>
      <c r="H384" s="92">
        <f t="shared" si="32"/>
        <v>63</v>
      </c>
      <c r="I384" s="92">
        <f t="shared" si="30"/>
        <v>4.1431347263915326</v>
      </c>
      <c r="J384" s="149">
        <f t="shared" si="33"/>
        <v>189.57646928844468</v>
      </c>
    </row>
    <row r="385" spans="1:10" x14ac:dyDescent="0.25">
      <c r="A385" s="92">
        <f t="shared" si="31"/>
        <v>165</v>
      </c>
      <c r="B385" s="5" t="s">
        <v>35</v>
      </c>
      <c r="C385" s="26">
        <v>44057</v>
      </c>
      <c r="D385" s="4">
        <v>0</v>
      </c>
      <c r="E385" s="29">
        <f>D385+E361</f>
        <v>60</v>
      </c>
      <c r="G385" s="82" t="e">
        <f>F385+G361</f>
        <v>#VALUE!</v>
      </c>
      <c r="H385" s="92">
        <f t="shared" si="32"/>
        <v>63</v>
      </c>
      <c r="I385" s="92">
        <f t="shared" si="30"/>
        <v>4.1431347263915326</v>
      </c>
      <c r="J385" s="149">
        <f t="shared" si="33"/>
        <v>190.382869574935</v>
      </c>
    </row>
    <row r="386" spans="1:10" x14ac:dyDescent="0.25">
      <c r="A386" s="92">
        <f t="shared" si="31"/>
        <v>166</v>
      </c>
      <c r="B386" s="5" t="s">
        <v>35</v>
      </c>
      <c r="C386" s="26">
        <v>44058</v>
      </c>
      <c r="D386" s="4">
        <v>0</v>
      </c>
      <c r="E386" s="29">
        <f>D386+E362</f>
        <v>60</v>
      </c>
      <c r="G386" s="82">
        <f>F386+G362</f>
        <v>587</v>
      </c>
      <c r="H386" s="92">
        <f t="shared" si="32"/>
        <v>63</v>
      </c>
      <c r="I386" s="92">
        <f t="shared" ref="I386:I449" si="34">LN(H386)</f>
        <v>4.1431347263915326</v>
      </c>
      <c r="J386" s="149">
        <f t="shared" si="33"/>
        <v>242.59633760870466</v>
      </c>
    </row>
    <row r="387" spans="1:10" x14ac:dyDescent="0.25">
      <c r="A387" s="92">
        <f t="shared" si="31"/>
        <v>167</v>
      </c>
      <c r="B387" s="5" t="s">
        <v>35</v>
      </c>
      <c r="C387" s="26">
        <v>44059</v>
      </c>
      <c r="D387" s="4">
        <v>0</v>
      </c>
      <c r="E387" s="29">
        <f>D387+E363</f>
        <v>60</v>
      </c>
      <c r="G387" s="82" t="e">
        <f>F387+G363</f>
        <v>#REF!</v>
      </c>
      <c r="H387" s="92">
        <f t="shared" si="32"/>
        <v>63</v>
      </c>
      <c r="I387" s="92">
        <f t="shared" si="34"/>
        <v>4.1431347263915326</v>
      </c>
      <c r="J387" s="149">
        <f t="shared" si="33"/>
        <v>227.43406650816061</v>
      </c>
    </row>
    <row r="388" spans="1:10" x14ac:dyDescent="0.25">
      <c r="A388" s="92">
        <f t="shared" ref="A388:A451" si="35">IF(EXACT(B388,B387),A387+1,1)</f>
        <v>168</v>
      </c>
      <c r="B388" s="5" t="s">
        <v>35</v>
      </c>
      <c r="C388" s="26">
        <v>44060</v>
      </c>
      <c r="D388" s="4">
        <v>2</v>
      </c>
      <c r="E388" s="29">
        <f>D388+E364</f>
        <v>62</v>
      </c>
      <c r="G388" s="82" t="e">
        <f>F388+G364</f>
        <v>#REF!</v>
      </c>
      <c r="H388" s="92">
        <f t="shared" si="32"/>
        <v>65</v>
      </c>
      <c r="I388" s="92">
        <f t="shared" si="34"/>
        <v>4.1743872698956368</v>
      </c>
      <c r="J388" s="149">
        <f t="shared" si="33"/>
        <v>126.91325060626235</v>
      </c>
    </row>
    <row r="389" spans="1:10" x14ac:dyDescent="0.25">
      <c r="A389" s="92">
        <f t="shared" si="35"/>
        <v>169</v>
      </c>
      <c r="B389" s="5" t="s">
        <v>35</v>
      </c>
      <c r="C389" s="26">
        <v>44061</v>
      </c>
      <c r="D389" s="4">
        <v>-1</v>
      </c>
      <c r="E389" s="29">
        <f>D389+E365</f>
        <v>59</v>
      </c>
      <c r="G389" s="82">
        <f>F389+G365</f>
        <v>0</v>
      </c>
      <c r="H389" s="92">
        <f t="shared" si="32"/>
        <v>64</v>
      </c>
      <c r="I389" s="92">
        <f t="shared" si="34"/>
        <v>4.1588830833596715</v>
      </c>
      <c r="J389" s="149">
        <f t="shared" si="33"/>
        <v>126.98732508748677</v>
      </c>
    </row>
    <row r="390" spans="1:10" x14ac:dyDescent="0.25">
      <c r="A390" s="92">
        <f t="shared" si="35"/>
        <v>170</v>
      </c>
      <c r="B390" s="5" t="s">
        <v>35</v>
      </c>
      <c r="C390" s="26">
        <v>44062</v>
      </c>
      <c r="D390" s="4">
        <v>-1</v>
      </c>
      <c r="E390" s="29">
        <f>D390+E366</f>
        <v>59</v>
      </c>
      <c r="G390" s="82" t="e">
        <f>F390+G366</f>
        <v>#REF!</v>
      </c>
      <c r="H390" s="92">
        <f t="shared" si="32"/>
        <v>63</v>
      </c>
      <c r="I390" s="92">
        <f t="shared" si="34"/>
        <v>4.1431347263915326</v>
      </c>
      <c r="J390" s="149">
        <f t="shared" si="33"/>
        <v>204.65375680990627</v>
      </c>
    </row>
    <row r="391" spans="1:10" x14ac:dyDescent="0.25">
      <c r="A391" s="92">
        <f t="shared" si="35"/>
        <v>171</v>
      </c>
      <c r="B391" s="5" t="s">
        <v>35</v>
      </c>
      <c r="C391" s="26">
        <v>44063</v>
      </c>
      <c r="D391" s="4">
        <v>1</v>
      </c>
      <c r="E391" s="29">
        <f>D391+E367</f>
        <v>61</v>
      </c>
      <c r="G391" s="82" t="e">
        <f>F391+G367</f>
        <v>#REF!</v>
      </c>
      <c r="H391" s="92">
        <f t="shared" si="32"/>
        <v>64</v>
      </c>
      <c r="I391" s="92">
        <f t="shared" si="34"/>
        <v>4.1588830833596715</v>
      </c>
      <c r="J391" s="149">
        <f t="shared" si="33"/>
        <v>308.49614408351937</v>
      </c>
    </row>
    <row r="392" spans="1:10" x14ac:dyDescent="0.25">
      <c r="A392" s="92">
        <f t="shared" si="35"/>
        <v>172</v>
      </c>
      <c r="B392" s="5" t="s">
        <v>35</v>
      </c>
      <c r="C392" s="26">
        <v>44064</v>
      </c>
      <c r="D392" s="4">
        <v>-1</v>
      </c>
      <c r="E392" s="29">
        <f>D392+E368</f>
        <v>59</v>
      </c>
      <c r="G392" s="82" t="e">
        <f>F392+G368</f>
        <v>#REF!</v>
      </c>
      <c r="H392" s="92">
        <f t="shared" si="32"/>
        <v>63</v>
      </c>
      <c r="I392" s="92">
        <f t="shared" si="34"/>
        <v>4.1431347263915326</v>
      </c>
      <c r="J392" s="149">
        <f t="shared" si="33"/>
        <v>920.72382139599733</v>
      </c>
    </row>
    <row r="393" spans="1:10" x14ac:dyDescent="0.25">
      <c r="A393" s="92">
        <f t="shared" si="35"/>
        <v>173</v>
      </c>
      <c r="B393" s="5" t="s">
        <v>35</v>
      </c>
      <c r="C393" s="26">
        <v>44065</v>
      </c>
      <c r="D393" s="4">
        <v>1</v>
      </c>
      <c r="E393" s="29">
        <f>D393+E369</f>
        <v>61</v>
      </c>
      <c r="G393" s="82" t="e">
        <f>F393+G369</f>
        <v>#REF!</v>
      </c>
      <c r="H393" s="92">
        <f t="shared" si="32"/>
        <v>64</v>
      </c>
      <c r="I393" s="92">
        <f t="shared" si="34"/>
        <v>4.1588830833596715</v>
      </c>
      <c r="J393" s="149">
        <f t="shared" si="33"/>
        <v>1213.5743506870076</v>
      </c>
    </row>
    <row r="394" spans="1:10" x14ac:dyDescent="0.25">
      <c r="A394" s="92">
        <f t="shared" si="35"/>
        <v>174</v>
      </c>
      <c r="B394" s="5" t="s">
        <v>35</v>
      </c>
      <c r="C394" s="26">
        <v>44066</v>
      </c>
      <c r="D394" s="4">
        <v>-1</v>
      </c>
      <c r="E394" s="29">
        <f>D394+E370</f>
        <v>60</v>
      </c>
      <c r="G394" s="82" t="e">
        <f>F394+G370</f>
        <v>#REF!</v>
      </c>
      <c r="H394" s="92">
        <f t="shared" si="32"/>
        <v>63</v>
      </c>
      <c r="I394" s="92">
        <f t="shared" si="34"/>
        <v>4.1431347263915326</v>
      </c>
      <c r="J394" s="149">
        <f t="shared" si="33"/>
        <v>-534.08200391691776</v>
      </c>
    </row>
    <row r="395" spans="1:10" x14ac:dyDescent="0.25">
      <c r="A395" s="92">
        <f t="shared" si="35"/>
        <v>175</v>
      </c>
      <c r="B395" s="5" t="s">
        <v>35</v>
      </c>
      <c r="C395" s="26">
        <v>44067</v>
      </c>
      <c r="D395" s="4">
        <v>1</v>
      </c>
      <c r="E395" s="29">
        <f>D395+E371</f>
        <v>62</v>
      </c>
      <c r="G395" s="82" t="e">
        <f>F395+G371</f>
        <v>#REF!</v>
      </c>
      <c r="H395" s="92">
        <f t="shared" si="32"/>
        <v>64</v>
      </c>
      <c r="I395" s="92">
        <f t="shared" si="34"/>
        <v>4.1588830833596715</v>
      </c>
      <c r="J395" s="149">
        <f t="shared" si="33"/>
        <v>-373.7736874116888</v>
      </c>
    </row>
    <row r="396" spans="1:10" x14ac:dyDescent="0.25">
      <c r="A396" s="92">
        <f t="shared" si="35"/>
        <v>176</v>
      </c>
      <c r="B396" s="5" t="s">
        <v>35</v>
      </c>
      <c r="C396" s="26">
        <v>44068</v>
      </c>
      <c r="D396" s="4">
        <v>0</v>
      </c>
      <c r="E396" s="29">
        <f>D396+E372</f>
        <v>61</v>
      </c>
      <c r="G396" s="82" t="e">
        <f>F396+G372</f>
        <v>#REF!</v>
      </c>
      <c r="H396" s="92">
        <f t="shared" si="32"/>
        <v>64</v>
      </c>
      <c r="I396" s="92">
        <f t="shared" si="34"/>
        <v>4.1588830833596715</v>
      </c>
      <c r="J396" s="149">
        <f t="shared" si="33"/>
        <v>1232.3902166393455</v>
      </c>
    </row>
    <row r="397" spans="1:10" x14ac:dyDescent="0.25">
      <c r="A397" s="92">
        <f t="shared" si="35"/>
        <v>177</v>
      </c>
      <c r="B397" s="5" t="s">
        <v>35</v>
      </c>
      <c r="C397" s="26">
        <v>44069</v>
      </c>
      <c r="D397" s="4">
        <v>-1</v>
      </c>
      <c r="E397" s="29">
        <f>D397+E373</f>
        <v>62</v>
      </c>
      <c r="G397" s="82" t="e">
        <f>F397+G373</f>
        <v>#REF!</v>
      </c>
      <c r="H397" s="92">
        <f t="shared" si="32"/>
        <v>63</v>
      </c>
      <c r="I397" s="92">
        <f t="shared" si="34"/>
        <v>4.1431347263915326</v>
      </c>
      <c r="J397" s="149">
        <f t="shared" si="33"/>
        <v>1848.585324959018</v>
      </c>
    </row>
    <row r="398" spans="1:10" x14ac:dyDescent="0.25">
      <c r="A398" s="92">
        <f t="shared" si="35"/>
        <v>178</v>
      </c>
      <c r="B398" s="5" t="s">
        <v>35</v>
      </c>
      <c r="C398" s="26">
        <v>44070</v>
      </c>
      <c r="D398" s="4">
        <v>1</v>
      </c>
      <c r="E398" s="29">
        <f>D398+E374</f>
        <v>66</v>
      </c>
      <c r="G398" s="82" t="e">
        <f>F398+G374</f>
        <v>#REF!</v>
      </c>
      <c r="H398" s="92">
        <f t="shared" si="32"/>
        <v>64</v>
      </c>
      <c r="I398" s="92">
        <f t="shared" si="34"/>
        <v>4.1588830833596715</v>
      </c>
      <c r="J398" s="149">
        <f t="shared" si="33"/>
        <v>3697.1706499180359</v>
      </c>
    </row>
    <row r="399" spans="1:10" x14ac:dyDescent="0.25">
      <c r="A399" s="92">
        <f t="shared" si="35"/>
        <v>179</v>
      </c>
      <c r="B399" s="5" t="s">
        <v>35</v>
      </c>
      <c r="C399" s="26">
        <v>44071</v>
      </c>
      <c r="D399" s="4">
        <v>1</v>
      </c>
      <c r="E399" s="29">
        <f>D399+E375</f>
        <v>64</v>
      </c>
      <c r="G399" s="82" t="e">
        <f>F399+G375</f>
        <v>#REF!</v>
      </c>
      <c r="H399" s="92">
        <f t="shared" si="32"/>
        <v>65</v>
      </c>
      <c r="I399" s="92">
        <f t="shared" si="34"/>
        <v>4.1743872698956368</v>
      </c>
      <c r="J399" s="149">
        <f t="shared" si="33"/>
        <v>266.14685507523626</v>
      </c>
    </row>
    <row r="400" spans="1:10" x14ac:dyDescent="0.25">
      <c r="A400" s="92">
        <f t="shared" si="35"/>
        <v>180</v>
      </c>
      <c r="B400" s="5" t="s">
        <v>35</v>
      </c>
      <c r="C400" s="26">
        <v>44072</v>
      </c>
      <c r="D400" s="4">
        <v>0</v>
      </c>
      <c r="E400" s="29">
        <f>D400+E376</f>
        <v>61</v>
      </c>
      <c r="G400" s="82" t="e">
        <f>F400+G376</f>
        <v>#REF!</v>
      </c>
      <c r="H400" s="92">
        <f t="shared" si="32"/>
        <v>65</v>
      </c>
      <c r="I400" s="92">
        <f t="shared" si="34"/>
        <v>4.1743872698956368</v>
      </c>
      <c r="J400" s="149">
        <f t="shared" si="33"/>
        <v>233.79178451352433</v>
      </c>
    </row>
    <row r="401" spans="1:10" x14ac:dyDescent="0.25">
      <c r="A401" s="92">
        <f t="shared" si="35"/>
        <v>181</v>
      </c>
      <c r="B401" s="5" t="s">
        <v>35</v>
      </c>
      <c r="C401" s="26">
        <v>44073</v>
      </c>
      <c r="D401" s="4">
        <v>0</v>
      </c>
      <c r="E401" s="29">
        <f>D401+E377</f>
        <v>61</v>
      </c>
      <c r="G401" s="82" t="e">
        <f>F401+G377</f>
        <v>#REF!</v>
      </c>
      <c r="H401" s="92">
        <f t="shared" si="32"/>
        <v>65</v>
      </c>
      <c r="I401" s="92">
        <f t="shared" si="34"/>
        <v>4.1743872698956368</v>
      </c>
      <c r="J401" s="149">
        <f t="shared" si="33"/>
        <v>162.38856334809174</v>
      </c>
    </row>
    <row r="402" spans="1:10" x14ac:dyDescent="0.25">
      <c r="A402" s="92">
        <f t="shared" si="35"/>
        <v>182</v>
      </c>
      <c r="B402" s="5" t="s">
        <v>35</v>
      </c>
      <c r="C402" s="26">
        <v>44074</v>
      </c>
      <c r="D402" s="4">
        <v>1</v>
      </c>
      <c r="E402" s="29">
        <f>D402+E378</f>
        <v>62</v>
      </c>
      <c r="G402" s="82" t="e">
        <f>F402+G378</f>
        <v>#REF!</v>
      </c>
      <c r="H402" s="92">
        <f t="shared" si="32"/>
        <v>66</v>
      </c>
      <c r="I402" s="92">
        <f t="shared" si="34"/>
        <v>4.1896547420264252</v>
      </c>
      <c r="J402" s="149">
        <f t="shared" si="33"/>
        <v>144.77033147135822</v>
      </c>
    </row>
    <row r="403" spans="1:10" x14ac:dyDescent="0.25">
      <c r="A403" s="92">
        <f t="shared" si="35"/>
        <v>183</v>
      </c>
      <c r="B403" s="5" t="s">
        <v>35</v>
      </c>
      <c r="C403" s="26">
        <v>44075</v>
      </c>
      <c r="D403" s="4">
        <v>1</v>
      </c>
      <c r="E403" s="29">
        <f>D403+E379</f>
        <v>63</v>
      </c>
      <c r="G403" s="82" t="e">
        <f>F403+G379</f>
        <v>#REF!</v>
      </c>
      <c r="H403" s="92">
        <f t="shared" si="32"/>
        <v>67</v>
      </c>
      <c r="I403" s="92">
        <f t="shared" si="34"/>
        <v>4.2046926193909657</v>
      </c>
      <c r="J403" s="149">
        <f t="shared" si="33"/>
        <v>97.076298615225326</v>
      </c>
    </row>
    <row r="404" spans="1:10" x14ac:dyDescent="0.25">
      <c r="A404" s="92">
        <f t="shared" si="35"/>
        <v>184</v>
      </c>
      <c r="B404" s="5" t="s">
        <v>35</v>
      </c>
      <c r="C404" s="26">
        <v>44076</v>
      </c>
      <c r="D404" s="4">
        <v>0</v>
      </c>
      <c r="E404" s="29">
        <f>D404+E380</f>
        <v>62</v>
      </c>
      <c r="G404" s="82" t="e">
        <f>F404+G380</f>
        <v>#REF!</v>
      </c>
      <c r="H404" s="92">
        <f t="shared" ref="H404:H439" si="36">IF(EXACT(B404,B403),D404+H403,E404)</f>
        <v>67</v>
      </c>
      <c r="I404" s="92">
        <f t="shared" si="34"/>
        <v>4.2046926193909657</v>
      </c>
      <c r="J404" s="149">
        <f t="shared" si="33"/>
        <v>82.499358126838416</v>
      </c>
    </row>
    <row r="405" spans="1:10" x14ac:dyDescent="0.25">
      <c r="A405" s="92">
        <f t="shared" si="35"/>
        <v>185</v>
      </c>
      <c r="B405" s="5" t="s">
        <v>35</v>
      </c>
      <c r="C405" s="26">
        <v>44077</v>
      </c>
      <c r="D405" s="4">
        <v>3</v>
      </c>
      <c r="E405" s="29">
        <f>D405+E381</f>
        <v>65</v>
      </c>
      <c r="G405" s="82" t="e">
        <f>F405+G381</f>
        <v>#REF!</v>
      </c>
      <c r="H405" s="92">
        <f t="shared" si="36"/>
        <v>70</v>
      </c>
      <c r="I405" s="92">
        <f t="shared" si="34"/>
        <v>4.2484952420493594</v>
      </c>
      <c r="J405" s="149">
        <f t="shared" si="33"/>
        <v>65.790584396054129</v>
      </c>
    </row>
    <row r="406" spans="1:10" x14ac:dyDescent="0.25">
      <c r="A406" s="92">
        <f t="shared" si="35"/>
        <v>186</v>
      </c>
      <c r="B406" s="5" t="s">
        <v>35</v>
      </c>
      <c r="C406" s="26">
        <v>44078</v>
      </c>
      <c r="D406" s="4">
        <v>1</v>
      </c>
      <c r="E406" s="29">
        <f>D406+E382</f>
        <v>63</v>
      </c>
      <c r="G406" s="82" t="e">
        <f>F406+G382</f>
        <v>#REF!</v>
      </c>
      <c r="H406" s="92">
        <f t="shared" si="36"/>
        <v>71</v>
      </c>
      <c r="I406" s="92">
        <f t="shared" si="34"/>
        <v>4.2626798770413155</v>
      </c>
      <c r="J406" s="149">
        <f t="shared" si="33"/>
        <v>53.195182293619553</v>
      </c>
    </row>
    <row r="407" spans="1:10" x14ac:dyDescent="0.25">
      <c r="A407" s="92">
        <f t="shared" si="35"/>
        <v>187</v>
      </c>
      <c r="B407" s="5" t="s">
        <v>35</v>
      </c>
      <c r="C407" s="26">
        <v>44079</v>
      </c>
      <c r="D407" s="4">
        <v>10</v>
      </c>
      <c r="E407" s="29">
        <f>D407+E383</f>
        <v>68</v>
      </c>
      <c r="G407" s="82" t="e">
        <f>F407+G383</f>
        <v>#REF!</v>
      </c>
      <c r="H407" s="92">
        <f t="shared" si="36"/>
        <v>81</v>
      </c>
      <c r="I407" s="92">
        <f t="shared" si="34"/>
        <v>4.3944491546724391</v>
      </c>
      <c r="J407" s="149">
        <f t="shared" si="33"/>
        <v>26.97548411431772</v>
      </c>
    </row>
    <row r="408" spans="1:10" x14ac:dyDescent="0.25">
      <c r="A408" s="92">
        <f t="shared" si="35"/>
        <v>188</v>
      </c>
      <c r="B408" s="5" t="s">
        <v>35</v>
      </c>
      <c r="C408" s="26">
        <v>44080</v>
      </c>
      <c r="D408" s="4">
        <v>5</v>
      </c>
      <c r="E408" s="29">
        <f>D408+E384</f>
        <v>64</v>
      </c>
      <c r="G408" s="82" t="e">
        <f>F408+G384</f>
        <v>#REF!</v>
      </c>
      <c r="H408" s="92">
        <f t="shared" si="36"/>
        <v>86</v>
      </c>
      <c r="I408" s="92">
        <f t="shared" si="34"/>
        <v>4.4543472962535073</v>
      </c>
      <c r="J408" s="149">
        <f t="shared" si="33"/>
        <v>18.186834823478229</v>
      </c>
    </row>
    <row r="409" spans="1:10" x14ac:dyDescent="0.25">
      <c r="A409" s="92">
        <f t="shared" si="35"/>
        <v>189</v>
      </c>
      <c r="B409" s="5" t="s">
        <v>35</v>
      </c>
      <c r="C409" s="26">
        <v>44081</v>
      </c>
      <c r="D409" s="4">
        <v>2</v>
      </c>
      <c r="E409" s="29">
        <f>D409+E385</f>
        <v>62</v>
      </c>
      <c r="G409" s="82" t="e">
        <f>F409+G385</f>
        <v>#VALUE!</v>
      </c>
      <c r="H409" s="92">
        <f t="shared" si="36"/>
        <v>88</v>
      </c>
      <c r="I409" s="92">
        <f t="shared" si="34"/>
        <v>4.4773368144782069</v>
      </c>
      <c r="J409" s="149">
        <f t="shared" si="33"/>
        <v>15.140899982296036</v>
      </c>
    </row>
    <row r="410" spans="1:10" x14ac:dyDescent="0.25">
      <c r="A410" s="92">
        <f t="shared" si="35"/>
        <v>190</v>
      </c>
      <c r="B410" s="5" t="s">
        <v>35</v>
      </c>
      <c r="C410" s="26">
        <v>44082</v>
      </c>
      <c r="D410" s="4">
        <v>8</v>
      </c>
      <c r="E410" s="29">
        <f>D410+E386</f>
        <v>68</v>
      </c>
      <c r="G410" s="82">
        <f>F410+G386</f>
        <v>587</v>
      </c>
      <c r="H410" s="92">
        <f t="shared" si="36"/>
        <v>96</v>
      </c>
      <c r="I410" s="92">
        <f t="shared" si="34"/>
        <v>4.5643481914678361</v>
      </c>
      <c r="J410" s="149">
        <f t="shared" si="33"/>
        <v>12.575088606003606</v>
      </c>
    </row>
    <row r="411" spans="1:10" x14ac:dyDescent="0.25">
      <c r="A411" s="92">
        <f t="shared" si="35"/>
        <v>191</v>
      </c>
      <c r="B411" s="5" t="s">
        <v>35</v>
      </c>
      <c r="C411" s="26">
        <v>44083</v>
      </c>
      <c r="D411" s="4">
        <v>3</v>
      </c>
      <c r="E411" s="29">
        <f>D411+E387</f>
        <v>63</v>
      </c>
      <c r="G411" s="82" t="e">
        <f>F411+G387</f>
        <v>#REF!</v>
      </c>
      <c r="H411" s="92">
        <f t="shared" si="36"/>
        <v>99</v>
      </c>
      <c r="I411" s="92">
        <f t="shared" si="34"/>
        <v>4.5951198501345898</v>
      </c>
      <c r="J411" s="149">
        <f t="shared" si="33"/>
        <v>11.607440226135706</v>
      </c>
    </row>
    <row r="412" spans="1:10" x14ac:dyDescent="0.25">
      <c r="A412" s="92">
        <f t="shared" si="35"/>
        <v>192</v>
      </c>
      <c r="B412" s="5" t="s">
        <v>35</v>
      </c>
      <c r="C412" s="26">
        <v>44084</v>
      </c>
      <c r="D412" s="1">
        <v>12</v>
      </c>
      <c r="E412" s="29">
        <f>D412+E388</f>
        <v>74</v>
      </c>
      <c r="G412" s="82" t="e">
        <f>F412+G388</f>
        <v>#REF!</v>
      </c>
      <c r="H412" s="92">
        <f t="shared" si="36"/>
        <v>111</v>
      </c>
      <c r="I412" s="92">
        <f t="shared" si="34"/>
        <v>4.7095302013123339</v>
      </c>
      <c r="J412" s="149">
        <f t="shared" si="33"/>
        <v>10.73828000902496</v>
      </c>
    </row>
    <row r="413" spans="1:10" x14ac:dyDescent="0.25">
      <c r="A413" s="92">
        <f t="shared" si="35"/>
        <v>193</v>
      </c>
      <c r="B413" s="5" t="s">
        <v>35</v>
      </c>
      <c r="C413" s="26">
        <v>44085</v>
      </c>
      <c r="D413" s="4">
        <v>3</v>
      </c>
      <c r="E413" s="29">
        <f>D413+E389</f>
        <v>62</v>
      </c>
      <c r="G413" s="82">
        <f>F413+G389</f>
        <v>0</v>
      </c>
      <c r="H413" s="92">
        <f t="shared" si="36"/>
        <v>114</v>
      </c>
      <c r="I413" s="92">
        <f t="shared" si="34"/>
        <v>4.7361984483944957</v>
      </c>
      <c r="J413" s="149">
        <f t="shared" si="33"/>
        <v>10.783558997208951</v>
      </c>
    </row>
    <row r="414" spans="1:10" x14ac:dyDescent="0.25">
      <c r="A414" s="92">
        <f t="shared" si="35"/>
        <v>194</v>
      </c>
      <c r="B414" s="5" t="s">
        <v>35</v>
      </c>
      <c r="C414" s="26">
        <v>44086</v>
      </c>
      <c r="D414" s="4">
        <v>6</v>
      </c>
      <c r="E414" s="29">
        <f>D414+E390</f>
        <v>65</v>
      </c>
      <c r="G414" s="82" t="e">
        <f>F414+G390</f>
        <v>#REF!</v>
      </c>
      <c r="H414" s="92">
        <f t="shared" si="36"/>
        <v>120</v>
      </c>
      <c r="I414" s="92">
        <f t="shared" si="34"/>
        <v>4.7874917427820458</v>
      </c>
      <c r="J414" s="149">
        <f t="shared" si="33"/>
        <v>11.911924407020313</v>
      </c>
    </row>
    <row r="415" spans="1:10" x14ac:dyDescent="0.25">
      <c r="A415" s="92">
        <f t="shared" si="35"/>
        <v>195</v>
      </c>
      <c r="B415" s="5" t="s">
        <v>35</v>
      </c>
      <c r="C415" s="26">
        <v>44087</v>
      </c>
      <c r="D415" s="4">
        <v>4</v>
      </c>
      <c r="E415" s="29">
        <f>D415+E391</f>
        <v>65</v>
      </c>
      <c r="G415" s="82" t="e">
        <f>F415+G391</f>
        <v>#REF!</v>
      </c>
      <c r="H415" s="92">
        <f t="shared" si="36"/>
        <v>124</v>
      </c>
      <c r="I415" s="92">
        <f t="shared" si="34"/>
        <v>4.8202815656050371</v>
      </c>
      <c r="J415" s="149">
        <f t="shared" si="33"/>
        <v>12.27772644976446</v>
      </c>
    </row>
    <row r="416" spans="1:10" x14ac:dyDescent="0.25">
      <c r="A416" s="92">
        <f t="shared" si="35"/>
        <v>196</v>
      </c>
      <c r="B416" s="5" t="s">
        <v>35</v>
      </c>
      <c r="C416" s="26">
        <v>44088</v>
      </c>
      <c r="D416" s="4">
        <v>5</v>
      </c>
      <c r="E416" s="29">
        <f>D416+E392</f>
        <v>64</v>
      </c>
      <c r="G416" s="82" t="e">
        <f>F416+G392</f>
        <v>#REF!</v>
      </c>
      <c r="H416" s="92">
        <f t="shared" si="36"/>
        <v>129</v>
      </c>
      <c r="I416" s="92">
        <f t="shared" si="34"/>
        <v>4.8598124043616719</v>
      </c>
      <c r="J416" s="149">
        <f t="shared" si="33"/>
        <v>12.766317192640805</v>
      </c>
    </row>
    <row r="417" spans="1:10" x14ac:dyDescent="0.25">
      <c r="A417" s="92">
        <f t="shared" si="35"/>
        <v>197</v>
      </c>
      <c r="B417" s="61" t="s">
        <v>35</v>
      </c>
      <c r="C417" s="26">
        <v>44089</v>
      </c>
      <c r="D417" s="4">
        <v>4</v>
      </c>
      <c r="E417" s="29">
        <f>D417+E393</f>
        <v>65</v>
      </c>
      <c r="G417" s="82" t="e">
        <f>F417+G393</f>
        <v>#REF!</v>
      </c>
      <c r="H417" s="92">
        <f t="shared" si="36"/>
        <v>133</v>
      </c>
      <c r="I417" s="92">
        <f t="shared" si="34"/>
        <v>4.8903491282217537</v>
      </c>
      <c r="J417" s="149">
        <f t="shared" si="33"/>
        <v>14.596169261008473</v>
      </c>
    </row>
    <row r="418" spans="1:10" x14ac:dyDescent="0.25">
      <c r="A418" s="92">
        <f t="shared" si="35"/>
        <v>198</v>
      </c>
      <c r="B418" s="61" t="s">
        <v>35</v>
      </c>
      <c r="C418" s="26">
        <v>44090</v>
      </c>
      <c r="D418" s="4">
        <v>21</v>
      </c>
      <c r="E418" s="29">
        <f>D418+E394</f>
        <v>81</v>
      </c>
      <c r="G418" s="82" t="e">
        <f>F418+G394</f>
        <v>#REF!</v>
      </c>
      <c r="H418" s="92">
        <f t="shared" si="36"/>
        <v>154</v>
      </c>
      <c r="I418" s="92">
        <f t="shared" si="34"/>
        <v>5.0369526024136295</v>
      </c>
      <c r="J418" s="149">
        <f t="shared" si="33"/>
        <v>13.231139105057554</v>
      </c>
    </row>
    <row r="419" spans="1:10" x14ac:dyDescent="0.25">
      <c r="A419" s="92">
        <f t="shared" si="35"/>
        <v>199</v>
      </c>
      <c r="B419" s="61" t="s">
        <v>35</v>
      </c>
      <c r="C419" s="26">
        <v>44091</v>
      </c>
      <c r="D419" s="4">
        <v>23</v>
      </c>
      <c r="E419" s="29">
        <f>D419+E395</f>
        <v>85</v>
      </c>
      <c r="G419" s="82" t="e">
        <f>F419+G395</f>
        <v>#REF!</v>
      </c>
      <c r="H419" s="92">
        <f t="shared" si="36"/>
        <v>177</v>
      </c>
      <c r="I419" s="92">
        <f t="shared" si="34"/>
        <v>5.1761497325738288</v>
      </c>
      <c r="J419" s="149">
        <f t="shared" si="33"/>
        <v>11.375921984652377</v>
      </c>
    </row>
    <row r="420" spans="1:10" x14ac:dyDescent="0.25">
      <c r="A420" s="92">
        <f t="shared" si="35"/>
        <v>200</v>
      </c>
      <c r="B420" s="61" t="s">
        <v>35</v>
      </c>
      <c r="C420" s="26">
        <v>44092</v>
      </c>
      <c r="D420" s="4">
        <v>6</v>
      </c>
      <c r="E420" s="29">
        <f>D420+E396</f>
        <v>67</v>
      </c>
      <c r="G420" s="82" t="e">
        <f>F420+G396</f>
        <v>#REF!</v>
      </c>
      <c r="H420" s="92">
        <f t="shared" si="36"/>
        <v>183</v>
      </c>
      <c r="I420" s="92">
        <f t="shared" si="34"/>
        <v>5.2094861528414214</v>
      </c>
      <c r="J420" s="149">
        <f t="shared" ref="J420:J439" si="37">LN(2)/SLOPE(I413:I420,A413:A420)</f>
        <v>9.8072760368127199</v>
      </c>
    </row>
    <row r="421" spans="1:10" x14ac:dyDescent="0.25">
      <c r="A421" s="92">
        <f t="shared" si="35"/>
        <v>201</v>
      </c>
      <c r="B421" s="61" t="s">
        <v>35</v>
      </c>
      <c r="C421" s="26">
        <v>44093</v>
      </c>
      <c r="D421" s="4">
        <v>7</v>
      </c>
      <c r="E421" s="29">
        <f>D421+E397</f>
        <v>69</v>
      </c>
      <c r="G421" s="82" t="e">
        <f>F421+G397</f>
        <v>#REF!</v>
      </c>
      <c r="H421" s="92">
        <f t="shared" si="36"/>
        <v>190</v>
      </c>
      <c r="I421" s="92">
        <f t="shared" si="34"/>
        <v>5.2470240721604862</v>
      </c>
      <c r="J421" s="149">
        <f t="shared" si="37"/>
        <v>9.3034468190869699</v>
      </c>
    </row>
    <row r="422" spans="1:10" x14ac:dyDescent="0.25">
      <c r="A422" s="92">
        <f t="shared" si="35"/>
        <v>202</v>
      </c>
      <c r="B422" s="61" t="s">
        <v>35</v>
      </c>
      <c r="C422" s="26">
        <v>44094</v>
      </c>
      <c r="D422" s="4">
        <v>1</v>
      </c>
      <c r="E422" s="29">
        <f>D422+E398</f>
        <v>67</v>
      </c>
      <c r="G422" s="82" t="e">
        <f>F422+G398</f>
        <v>#REF!</v>
      </c>
      <c r="H422" s="92">
        <f t="shared" si="36"/>
        <v>191</v>
      </c>
      <c r="I422" s="92">
        <f t="shared" si="34"/>
        <v>5.2522734280466299</v>
      </c>
      <c r="J422" s="149">
        <f t="shared" si="37"/>
        <v>9.6133591569611365</v>
      </c>
    </row>
    <row r="423" spans="1:10" x14ac:dyDescent="0.25">
      <c r="A423" s="92">
        <f t="shared" si="35"/>
        <v>203</v>
      </c>
      <c r="B423" s="61" t="s">
        <v>35</v>
      </c>
      <c r="C423" s="26">
        <v>44095</v>
      </c>
      <c r="D423" s="4">
        <v>1</v>
      </c>
      <c r="E423" s="29">
        <f>D423+E399</f>
        <v>65</v>
      </c>
      <c r="G423" s="82" t="e">
        <f>F423+G399</f>
        <v>#REF!</v>
      </c>
      <c r="H423" s="92">
        <f t="shared" si="36"/>
        <v>192</v>
      </c>
      <c r="I423" s="92">
        <f t="shared" si="34"/>
        <v>5.2574953720277815</v>
      </c>
      <c r="J423" s="149">
        <f t="shared" si="37"/>
        <v>11.0756862452536</v>
      </c>
    </row>
    <row r="424" spans="1:10" x14ac:dyDescent="0.25">
      <c r="A424" s="92">
        <f t="shared" si="35"/>
        <v>204</v>
      </c>
      <c r="B424" s="61" t="s">
        <v>35</v>
      </c>
      <c r="C424" s="26">
        <v>44096</v>
      </c>
      <c r="D424" s="4">
        <v>-5</v>
      </c>
      <c r="E424" s="29">
        <f>D424+E400</f>
        <v>56</v>
      </c>
      <c r="G424" s="82" t="e">
        <f>F424+G400</f>
        <v>#REF!</v>
      </c>
      <c r="H424" s="92">
        <f t="shared" si="36"/>
        <v>187</v>
      </c>
      <c r="I424" s="92">
        <f t="shared" si="34"/>
        <v>5.2311086168545868</v>
      </c>
      <c r="J424" s="149">
        <f t="shared" si="37"/>
        <v>15.510203792215913</v>
      </c>
    </row>
    <row r="425" spans="1:10" x14ac:dyDescent="0.25">
      <c r="A425" s="92">
        <f t="shared" si="35"/>
        <v>205</v>
      </c>
      <c r="B425" s="61" t="s">
        <v>35</v>
      </c>
      <c r="C425" s="26">
        <v>44097</v>
      </c>
      <c r="D425" s="4">
        <v>6</v>
      </c>
      <c r="E425" s="29">
        <f>D425+E401</f>
        <v>67</v>
      </c>
      <c r="G425" s="82" t="e">
        <f>F425+G401</f>
        <v>#REF!</v>
      </c>
      <c r="H425" s="92">
        <f t="shared" si="36"/>
        <v>193</v>
      </c>
      <c r="I425" s="92">
        <f t="shared" si="34"/>
        <v>5.2626901889048856</v>
      </c>
      <c r="J425" s="149">
        <f t="shared" si="37"/>
        <v>29.050673459940683</v>
      </c>
    </row>
    <row r="426" spans="1:10" x14ac:dyDescent="0.25">
      <c r="A426" s="92">
        <f t="shared" si="35"/>
        <v>206</v>
      </c>
      <c r="B426" s="61" t="s">
        <v>35</v>
      </c>
      <c r="C426" s="26">
        <v>44098</v>
      </c>
      <c r="D426" s="4">
        <v>2</v>
      </c>
      <c r="E426" s="29">
        <f>D426+E402</f>
        <v>64</v>
      </c>
      <c r="G426" s="82" t="e">
        <f>F426+G402</f>
        <v>#REF!</v>
      </c>
      <c r="H426" s="92">
        <f t="shared" si="36"/>
        <v>195</v>
      </c>
      <c r="I426" s="92">
        <f t="shared" si="34"/>
        <v>5.2729995585637468</v>
      </c>
      <c r="J426" s="149">
        <f t="shared" si="37"/>
        <v>64.590066901952198</v>
      </c>
    </row>
    <row r="427" spans="1:10" x14ac:dyDescent="0.25">
      <c r="A427" s="92">
        <f t="shared" si="35"/>
        <v>207</v>
      </c>
      <c r="B427" s="61" t="s">
        <v>35</v>
      </c>
      <c r="C427" s="26">
        <v>44099</v>
      </c>
      <c r="D427" s="4">
        <v>6</v>
      </c>
      <c r="E427" s="29">
        <f>D427+E403</f>
        <v>69</v>
      </c>
      <c r="G427" s="82" t="e">
        <f>F427+G403</f>
        <v>#REF!</v>
      </c>
      <c r="H427" s="92">
        <f t="shared" si="36"/>
        <v>201</v>
      </c>
      <c r="I427" s="92">
        <f t="shared" si="34"/>
        <v>5.3033049080590757</v>
      </c>
      <c r="J427" s="149">
        <f t="shared" si="37"/>
        <v>73.564630302073979</v>
      </c>
    </row>
    <row r="428" spans="1:10" x14ac:dyDescent="0.25">
      <c r="A428" s="92">
        <f t="shared" si="35"/>
        <v>208</v>
      </c>
      <c r="B428" s="61" t="s">
        <v>35</v>
      </c>
      <c r="C428" s="26">
        <v>44100</v>
      </c>
      <c r="D428" s="4">
        <v>4</v>
      </c>
      <c r="E428" s="29">
        <f>D428+E404</f>
        <v>66</v>
      </c>
      <c r="G428" s="82" t="e">
        <f>F428+G404</f>
        <v>#REF!</v>
      </c>
      <c r="H428" s="92">
        <f t="shared" si="36"/>
        <v>205</v>
      </c>
      <c r="I428" s="92">
        <f t="shared" si="34"/>
        <v>5.3230099791384085</v>
      </c>
      <c r="J428" s="149">
        <f t="shared" si="37"/>
        <v>67.299507953960656</v>
      </c>
    </row>
    <row r="429" spans="1:10" x14ac:dyDescent="0.25">
      <c r="A429" s="92">
        <f t="shared" si="35"/>
        <v>209</v>
      </c>
      <c r="B429" s="61" t="s">
        <v>35</v>
      </c>
      <c r="C429" s="26">
        <v>44101</v>
      </c>
      <c r="D429" s="4">
        <v>67</v>
      </c>
      <c r="E429" s="29">
        <f>D429+E405</f>
        <v>132</v>
      </c>
      <c r="F429" s="4">
        <f>0</f>
        <v>0</v>
      </c>
      <c r="G429" s="82" t="e">
        <f>F429+G405</f>
        <v>#REF!</v>
      </c>
      <c r="H429" s="92">
        <f t="shared" si="36"/>
        <v>272</v>
      </c>
      <c r="I429" s="92">
        <f t="shared" si="34"/>
        <v>5.6058020662959978</v>
      </c>
      <c r="J429" s="149">
        <f t="shared" si="37"/>
        <v>19.221215579124632</v>
      </c>
    </row>
    <row r="430" spans="1:10" x14ac:dyDescent="0.25">
      <c r="A430" s="92">
        <f t="shared" si="35"/>
        <v>210</v>
      </c>
      <c r="B430" s="61" t="s">
        <v>35</v>
      </c>
      <c r="C430" s="26">
        <v>44102</v>
      </c>
      <c r="D430" s="4">
        <v>3</v>
      </c>
      <c r="E430" s="29">
        <f>D430+E406</f>
        <v>66</v>
      </c>
      <c r="G430" s="82" t="e">
        <f>F430+G406</f>
        <v>#REF!</v>
      </c>
      <c r="H430" s="92">
        <f>IF(EXACT(B430,B429),D430+H429,E430)</f>
        <v>275</v>
      </c>
      <c r="I430" s="92">
        <f t="shared" si="34"/>
        <v>5.6167710976665717</v>
      </c>
      <c r="J430" s="149">
        <f t="shared" si="37"/>
        <v>12.65840024194809</v>
      </c>
    </row>
    <row r="431" spans="1:10" x14ac:dyDescent="0.25">
      <c r="A431" s="92">
        <f t="shared" si="35"/>
        <v>211</v>
      </c>
      <c r="B431" s="61" t="s">
        <v>35</v>
      </c>
      <c r="C431" s="26">
        <v>44103</v>
      </c>
      <c r="D431" s="4">
        <v>4</v>
      </c>
      <c r="E431" s="29">
        <f>D431+E407</f>
        <v>72</v>
      </c>
      <c r="G431" s="82" t="e">
        <f>F431+G407</f>
        <v>#REF!</v>
      </c>
      <c r="H431" s="92">
        <f t="shared" ref="H431:H494" si="38">IF(EXACT(B431,B430),D431+H430,E431)</f>
        <v>279</v>
      </c>
      <c r="I431" s="92">
        <f t="shared" si="34"/>
        <v>5.6312117818213654</v>
      </c>
      <c r="J431" s="149">
        <f t="shared" si="37"/>
        <v>10.417224977556083</v>
      </c>
    </row>
    <row r="432" spans="1:10" x14ac:dyDescent="0.25">
      <c r="A432" s="92">
        <f t="shared" si="35"/>
        <v>212</v>
      </c>
      <c r="B432" s="61" t="s">
        <v>35</v>
      </c>
      <c r="C432" s="26">
        <v>44104</v>
      </c>
      <c r="D432" s="4">
        <v>8</v>
      </c>
      <c r="E432" s="29">
        <f>D432+E408</f>
        <v>72</v>
      </c>
      <c r="G432" s="82" t="e">
        <f>F432+G408</f>
        <v>#REF!</v>
      </c>
      <c r="H432" s="92">
        <f t="shared" si="38"/>
        <v>287</v>
      </c>
      <c r="I432" s="92">
        <f t="shared" si="34"/>
        <v>5.6594822157596214</v>
      </c>
      <c r="J432" s="149">
        <f t="shared" si="37"/>
        <v>10.052903031568277</v>
      </c>
    </row>
    <row r="433" spans="1:10" x14ac:dyDescent="0.25">
      <c r="A433" s="92">
        <f t="shared" si="35"/>
        <v>213</v>
      </c>
      <c r="B433" s="61" t="s">
        <v>35</v>
      </c>
      <c r="C433" s="26">
        <v>44105</v>
      </c>
      <c r="D433" s="4">
        <v>5</v>
      </c>
      <c r="E433" s="29">
        <f>D433+E409</f>
        <v>67</v>
      </c>
      <c r="F433" s="4">
        <v>0</v>
      </c>
      <c r="G433" s="82" t="e">
        <f>F433+G409</f>
        <v>#VALUE!</v>
      </c>
      <c r="H433" s="92">
        <f t="shared" si="38"/>
        <v>292</v>
      </c>
      <c r="I433" s="92">
        <f t="shared" si="34"/>
        <v>5.6767538022682817</v>
      </c>
      <c r="J433" s="149">
        <f t="shared" si="37"/>
        <v>10.504616125492538</v>
      </c>
    </row>
    <row r="434" spans="1:10" x14ac:dyDescent="0.25">
      <c r="A434" s="92">
        <f t="shared" si="35"/>
        <v>214</v>
      </c>
      <c r="B434" s="61" t="s">
        <v>35</v>
      </c>
      <c r="C434" s="26">
        <v>44106</v>
      </c>
      <c r="D434" s="4">
        <v>7</v>
      </c>
      <c r="E434" s="29">
        <f>D434+E410</f>
        <v>75</v>
      </c>
      <c r="G434" s="82">
        <f>F434+G410</f>
        <v>587</v>
      </c>
      <c r="H434" s="92">
        <f t="shared" si="38"/>
        <v>299</v>
      </c>
      <c r="I434" s="92">
        <f t="shared" si="34"/>
        <v>5.7004435733906869</v>
      </c>
      <c r="J434" s="149">
        <f t="shared" si="37"/>
        <v>12.324779168985634</v>
      </c>
    </row>
    <row r="435" spans="1:10" x14ac:dyDescent="0.25">
      <c r="A435" s="92">
        <f t="shared" si="35"/>
        <v>215</v>
      </c>
      <c r="B435" s="61" t="s">
        <v>35</v>
      </c>
      <c r="C435" s="26">
        <v>44107</v>
      </c>
      <c r="D435" s="4">
        <v>6</v>
      </c>
      <c r="E435" s="29">
        <f>D435+E411</f>
        <v>69</v>
      </c>
      <c r="G435" s="82" t="e">
        <f>F435+G411</f>
        <v>#REF!</v>
      </c>
      <c r="H435" s="92">
        <f t="shared" si="38"/>
        <v>305</v>
      </c>
      <c r="I435" s="92">
        <f t="shared" si="34"/>
        <v>5.7203117766074119</v>
      </c>
      <c r="J435" s="149">
        <f t="shared" si="37"/>
        <v>16.815512775979375</v>
      </c>
    </row>
    <row r="436" spans="1:10" x14ac:dyDescent="0.25">
      <c r="A436" s="92">
        <f t="shared" si="35"/>
        <v>216</v>
      </c>
      <c r="B436" s="61" t="s">
        <v>35</v>
      </c>
      <c r="C436" s="26">
        <v>44108</v>
      </c>
      <c r="D436" s="4">
        <v>13</v>
      </c>
      <c r="E436" s="29">
        <f>D436+E412</f>
        <v>87</v>
      </c>
      <c r="G436" s="82" t="e">
        <f>F436+G412</f>
        <v>#REF!</v>
      </c>
      <c r="H436" s="92">
        <f t="shared" si="38"/>
        <v>318</v>
      </c>
      <c r="I436" s="92">
        <f t="shared" si="34"/>
        <v>5.7620513827801769</v>
      </c>
      <c r="J436" s="149">
        <f t="shared" si="37"/>
        <v>31.70543970366073</v>
      </c>
    </row>
    <row r="437" spans="1:10" x14ac:dyDescent="0.25">
      <c r="A437" s="92">
        <f t="shared" si="35"/>
        <v>217</v>
      </c>
      <c r="B437" s="61" t="s">
        <v>35</v>
      </c>
      <c r="C437" s="26">
        <v>44109</v>
      </c>
      <c r="D437" s="4">
        <v>0</v>
      </c>
      <c r="E437" s="29">
        <f>D437+E413</f>
        <v>62</v>
      </c>
      <c r="G437" s="82">
        <f>F437+G413</f>
        <v>0</v>
      </c>
      <c r="H437" s="92">
        <f t="shared" si="38"/>
        <v>318</v>
      </c>
      <c r="I437" s="92">
        <f t="shared" si="34"/>
        <v>5.7620513827801769</v>
      </c>
      <c r="J437" s="149">
        <f t="shared" si="37"/>
        <v>31.014313394085818</v>
      </c>
    </row>
    <row r="438" spans="1:10" x14ac:dyDescent="0.25">
      <c r="A438" s="92">
        <f t="shared" si="35"/>
        <v>218</v>
      </c>
      <c r="B438" s="61" t="s">
        <v>35</v>
      </c>
      <c r="C438" s="26">
        <v>44110</v>
      </c>
      <c r="D438" s="4">
        <v>9</v>
      </c>
      <c r="E438" s="29">
        <f>D438+E414</f>
        <v>74</v>
      </c>
      <c r="G438" s="82" t="e">
        <f>F438+G414</f>
        <v>#REF!</v>
      </c>
      <c r="H438" s="92">
        <f t="shared" si="38"/>
        <v>327</v>
      </c>
      <c r="I438" s="92">
        <f t="shared" si="34"/>
        <v>5.7899601708972535</v>
      </c>
      <c r="J438" s="149">
        <f t="shared" si="37"/>
        <v>30.646893688593426</v>
      </c>
    </row>
    <row r="439" spans="1:10" x14ac:dyDescent="0.25">
      <c r="A439" s="92">
        <f t="shared" si="35"/>
        <v>219</v>
      </c>
      <c r="B439" s="61" t="s">
        <v>35</v>
      </c>
      <c r="C439" s="26">
        <v>44111</v>
      </c>
      <c r="D439" s="4">
        <v>8</v>
      </c>
      <c r="E439" s="29">
        <f>D439+E415</f>
        <v>73</v>
      </c>
      <c r="G439" s="82" t="e">
        <f>F439+G415</f>
        <v>#REF!</v>
      </c>
      <c r="H439" s="92">
        <f t="shared" si="38"/>
        <v>335</v>
      </c>
      <c r="I439" s="92">
        <f t="shared" si="34"/>
        <v>5.8141305318250662</v>
      </c>
      <c r="J439" s="149">
        <f t="shared" si="37"/>
        <v>31.05078966355812</v>
      </c>
    </row>
    <row r="440" spans="1:10" x14ac:dyDescent="0.25">
      <c r="A440" s="92">
        <f t="shared" si="35"/>
        <v>1</v>
      </c>
      <c r="B440" s="5" t="s">
        <v>21</v>
      </c>
      <c r="C440" s="26">
        <v>43893</v>
      </c>
      <c r="D440" s="4">
        <v>0</v>
      </c>
      <c r="E440" s="29">
        <v>0</v>
      </c>
      <c r="G440" s="82"/>
      <c r="H440" s="92">
        <f t="shared" si="38"/>
        <v>0</v>
      </c>
      <c r="I440" s="92" t="e">
        <f t="shared" si="34"/>
        <v>#NUM!</v>
      </c>
    </row>
    <row r="441" spans="1:10" x14ac:dyDescent="0.25">
      <c r="A441" s="92">
        <f t="shared" si="35"/>
        <v>2</v>
      </c>
      <c r="B441" s="5" t="s">
        <v>21</v>
      </c>
      <c r="C441" s="26">
        <v>43894</v>
      </c>
      <c r="D441" s="4">
        <v>0</v>
      </c>
      <c r="E441" s="29">
        <v>0</v>
      </c>
      <c r="G441" s="82" t="e">
        <f>F441+G417</f>
        <v>#REF!</v>
      </c>
      <c r="H441" s="92">
        <f t="shared" si="38"/>
        <v>0</v>
      </c>
      <c r="I441" s="92" t="e">
        <f t="shared" si="34"/>
        <v>#NUM!</v>
      </c>
    </row>
    <row r="442" spans="1:10" x14ac:dyDescent="0.25">
      <c r="A442" s="92">
        <f t="shared" si="35"/>
        <v>3</v>
      </c>
      <c r="B442" s="5" t="s">
        <v>21</v>
      </c>
      <c r="C442" s="26">
        <v>43895</v>
      </c>
      <c r="D442" s="4">
        <v>0</v>
      </c>
      <c r="E442" s="29">
        <v>0</v>
      </c>
      <c r="G442" s="82" t="e">
        <f>F442+G418</f>
        <v>#REF!</v>
      </c>
      <c r="H442" s="92">
        <f t="shared" si="38"/>
        <v>0</v>
      </c>
      <c r="I442" s="92" t="e">
        <f t="shared" si="34"/>
        <v>#NUM!</v>
      </c>
    </row>
    <row r="443" spans="1:10" x14ac:dyDescent="0.25">
      <c r="A443" s="92">
        <f t="shared" si="35"/>
        <v>4</v>
      </c>
      <c r="B443" s="5" t="s">
        <v>21</v>
      </c>
      <c r="C443" s="26">
        <v>43896</v>
      </c>
      <c r="D443" s="4">
        <v>0</v>
      </c>
      <c r="E443" s="29">
        <v>0</v>
      </c>
      <c r="G443" s="82" t="e">
        <f>F443+G419</f>
        <v>#REF!</v>
      </c>
      <c r="H443" s="92">
        <f t="shared" si="38"/>
        <v>0</v>
      </c>
      <c r="I443" s="92" t="e">
        <f t="shared" si="34"/>
        <v>#NUM!</v>
      </c>
    </row>
    <row r="444" spans="1:10" x14ac:dyDescent="0.25">
      <c r="A444" s="92">
        <f t="shared" si="35"/>
        <v>5</v>
      </c>
      <c r="B444" s="5" t="s">
        <v>21</v>
      </c>
      <c r="C444" s="26">
        <v>43897</v>
      </c>
      <c r="D444" s="4">
        <v>0</v>
      </c>
      <c r="E444" s="29">
        <v>0</v>
      </c>
      <c r="G444" s="82" t="e">
        <f>F444+G420</f>
        <v>#REF!</v>
      </c>
      <c r="H444" s="92">
        <f t="shared" si="38"/>
        <v>0</v>
      </c>
      <c r="I444" s="92" t="e">
        <f t="shared" si="34"/>
        <v>#NUM!</v>
      </c>
    </row>
    <row r="445" spans="1:10" x14ac:dyDescent="0.25">
      <c r="A445" s="92">
        <f t="shared" si="35"/>
        <v>6</v>
      </c>
      <c r="B445" s="5" t="s">
        <v>21</v>
      </c>
      <c r="C445" s="26">
        <v>43898</v>
      </c>
      <c r="D445" s="4">
        <v>0</v>
      </c>
      <c r="E445" s="29">
        <v>0</v>
      </c>
      <c r="G445" s="82" t="e">
        <f>F445+G421</f>
        <v>#REF!</v>
      </c>
      <c r="H445" s="92">
        <f t="shared" si="38"/>
        <v>0</v>
      </c>
      <c r="I445" s="92" t="e">
        <f t="shared" si="34"/>
        <v>#NUM!</v>
      </c>
    </row>
    <row r="446" spans="1:10" x14ac:dyDescent="0.25">
      <c r="A446" s="92">
        <f t="shared" si="35"/>
        <v>7</v>
      </c>
      <c r="B446" s="5" t="s">
        <v>21</v>
      </c>
      <c r="C446" s="26">
        <v>43899</v>
      </c>
      <c r="D446" s="4">
        <v>2</v>
      </c>
      <c r="E446" s="29">
        <v>2</v>
      </c>
      <c r="G446" s="82" t="e">
        <f>F446+G422</f>
        <v>#REF!</v>
      </c>
      <c r="H446" s="92">
        <f t="shared" si="38"/>
        <v>2</v>
      </c>
      <c r="I446" s="92">
        <f t="shared" si="34"/>
        <v>0.69314718055994529</v>
      </c>
      <c r="J446" s="149" t="e">
        <f>LN(2)/SLOPE(I439:I446,A439:A446)</f>
        <v>#NUM!</v>
      </c>
    </row>
    <row r="447" spans="1:10" x14ac:dyDescent="0.25">
      <c r="A447" s="92">
        <f t="shared" si="35"/>
        <v>8</v>
      </c>
      <c r="B447" s="5" t="s">
        <v>21</v>
      </c>
      <c r="C447" s="26">
        <v>43900</v>
      </c>
      <c r="D447" s="4">
        <v>0</v>
      </c>
      <c r="E447" s="29">
        <v>2</v>
      </c>
      <c r="G447" s="82" t="e">
        <f>F447+G423</f>
        <v>#REF!</v>
      </c>
      <c r="H447" s="92">
        <f t="shared" si="38"/>
        <v>2</v>
      </c>
      <c r="I447" s="92">
        <f t="shared" si="34"/>
        <v>0.69314718055994529</v>
      </c>
      <c r="J447" s="149" t="e">
        <f t="shared" ref="J447:J510" si="39">LN(2)/SLOPE(I440:I447,A440:A447)</f>
        <v>#NUM!</v>
      </c>
    </row>
    <row r="448" spans="1:10" x14ac:dyDescent="0.25">
      <c r="A448" s="92">
        <f t="shared" si="35"/>
        <v>9</v>
      </c>
      <c r="B448" s="5" t="s">
        <v>21</v>
      </c>
      <c r="C448" s="26">
        <v>43901</v>
      </c>
      <c r="D448" s="4">
        <v>0</v>
      </c>
      <c r="E448" s="29">
        <v>2</v>
      </c>
      <c r="G448" s="82" t="e">
        <f>F448+G424</f>
        <v>#REF!</v>
      </c>
      <c r="H448" s="92">
        <f t="shared" si="38"/>
        <v>2</v>
      </c>
      <c r="I448" s="92">
        <f t="shared" si="34"/>
        <v>0.69314718055994529</v>
      </c>
      <c r="J448" s="149" t="e">
        <f t="shared" si="39"/>
        <v>#NUM!</v>
      </c>
    </row>
    <row r="449" spans="1:10" x14ac:dyDescent="0.25">
      <c r="A449" s="92">
        <f t="shared" si="35"/>
        <v>10</v>
      </c>
      <c r="B449" s="5" t="s">
        <v>21</v>
      </c>
      <c r="C449" s="26">
        <v>43902</v>
      </c>
      <c r="D449" s="4">
        <v>2</v>
      </c>
      <c r="E449" s="29">
        <v>4</v>
      </c>
      <c r="G449" s="82" t="e">
        <f>F449+G425</f>
        <v>#REF!</v>
      </c>
      <c r="H449" s="92">
        <f t="shared" si="38"/>
        <v>4</v>
      </c>
      <c r="I449" s="92">
        <f t="shared" si="34"/>
        <v>1.3862943611198906</v>
      </c>
      <c r="J449" s="149" t="e">
        <f t="shared" si="39"/>
        <v>#NUM!</v>
      </c>
    </row>
    <row r="450" spans="1:10" x14ac:dyDescent="0.25">
      <c r="A450" s="92">
        <f t="shared" si="35"/>
        <v>11</v>
      </c>
      <c r="B450" s="5" t="s">
        <v>21</v>
      </c>
      <c r="C450" s="26">
        <v>43903</v>
      </c>
      <c r="D450" s="4">
        <v>0</v>
      </c>
      <c r="E450" s="29">
        <v>4</v>
      </c>
      <c r="F450" s="4">
        <v>1</v>
      </c>
      <c r="G450" s="82" t="e">
        <f>F450+G426</f>
        <v>#REF!</v>
      </c>
      <c r="H450" s="92">
        <f t="shared" si="38"/>
        <v>4</v>
      </c>
      <c r="I450" s="92">
        <f t="shared" ref="I450:I513" si="40">LN(H450)</f>
        <v>1.3862943611198906</v>
      </c>
      <c r="J450" s="149" t="e">
        <f t="shared" si="39"/>
        <v>#NUM!</v>
      </c>
    </row>
    <row r="451" spans="1:10" x14ac:dyDescent="0.25">
      <c r="A451" s="92">
        <f t="shared" si="35"/>
        <v>12</v>
      </c>
      <c r="B451" s="5" t="s">
        <v>21</v>
      </c>
      <c r="C451" s="26">
        <v>43904</v>
      </c>
      <c r="D451" s="4">
        <v>1</v>
      </c>
      <c r="E451" s="29">
        <v>5</v>
      </c>
      <c r="G451" s="82" t="e">
        <f>F451+G427</f>
        <v>#REF!</v>
      </c>
      <c r="H451" s="92">
        <f t="shared" si="38"/>
        <v>5</v>
      </c>
      <c r="I451" s="92">
        <f t="shared" si="40"/>
        <v>1.6094379124341003</v>
      </c>
      <c r="J451" s="149" t="e">
        <f t="shared" si="39"/>
        <v>#NUM!</v>
      </c>
    </row>
    <row r="452" spans="1:10" x14ac:dyDescent="0.25">
      <c r="A452" s="92">
        <f t="shared" ref="A452:A515" si="41">IF(EXACT(B452,B451),A451+1,1)</f>
        <v>13</v>
      </c>
      <c r="B452" s="5" t="s">
        <v>21</v>
      </c>
      <c r="C452" s="26">
        <v>43905</v>
      </c>
      <c r="D452" s="4">
        <v>2</v>
      </c>
      <c r="E452" s="29">
        <v>7</v>
      </c>
      <c r="G452" s="82" t="e">
        <f>F452+G428</f>
        <v>#REF!</v>
      </c>
      <c r="H452" s="92">
        <f t="shared" si="38"/>
        <v>7</v>
      </c>
      <c r="I452" s="92">
        <f t="shared" si="40"/>
        <v>1.9459101490553132</v>
      </c>
      <c r="J452" s="149" t="e">
        <f t="shared" si="39"/>
        <v>#NUM!</v>
      </c>
    </row>
    <row r="453" spans="1:10" x14ac:dyDescent="0.25">
      <c r="A453" s="92">
        <f t="shared" si="41"/>
        <v>14</v>
      </c>
      <c r="B453" s="5" t="s">
        <v>21</v>
      </c>
      <c r="C453" s="26">
        <v>43906</v>
      </c>
      <c r="D453" s="4">
        <v>3</v>
      </c>
      <c r="E453" s="29">
        <v>10</v>
      </c>
      <c r="G453" s="82" t="e">
        <f>F453+G429</f>
        <v>#REF!</v>
      </c>
      <c r="H453" s="92">
        <f t="shared" si="38"/>
        <v>10</v>
      </c>
      <c r="I453" s="92">
        <f t="shared" si="40"/>
        <v>2.3025850929940459</v>
      </c>
      <c r="J453" s="149">
        <f t="shared" si="39"/>
        <v>2.8712004538730471</v>
      </c>
    </row>
    <row r="454" spans="1:10" x14ac:dyDescent="0.25">
      <c r="A454" s="92">
        <f t="shared" si="41"/>
        <v>15</v>
      </c>
      <c r="B454" s="5" t="s">
        <v>21</v>
      </c>
      <c r="C454" s="26">
        <v>43907</v>
      </c>
      <c r="D454" s="4">
        <v>1</v>
      </c>
      <c r="E454" s="29">
        <v>11</v>
      </c>
      <c r="G454" s="82" t="e">
        <f>F454+G430</f>
        <v>#REF!</v>
      </c>
      <c r="H454" s="92">
        <f t="shared" si="38"/>
        <v>11</v>
      </c>
      <c r="I454" s="92">
        <f t="shared" si="40"/>
        <v>2.3978952727983707</v>
      </c>
      <c r="J454" s="149">
        <f t="shared" si="39"/>
        <v>2.6607829857124852</v>
      </c>
    </row>
    <row r="455" spans="1:10" x14ac:dyDescent="0.25">
      <c r="A455" s="92">
        <f t="shared" si="41"/>
        <v>16</v>
      </c>
      <c r="B455" s="5" t="s">
        <v>21</v>
      </c>
      <c r="C455" s="26">
        <v>43908</v>
      </c>
      <c r="D455" s="4">
        <v>1</v>
      </c>
      <c r="E455" s="29">
        <v>12</v>
      </c>
      <c r="G455" s="82" t="e">
        <f>F455+G431</f>
        <v>#REF!</v>
      </c>
      <c r="H455" s="92">
        <f t="shared" si="38"/>
        <v>12</v>
      </c>
      <c r="I455" s="92">
        <f t="shared" si="40"/>
        <v>2.4849066497880004</v>
      </c>
      <c r="J455" s="149">
        <f t="shared" si="39"/>
        <v>2.8147203579064524</v>
      </c>
    </row>
    <row r="456" spans="1:10" x14ac:dyDescent="0.25">
      <c r="A456" s="92">
        <f t="shared" si="41"/>
        <v>17</v>
      </c>
      <c r="B456" s="5" t="s">
        <v>21</v>
      </c>
      <c r="C456" s="26">
        <v>43909</v>
      </c>
      <c r="D456" s="4">
        <v>2</v>
      </c>
      <c r="E456" s="29">
        <v>14</v>
      </c>
      <c r="G456" s="82" t="e">
        <f>F456+G432</f>
        <v>#REF!</v>
      </c>
      <c r="H456" s="92">
        <f t="shared" si="38"/>
        <v>14</v>
      </c>
      <c r="I456" s="92">
        <f t="shared" si="40"/>
        <v>2.6390573296152584</v>
      </c>
      <c r="J456" s="149">
        <f t="shared" si="39"/>
        <v>3.4280983926777155</v>
      </c>
    </row>
    <row r="457" spans="1:10" x14ac:dyDescent="0.25">
      <c r="A457" s="92">
        <f t="shared" si="41"/>
        <v>18</v>
      </c>
      <c r="B457" s="5" t="s">
        <v>21</v>
      </c>
      <c r="C457" s="26">
        <v>43910</v>
      </c>
      <c r="D457" s="4">
        <v>1</v>
      </c>
      <c r="E457" s="29">
        <v>15</v>
      </c>
      <c r="G457" s="82" t="e">
        <f>F457+G433</f>
        <v>#VALUE!</v>
      </c>
      <c r="H457" s="92">
        <f t="shared" si="38"/>
        <v>15</v>
      </c>
      <c r="I457" s="92">
        <f t="shared" si="40"/>
        <v>2.7080502011022101</v>
      </c>
      <c r="J457" s="149">
        <f t="shared" si="39"/>
        <v>3.613572387164198</v>
      </c>
    </row>
    <row r="458" spans="1:10" x14ac:dyDescent="0.25">
      <c r="A458" s="92">
        <f t="shared" si="41"/>
        <v>19</v>
      </c>
      <c r="B458" s="5" t="s">
        <v>21</v>
      </c>
      <c r="C458" s="26">
        <v>43911</v>
      </c>
      <c r="D458" s="4">
        <v>5</v>
      </c>
      <c r="E458" s="29">
        <v>20</v>
      </c>
      <c r="G458" s="82">
        <f>F458+G434</f>
        <v>587</v>
      </c>
      <c r="H458" s="92">
        <f t="shared" si="38"/>
        <v>20</v>
      </c>
      <c r="I458" s="92">
        <f t="shared" si="40"/>
        <v>2.9957322735539909</v>
      </c>
      <c r="J458" s="149">
        <f t="shared" si="39"/>
        <v>3.9849161943932745</v>
      </c>
    </row>
    <row r="459" spans="1:10" x14ac:dyDescent="0.25">
      <c r="A459" s="92">
        <f t="shared" si="41"/>
        <v>20</v>
      </c>
      <c r="B459" s="5" t="s">
        <v>21</v>
      </c>
      <c r="C459" s="26">
        <v>43912</v>
      </c>
      <c r="D459" s="4">
        <v>7</v>
      </c>
      <c r="E459" s="29">
        <v>27</v>
      </c>
      <c r="G459" s="82" t="e">
        <f>F459+G435</f>
        <v>#REF!</v>
      </c>
      <c r="H459" s="92">
        <f t="shared" si="38"/>
        <v>27</v>
      </c>
      <c r="I459" s="92">
        <f t="shared" si="40"/>
        <v>3.2958368660043291</v>
      </c>
      <c r="J459" s="149">
        <f t="shared" si="39"/>
        <v>4.1589310934121304</v>
      </c>
    </row>
    <row r="460" spans="1:10" x14ac:dyDescent="0.25">
      <c r="A460" s="92">
        <f t="shared" si="41"/>
        <v>21</v>
      </c>
      <c r="B460" s="5" t="s">
        <v>21</v>
      </c>
      <c r="C460" s="26">
        <v>43913</v>
      </c>
      <c r="D460" s="4">
        <v>4</v>
      </c>
      <c r="E460" s="29">
        <v>31</v>
      </c>
      <c r="G460" s="82" t="e">
        <f>F460+G436</f>
        <v>#REF!</v>
      </c>
      <c r="H460" s="92">
        <f t="shared" si="38"/>
        <v>31</v>
      </c>
      <c r="I460" s="92">
        <f t="shared" si="40"/>
        <v>3.4339872044851463</v>
      </c>
      <c r="J460" s="149">
        <f t="shared" si="39"/>
        <v>4.1556201826314778</v>
      </c>
    </row>
    <row r="461" spans="1:10" x14ac:dyDescent="0.25">
      <c r="A461" s="92">
        <f t="shared" si="41"/>
        <v>22</v>
      </c>
      <c r="B461" s="5" t="s">
        <v>21</v>
      </c>
      <c r="C461" s="26">
        <v>43914</v>
      </c>
      <c r="D461" s="4">
        <v>9</v>
      </c>
      <c r="E461" s="29">
        <v>40</v>
      </c>
      <c r="F461" s="4">
        <v>1</v>
      </c>
      <c r="G461" s="82">
        <f>F461+G437</f>
        <v>1</v>
      </c>
      <c r="H461" s="92">
        <f t="shared" si="38"/>
        <v>40</v>
      </c>
      <c r="I461" s="92">
        <f t="shared" si="40"/>
        <v>3.6888794541139363</v>
      </c>
      <c r="J461" s="149">
        <f t="shared" si="39"/>
        <v>3.6298770583680531</v>
      </c>
    </row>
    <row r="462" spans="1:10" x14ac:dyDescent="0.25">
      <c r="A462" s="92">
        <f t="shared" si="41"/>
        <v>23</v>
      </c>
      <c r="B462" s="5" t="s">
        <v>21</v>
      </c>
      <c r="C462" s="26">
        <v>43915</v>
      </c>
      <c r="D462" s="4">
        <v>12</v>
      </c>
      <c r="E462" s="29">
        <v>52</v>
      </c>
      <c r="F462" s="4">
        <v>1</v>
      </c>
      <c r="G462" s="82" t="e">
        <f>F462+G438</f>
        <v>#REF!</v>
      </c>
      <c r="H462" s="92">
        <f t="shared" si="38"/>
        <v>52</v>
      </c>
      <c r="I462" s="92">
        <f t="shared" si="40"/>
        <v>3.9512437185814275</v>
      </c>
      <c r="J462" s="149">
        <f t="shared" si="39"/>
        <v>3.2362356138874668</v>
      </c>
    </row>
    <row r="463" spans="1:10" x14ac:dyDescent="0.25">
      <c r="A463" s="92">
        <f t="shared" si="41"/>
        <v>24</v>
      </c>
      <c r="B463" s="5" t="s">
        <v>21</v>
      </c>
      <c r="C463" s="26">
        <v>43916</v>
      </c>
      <c r="D463" s="4">
        <v>3</v>
      </c>
      <c r="E463" s="29">
        <v>55</v>
      </c>
      <c r="G463" s="82" t="e">
        <f>F463+G439</f>
        <v>#REF!</v>
      </c>
      <c r="H463" s="92">
        <f t="shared" si="38"/>
        <v>55</v>
      </c>
      <c r="I463" s="92">
        <f t="shared" si="40"/>
        <v>4.0073331852324712</v>
      </c>
      <c r="J463" s="149">
        <f t="shared" si="39"/>
        <v>3.2326232693754617</v>
      </c>
    </row>
    <row r="464" spans="1:10" x14ac:dyDescent="0.25">
      <c r="A464" s="92">
        <f t="shared" si="41"/>
        <v>25</v>
      </c>
      <c r="B464" s="5" t="s">
        <v>21</v>
      </c>
      <c r="C464" s="26">
        <v>43917</v>
      </c>
      <c r="D464" s="4">
        <v>3</v>
      </c>
      <c r="E464" s="29">
        <v>58</v>
      </c>
      <c r="G464" s="82">
        <f>F464+G440</f>
        <v>0</v>
      </c>
      <c r="H464" s="92">
        <f t="shared" si="38"/>
        <v>58</v>
      </c>
      <c r="I464" s="92">
        <f t="shared" si="40"/>
        <v>4.0604430105464191</v>
      </c>
      <c r="J464" s="149">
        <f t="shared" si="39"/>
        <v>3.4769392982909362</v>
      </c>
    </row>
    <row r="465" spans="1:10" x14ac:dyDescent="0.25">
      <c r="A465" s="92">
        <f t="shared" si="41"/>
        <v>26</v>
      </c>
      <c r="B465" s="5" t="s">
        <v>21</v>
      </c>
      <c r="C465" s="26">
        <v>43918</v>
      </c>
      <c r="D465" s="4">
        <v>5</v>
      </c>
      <c r="E465" s="29">
        <v>63</v>
      </c>
      <c r="G465" s="82" t="e">
        <f>F465+G441</f>
        <v>#REF!</v>
      </c>
      <c r="H465" s="92">
        <f t="shared" si="38"/>
        <v>63</v>
      </c>
      <c r="I465" s="92">
        <f t="shared" si="40"/>
        <v>4.1431347263915326</v>
      </c>
      <c r="J465" s="149">
        <f t="shared" si="39"/>
        <v>4.2077987135647437</v>
      </c>
    </row>
    <row r="466" spans="1:10" x14ac:dyDescent="0.25">
      <c r="A466" s="92">
        <f t="shared" si="41"/>
        <v>27</v>
      </c>
      <c r="B466" s="5" t="s">
        <v>21</v>
      </c>
      <c r="C466" s="26">
        <v>43919</v>
      </c>
      <c r="D466" s="4">
        <v>6</v>
      </c>
      <c r="E466" s="29">
        <v>69</v>
      </c>
      <c r="G466" s="82" t="e">
        <f>F466+G442</f>
        <v>#REF!</v>
      </c>
      <c r="H466" s="92">
        <f t="shared" si="38"/>
        <v>69</v>
      </c>
      <c r="I466" s="92">
        <f t="shared" si="40"/>
        <v>4.2341065045972597</v>
      </c>
      <c r="J466" s="149">
        <f t="shared" si="39"/>
        <v>5.1597192811176402</v>
      </c>
    </row>
    <row r="467" spans="1:10" x14ac:dyDescent="0.25">
      <c r="A467" s="92">
        <f t="shared" si="41"/>
        <v>28</v>
      </c>
      <c r="B467" s="5" t="s">
        <v>21</v>
      </c>
      <c r="C467" s="26">
        <v>43920</v>
      </c>
      <c r="D467" s="4">
        <v>12</v>
      </c>
      <c r="E467" s="29">
        <v>81</v>
      </c>
      <c r="G467" s="82" t="e">
        <f>F467+G443</f>
        <v>#REF!</v>
      </c>
      <c r="H467" s="92">
        <f t="shared" si="38"/>
        <v>81</v>
      </c>
      <c r="I467" s="92">
        <f t="shared" si="40"/>
        <v>4.3944491546724391</v>
      </c>
      <c r="J467" s="149">
        <f t="shared" si="39"/>
        <v>5.7772858156014921</v>
      </c>
    </row>
    <row r="468" spans="1:10" x14ac:dyDescent="0.25">
      <c r="A468" s="92">
        <f t="shared" si="41"/>
        <v>29</v>
      </c>
      <c r="B468" s="5" t="s">
        <v>21</v>
      </c>
      <c r="C468" s="26">
        <v>43921</v>
      </c>
      <c r="D468" s="4">
        <v>3</v>
      </c>
      <c r="E468" s="29">
        <v>84</v>
      </c>
      <c r="F468" s="4">
        <v>1</v>
      </c>
      <c r="G468" s="82" t="e">
        <f>F468+G444</f>
        <v>#REF!</v>
      </c>
      <c r="H468" s="92">
        <f t="shared" si="38"/>
        <v>84</v>
      </c>
      <c r="I468" s="92">
        <f t="shared" si="40"/>
        <v>4.4308167988433134</v>
      </c>
      <c r="J468" s="149">
        <f t="shared" si="39"/>
        <v>7.1243375744896174</v>
      </c>
    </row>
    <row r="469" spans="1:10" x14ac:dyDescent="0.25">
      <c r="A469" s="92">
        <f t="shared" si="41"/>
        <v>30</v>
      </c>
      <c r="B469" s="5" t="s">
        <v>21</v>
      </c>
      <c r="C469" s="26">
        <v>43922</v>
      </c>
      <c r="D469" s="4">
        <v>12</v>
      </c>
      <c r="E469" s="29">
        <v>96</v>
      </c>
      <c r="G469" s="82" t="e">
        <f>F469+G445</f>
        <v>#REF!</v>
      </c>
      <c r="H469" s="92">
        <f t="shared" si="38"/>
        <v>96</v>
      </c>
      <c r="I469" s="92">
        <f t="shared" si="40"/>
        <v>4.5643481914678361</v>
      </c>
      <c r="J469" s="149">
        <f t="shared" si="39"/>
        <v>7.7610343659329351</v>
      </c>
    </row>
    <row r="470" spans="1:10" x14ac:dyDescent="0.25">
      <c r="A470" s="92">
        <f t="shared" si="41"/>
        <v>31</v>
      </c>
      <c r="B470" s="5" t="s">
        <v>21</v>
      </c>
      <c r="C470" s="26">
        <v>43923</v>
      </c>
      <c r="D470" s="4">
        <v>3</v>
      </c>
      <c r="E470" s="29">
        <v>99</v>
      </c>
      <c r="F470" s="4">
        <v>1</v>
      </c>
      <c r="G470" s="82" t="e">
        <f>F470+G446</f>
        <v>#REF!</v>
      </c>
      <c r="H470" s="92">
        <f t="shared" si="38"/>
        <v>99</v>
      </c>
      <c r="I470" s="92">
        <f t="shared" si="40"/>
        <v>4.5951198501345898</v>
      </c>
      <c r="J470" s="149">
        <f t="shared" si="39"/>
        <v>7.6036514023716464</v>
      </c>
    </row>
    <row r="471" spans="1:10" x14ac:dyDescent="0.25">
      <c r="A471" s="92">
        <f t="shared" si="41"/>
        <v>32</v>
      </c>
      <c r="B471" s="5" t="s">
        <v>21</v>
      </c>
      <c r="C471" s="26">
        <v>43924</v>
      </c>
      <c r="D471" s="4">
        <v>8</v>
      </c>
      <c r="E471" s="29">
        <v>107</v>
      </c>
      <c r="F471" s="4">
        <v>1</v>
      </c>
      <c r="G471" s="82" t="e">
        <f>F471+G447</f>
        <v>#REF!</v>
      </c>
      <c r="H471" s="92">
        <f t="shared" si="38"/>
        <v>107</v>
      </c>
      <c r="I471" s="92">
        <f t="shared" si="40"/>
        <v>4.6728288344619058</v>
      </c>
      <c r="J471" s="149">
        <f t="shared" si="39"/>
        <v>7.687684540207588</v>
      </c>
    </row>
    <row r="472" spans="1:10" x14ac:dyDescent="0.25">
      <c r="A472" s="92">
        <f t="shared" si="41"/>
        <v>33</v>
      </c>
      <c r="B472" s="5" t="s">
        <v>21</v>
      </c>
      <c r="C472" s="26">
        <v>43925</v>
      </c>
      <c r="D472" s="4">
        <v>8</v>
      </c>
      <c r="E472" s="29">
        <v>115</v>
      </c>
      <c r="G472" s="82" t="e">
        <f>F472+G448</f>
        <v>#REF!</v>
      </c>
      <c r="H472" s="92">
        <f t="shared" si="38"/>
        <v>115</v>
      </c>
      <c r="I472" s="92">
        <f t="shared" si="40"/>
        <v>4.7449321283632502</v>
      </c>
      <c r="J472" s="149">
        <f t="shared" si="39"/>
        <v>8.1526894141832393</v>
      </c>
    </row>
    <row r="473" spans="1:10" x14ac:dyDescent="0.25">
      <c r="A473" s="92">
        <f t="shared" si="41"/>
        <v>34</v>
      </c>
      <c r="B473" s="5" t="s">
        <v>21</v>
      </c>
      <c r="C473" s="26">
        <v>43926</v>
      </c>
      <c r="D473" s="4">
        <v>0</v>
      </c>
      <c r="E473" s="29">
        <v>115</v>
      </c>
      <c r="G473" s="82" t="e">
        <f>F473+G449</f>
        <v>#REF!</v>
      </c>
      <c r="H473" s="92">
        <f t="shared" si="38"/>
        <v>115</v>
      </c>
      <c r="I473" s="92">
        <f t="shared" si="40"/>
        <v>4.7449321283632502</v>
      </c>
      <c r="J473" s="149">
        <f t="shared" si="39"/>
        <v>9.5685035376810532</v>
      </c>
    </row>
    <row r="474" spans="1:10" x14ac:dyDescent="0.25">
      <c r="A474" s="92">
        <f t="shared" si="41"/>
        <v>35</v>
      </c>
      <c r="B474" s="5" t="s">
        <v>21</v>
      </c>
      <c r="C474" s="26">
        <v>43927</v>
      </c>
      <c r="D474" s="4">
        <v>4</v>
      </c>
      <c r="E474" s="29">
        <v>119</v>
      </c>
      <c r="G474" s="82" t="e">
        <f>F474+G450</f>
        <v>#REF!</v>
      </c>
      <c r="H474" s="92">
        <f t="shared" si="38"/>
        <v>119</v>
      </c>
      <c r="I474" s="92">
        <f t="shared" si="40"/>
        <v>4.7791234931115296</v>
      </c>
      <c r="J474" s="149">
        <f t="shared" si="39"/>
        <v>11.924483132805696</v>
      </c>
    </row>
    <row r="475" spans="1:10" x14ac:dyDescent="0.25">
      <c r="A475" s="92">
        <f t="shared" si="41"/>
        <v>36</v>
      </c>
      <c r="B475" s="5" t="s">
        <v>21</v>
      </c>
      <c r="C475" s="26">
        <v>43928</v>
      </c>
      <c r="D475" s="4">
        <v>4</v>
      </c>
      <c r="E475" s="29">
        <v>123</v>
      </c>
      <c r="G475" s="82" t="e">
        <f>F475+G451</f>
        <v>#REF!</v>
      </c>
      <c r="H475" s="92">
        <f t="shared" si="38"/>
        <v>123</v>
      </c>
      <c r="I475" s="92">
        <f t="shared" si="40"/>
        <v>4.8121843553724171</v>
      </c>
      <c r="J475" s="149">
        <f t="shared" si="39"/>
        <v>13.651701305061867</v>
      </c>
    </row>
    <row r="476" spans="1:10" x14ac:dyDescent="0.25">
      <c r="A476" s="92">
        <f t="shared" si="41"/>
        <v>37</v>
      </c>
      <c r="B476" s="5" t="s">
        <v>21</v>
      </c>
      <c r="C476" s="26">
        <v>43929</v>
      </c>
      <c r="D476" s="4">
        <v>15</v>
      </c>
      <c r="E476" s="29">
        <v>138</v>
      </c>
      <c r="G476" s="82" t="e">
        <f>F476+G452</f>
        <v>#REF!</v>
      </c>
      <c r="H476" s="92">
        <f t="shared" si="38"/>
        <v>138</v>
      </c>
      <c r="I476" s="92">
        <f t="shared" si="40"/>
        <v>4.9272536851572051</v>
      </c>
      <c r="J476" s="149">
        <f t="shared" si="39"/>
        <v>14.760730017663253</v>
      </c>
    </row>
    <row r="477" spans="1:10" x14ac:dyDescent="0.25">
      <c r="A477" s="92">
        <f t="shared" si="41"/>
        <v>38</v>
      </c>
      <c r="B477" s="5" t="s">
        <v>21</v>
      </c>
      <c r="C477" s="26">
        <v>43930</v>
      </c>
      <c r="D477" s="4">
        <v>6</v>
      </c>
      <c r="E477" s="29">
        <v>144</v>
      </c>
      <c r="F477" s="4">
        <v>1</v>
      </c>
      <c r="G477" s="82" t="e">
        <f>F477+G453</f>
        <v>#REF!</v>
      </c>
      <c r="H477" s="92">
        <f t="shared" si="38"/>
        <v>144</v>
      </c>
      <c r="I477" s="92">
        <f t="shared" si="40"/>
        <v>4.9698132995760007</v>
      </c>
      <c r="J477" s="149">
        <f t="shared" si="39"/>
        <v>14.094747010730869</v>
      </c>
    </row>
    <row r="478" spans="1:10" x14ac:dyDescent="0.25">
      <c r="A478" s="92">
        <f t="shared" si="41"/>
        <v>39</v>
      </c>
      <c r="B478" s="5" t="s">
        <v>21</v>
      </c>
      <c r="C478" s="26">
        <v>43931</v>
      </c>
      <c r="D478" s="4">
        <v>5</v>
      </c>
      <c r="E478" s="29">
        <v>149</v>
      </c>
      <c r="G478" s="82" t="e">
        <f>F478+G454</f>
        <v>#REF!</v>
      </c>
      <c r="H478" s="92">
        <f t="shared" si="38"/>
        <v>149</v>
      </c>
      <c r="I478" s="92">
        <f t="shared" si="40"/>
        <v>5.0039463059454592</v>
      </c>
      <c r="J478" s="149">
        <f t="shared" si="39"/>
        <v>14.475557154672709</v>
      </c>
    </row>
    <row r="479" spans="1:10" x14ac:dyDescent="0.25">
      <c r="A479" s="92">
        <f t="shared" si="41"/>
        <v>40</v>
      </c>
      <c r="B479" s="5" t="s">
        <v>21</v>
      </c>
      <c r="C479" s="26">
        <v>43932</v>
      </c>
      <c r="D479" s="4">
        <v>0</v>
      </c>
      <c r="E479" s="29">
        <v>149</v>
      </c>
      <c r="G479" s="82" t="e">
        <f>F479+G455</f>
        <v>#REF!</v>
      </c>
      <c r="H479" s="92">
        <f t="shared" si="38"/>
        <v>149</v>
      </c>
      <c r="I479" s="92">
        <f t="shared" si="40"/>
        <v>5.0039463059454592</v>
      </c>
      <c r="J479" s="149">
        <f t="shared" si="39"/>
        <v>15.341139550283078</v>
      </c>
    </row>
    <row r="480" spans="1:10" x14ac:dyDescent="0.25">
      <c r="A480" s="92">
        <f t="shared" si="41"/>
        <v>41</v>
      </c>
      <c r="B480" s="5" t="s">
        <v>21</v>
      </c>
      <c r="C480" s="26">
        <v>43933</v>
      </c>
      <c r="D480" s="4">
        <v>1</v>
      </c>
      <c r="E480" s="29">
        <v>150</v>
      </c>
      <c r="G480" s="82" t="e">
        <f>F480+G456</f>
        <v>#REF!</v>
      </c>
      <c r="H480" s="92">
        <f t="shared" si="38"/>
        <v>150</v>
      </c>
      <c r="I480" s="92">
        <f t="shared" si="40"/>
        <v>5.0106352940962555</v>
      </c>
      <c r="J480" s="149">
        <f t="shared" si="39"/>
        <v>16.164984908192618</v>
      </c>
    </row>
    <row r="481" spans="1:10" x14ac:dyDescent="0.25">
      <c r="A481" s="92">
        <f t="shared" si="41"/>
        <v>42</v>
      </c>
      <c r="B481" s="5" t="s">
        <v>21</v>
      </c>
      <c r="C481" s="26">
        <v>43934</v>
      </c>
      <c r="D481" s="4">
        <v>3</v>
      </c>
      <c r="E481" s="29">
        <v>153</v>
      </c>
      <c r="G481" s="82" t="e">
        <f>F481+G457</f>
        <v>#VALUE!</v>
      </c>
      <c r="H481" s="92">
        <f t="shared" si="38"/>
        <v>153</v>
      </c>
      <c r="I481" s="92">
        <f t="shared" si="40"/>
        <v>5.0304379213924353</v>
      </c>
      <c r="J481" s="149">
        <f t="shared" si="39"/>
        <v>19.307294756374471</v>
      </c>
    </row>
    <row r="482" spans="1:10" x14ac:dyDescent="0.25">
      <c r="A482" s="92">
        <f t="shared" si="41"/>
        <v>43</v>
      </c>
      <c r="B482" s="5" t="s">
        <v>21</v>
      </c>
      <c r="C482" s="26">
        <v>43935</v>
      </c>
      <c r="D482" s="4">
        <v>31</v>
      </c>
      <c r="E482" s="29">
        <v>184</v>
      </c>
      <c r="F482" s="4">
        <v>1</v>
      </c>
      <c r="G482" s="82">
        <f>F482+G458</f>
        <v>588</v>
      </c>
      <c r="H482" s="92">
        <f t="shared" si="38"/>
        <v>184</v>
      </c>
      <c r="I482" s="92">
        <f t="shared" si="40"/>
        <v>5.2149357576089859</v>
      </c>
      <c r="J482" s="149">
        <f t="shared" si="39"/>
        <v>16.839302420751842</v>
      </c>
    </row>
    <row r="483" spans="1:10" x14ac:dyDescent="0.25">
      <c r="A483" s="92">
        <f t="shared" si="41"/>
        <v>44</v>
      </c>
      <c r="B483" s="5" t="s">
        <v>21</v>
      </c>
      <c r="C483" s="26">
        <v>43936</v>
      </c>
      <c r="D483" s="4">
        <v>7</v>
      </c>
      <c r="E483" s="29">
        <v>191</v>
      </c>
      <c r="G483" s="82" t="e">
        <f>F483+G459</f>
        <v>#REF!</v>
      </c>
      <c r="H483" s="92">
        <f t="shared" si="38"/>
        <v>191</v>
      </c>
      <c r="I483" s="92">
        <f t="shared" si="40"/>
        <v>5.2522734280466299</v>
      </c>
      <c r="J483" s="149">
        <f t="shared" si="39"/>
        <v>16.232437659056913</v>
      </c>
    </row>
    <row r="484" spans="1:10" x14ac:dyDescent="0.25">
      <c r="A484" s="92">
        <f t="shared" si="41"/>
        <v>45</v>
      </c>
      <c r="B484" s="5" t="s">
        <v>21</v>
      </c>
      <c r="C484" s="26">
        <v>43937</v>
      </c>
      <c r="D484" s="4">
        <v>11</v>
      </c>
      <c r="E484" s="29">
        <v>202</v>
      </c>
      <c r="F484" s="4">
        <v>1</v>
      </c>
      <c r="G484" s="82" t="e">
        <f>F484+G460</f>
        <v>#REF!</v>
      </c>
      <c r="H484" s="92">
        <f t="shared" si="38"/>
        <v>202</v>
      </c>
      <c r="I484" s="92">
        <f t="shared" si="40"/>
        <v>5.3082676974012051</v>
      </c>
      <c r="J484" s="149">
        <f t="shared" si="39"/>
        <v>13.656190904719539</v>
      </c>
    </row>
    <row r="485" spans="1:10" x14ac:dyDescent="0.25">
      <c r="A485" s="92">
        <f t="shared" si="41"/>
        <v>46</v>
      </c>
      <c r="B485" s="5" t="s">
        <v>21</v>
      </c>
      <c r="C485" s="26">
        <v>43938</v>
      </c>
      <c r="D485" s="4">
        <v>22</v>
      </c>
      <c r="E485" s="29">
        <v>224</v>
      </c>
      <c r="G485" s="82">
        <f>F485+G461</f>
        <v>1</v>
      </c>
      <c r="H485" s="92">
        <f t="shared" si="38"/>
        <v>224</v>
      </c>
      <c r="I485" s="92">
        <f t="shared" si="40"/>
        <v>5.4116460518550396</v>
      </c>
      <c r="J485" s="149">
        <f t="shared" si="39"/>
        <v>11.017080982741907</v>
      </c>
    </row>
    <row r="486" spans="1:10" x14ac:dyDescent="0.25">
      <c r="A486" s="92">
        <f t="shared" si="41"/>
        <v>47</v>
      </c>
      <c r="B486" s="5" t="s">
        <v>21</v>
      </c>
      <c r="C486" s="26">
        <v>43939</v>
      </c>
      <c r="D486" s="4">
        <v>24</v>
      </c>
      <c r="E486" s="29">
        <v>248</v>
      </c>
      <c r="G486" s="82" t="e">
        <f>F486+G462</f>
        <v>#REF!</v>
      </c>
      <c r="H486" s="92">
        <f t="shared" si="38"/>
        <v>248</v>
      </c>
      <c r="I486" s="92">
        <f t="shared" si="40"/>
        <v>5.5134287461649825</v>
      </c>
      <c r="J486" s="149">
        <f t="shared" si="39"/>
        <v>9.0378814932365064</v>
      </c>
    </row>
    <row r="487" spans="1:10" x14ac:dyDescent="0.25">
      <c r="A487" s="92">
        <f t="shared" si="41"/>
        <v>48</v>
      </c>
      <c r="B487" s="5" t="s">
        <v>21</v>
      </c>
      <c r="C487" s="26">
        <v>43940</v>
      </c>
      <c r="D487" s="4">
        <v>5</v>
      </c>
      <c r="E487" s="29">
        <v>253</v>
      </c>
      <c r="G487" s="82" t="e">
        <f>F487+G463</f>
        <v>#REF!</v>
      </c>
      <c r="H487" s="92">
        <f t="shared" si="38"/>
        <v>253</v>
      </c>
      <c r="I487" s="92">
        <f t="shared" si="40"/>
        <v>5.5333894887275203</v>
      </c>
      <c r="J487" s="149">
        <f t="shared" si="39"/>
        <v>8.6638773762109889</v>
      </c>
    </row>
    <row r="488" spans="1:10" x14ac:dyDescent="0.25">
      <c r="A488" s="92">
        <f t="shared" si="41"/>
        <v>49</v>
      </c>
      <c r="B488" s="5" t="s">
        <v>21</v>
      </c>
      <c r="C488" s="26">
        <v>43941</v>
      </c>
      <c r="D488" s="4">
        <v>5</v>
      </c>
      <c r="E488" s="29">
        <v>258</v>
      </c>
      <c r="F488" s="4">
        <v>1</v>
      </c>
      <c r="G488" s="82">
        <f>F488+G464</f>
        <v>1</v>
      </c>
      <c r="H488" s="92">
        <f t="shared" si="38"/>
        <v>258</v>
      </c>
      <c r="I488" s="92">
        <f t="shared" si="40"/>
        <v>5.5529595849216173</v>
      </c>
      <c r="J488" s="149">
        <f t="shared" si="39"/>
        <v>9.487794770658315</v>
      </c>
    </row>
    <row r="489" spans="1:10" x14ac:dyDescent="0.25">
      <c r="A489" s="92">
        <f t="shared" si="41"/>
        <v>50</v>
      </c>
      <c r="B489" s="5" t="s">
        <v>21</v>
      </c>
      <c r="C489" s="26">
        <v>43942</v>
      </c>
      <c r="D489" s="4">
        <v>5</v>
      </c>
      <c r="E489" s="29">
        <v>263</v>
      </c>
      <c r="G489" s="82" t="e">
        <f>F489+G465</f>
        <v>#REF!</v>
      </c>
      <c r="H489" s="92">
        <f t="shared" si="38"/>
        <v>263</v>
      </c>
      <c r="I489" s="92">
        <f t="shared" si="40"/>
        <v>5.5721540321777647</v>
      </c>
      <c r="J489" s="149">
        <f t="shared" si="39"/>
        <v>12.178009383895262</v>
      </c>
    </row>
    <row r="490" spans="1:10" x14ac:dyDescent="0.25">
      <c r="A490" s="92">
        <f t="shared" si="41"/>
        <v>51</v>
      </c>
      <c r="B490" s="5" t="s">
        <v>21</v>
      </c>
      <c r="C490" s="26">
        <v>43943</v>
      </c>
      <c r="D490" s="4">
        <v>7</v>
      </c>
      <c r="E490" s="29">
        <v>270</v>
      </c>
      <c r="G490" s="82" t="e">
        <f>F490+G466</f>
        <v>#REF!</v>
      </c>
      <c r="H490" s="92">
        <f t="shared" si="38"/>
        <v>270</v>
      </c>
      <c r="I490" s="92">
        <f t="shared" si="40"/>
        <v>5.598421958998375</v>
      </c>
      <c r="J490" s="149">
        <f t="shared" si="39"/>
        <v>13.90806956048214</v>
      </c>
    </row>
    <row r="491" spans="1:10" x14ac:dyDescent="0.25">
      <c r="A491" s="92">
        <f t="shared" si="41"/>
        <v>52</v>
      </c>
      <c r="B491" s="5" t="s">
        <v>21</v>
      </c>
      <c r="C491" s="26">
        <v>43944</v>
      </c>
      <c r="D491" s="4">
        <v>10</v>
      </c>
      <c r="E491" s="29">
        <v>280</v>
      </c>
      <c r="G491" s="82" t="e">
        <f>F491+G467</f>
        <v>#REF!</v>
      </c>
      <c r="H491" s="92">
        <f t="shared" si="38"/>
        <v>280</v>
      </c>
      <c r="I491" s="92">
        <f t="shared" si="40"/>
        <v>5.6347896031692493</v>
      </c>
      <c r="J491" s="149">
        <f t="shared" si="39"/>
        <v>17.048201935971186</v>
      </c>
    </row>
    <row r="492" spans="1:10" x14ac:dyDescent="0.25">
      <c r="A492" s="92">
        <f t="shared" si="41"/>
        <v>53</v>
      </c>
      <c r="B492" s="5" t="s">
        <v>21</v>
      </c>
      <c r="C492" s="26">
        <v>43945</v>
      </c>
      <c r="D492" s="4">
        <v>7</v>
      </c>
      <c r="E492" s="29">
        <v>287</v>
      </c>
      <c r="F492" s="4">
        <v>1</v>
      </c>
      <c r="G492" s="82" t="e">
        <f>F492+G468</f>
        <v>#REF!</v>
      </c>
      <c r="H492" s="92">
        <f t="shared" si="38"/>
        <v>287</v>
      </c>
      <c r="I492" s="92">
        <f t="shared" si="40"/>
        <v>5.6594822157596214</v>
      </c>
      <c r="J492" s="149">
        <f t="shared" si="39"/>
        <v>22.779936748048538</v>
      </c>
    </row>
    <row r="493" spans="1:10" x14ac:dyDescent="0.25">
      <c r="A493" s="92">
        <f t="shared" si="41"/>
        <v>54</v>
      </c>
      <c r="B493" s="5" t="s">
        <v>21</v>
      </c>
      <c r="C493" s="26">
        <v>43946</v>
      </c>
      <c r="D493" s="4">
        <v>7</v>
      </c>
      <c r="E493" s="29">
        <v>294</v>
      </c>
      <c r="G493" s="82" t="e">
        <f>F493+G469</f>
        <v>#REF!</v>
      </c>
      <c r="H493" s="92">
        <f t="shared" si="38"/>
        <v>294</v>
      </c>
      <c r="I493" s="92">
        <f t="shared" si="40"/>
        <v>5.6835797673386814</v>
      </c>
      <c r="J493" s="149">
        <f t="shared" si="39"/>
        <v>27.814911297161593</v>
      </c>
    </row>
    <row r="494" spans="1:10" x14ac:dyDescent="0.25">
      <c r="A494" s="92">
        <f t="shared" si="41"/>
        <v>55</v>
      </c>
      <c r="B494" s="5" t="s">
        <v>21</v>
      </c>
      <c r="C494" s="26">
        <v>43947</v>
      </c>
      <c r="D494" s="4">
        <v>3</v>
      </c>
      <c r="E494" s="29">
        <v>297</v>
      </c>
      <c r="G494" s="82" t="e">
        <f>F494+G470</f>
        <v>#REF!</v>
      </c>
      <c r="H494" s="92">
        <f t="shared" si="38"/>
        <v>297</v>
      </c>
      <c r="I494" s="92">
        <f t="shared" si="40"/>
        <v>5.6937321388026998</v>
      </c>
      <c r="J494" s="149">
        <f t="shared" si="39"/>
        <v>28.075471529355859</v>
      </c>
    </row>
    <row r="495" spans="1:10" x14ac:dyDescent="0.25">
      <c r="A495" s="92">
        <f t="shared" si="41"/>
        <v>56</v>
      </c>
      <c r="B495" s="5" t="s">
        <v>21</v>
      </c>
      <c r="C495" s="26">
        <v>43948</v>
      </c>
      <c r="D495" s="4">
        <v>10</v>
      </c>
      <c r="E495" s="29">
        <v>307</v>
      </c>
      <c r="F495" s="4">
        <v>1</v>
      </c>
      <c r="G495" s="82" t="e">
        <f>F495+G471</f>
        <v>#REF!</v>
      </c>
      <c r="H495" s="92">
        <f t="shared" ref="H495:H558" si="42">IF(EXACT(B495,B494),D495+H494,E495)</f>
        <v>307</v>
      </c>
      <c r="I495" s="92">
        <f t="shared" si="40"/>
        <v>5.7268477475871968</v>
      </c>
      <c r="J495" s="149">
        <f t="shared" si="39"/>
        <v>27.656433891328508</v>
      </c>
    </row>
    <row r="496" spans="1:10" x14ac:dyDescent="0.25">
      <c r="A496" s="92">
        <f t="shared" si="41"/>
        <v>57</v>
      </c>
      <c r="B496" s="5" t="s">
        <v>21</v>
      </c>
      <c r="C496" s="26">
        <v>43949</v>
      </c>
      <c r="D496" s="4">
        <v>0</v>
      </c>
      <c r="E496" s="29">
        <v>307</v>
      </c>
      <c r="G496" s="82" t="e">
        <f>F496+G472</f>
        <v>#REF!</v>
      </c>
      <c r="H496" s="92">
        <f t="shared" si="42"/>
        <v>307</v>
      </c>
      <c r="I496" s="92">
        <f t="shared" si="40"/>
        <v>5.7268477475871968</v>
      </c>
      <c r="J496" s="149">
        <f t="shared" si="39"/>
        <v>30.232129156076741</v>
      </c>
    </row>
    <row r="497" spans="1:10" x14ac:dyDescent="0.25">
      <c r="A497" s="92">
        <f t="shared" si="41"/>
        <v>58</v>
      </c>
      <c r="B497" s="5" t="s">
        <v>21</v>
      </c>
      <c r="C497" s="26">
        <v>43950</v>
      </c>
      <c r="D497" s="4">
        <v>4</v>
      </c>
      <c r="E497" s="29">
        <v>311</v>
      </c>
      <c r="F497" s="4">
        <v>1</v>
      </c>
      <c r="G497" s="82" t="e">
        <f>F497+G473</f>
        <v>#REF!</v>
      </c>
      <c r="H497" s="92">
        <f t="shared" si="42"/>
        <v>311</v>
      </c>
      <c r="I497" s="92">
        <f t="shared" si="40"/>
        <v>5.7397929121792339</v>
      </c>
      <c r="J497" s="149">
        <f t="shared" si="39"/>
        <v>35.029835410982301</v>
      </c>
    </row>
    <row r="498" spans="1:10" x14ac:dyDescent="0.25">
      <c r="A498" s="92">
        <f t="shared" si="41"/>
        <v>59</v>
      </c>
      <c r="B498" s="5" t="s">
        <v>21</v>
      </c>
      <c r="C498" s="26">
        <v>43951</v>
      </c>
      <c r="D498" s="4">
        <v>3</v>
      </c>
      <c r="E498" s="29">
        <v>314</v>
      </c>
      <c r="G498" s="82" t="e">
        <f>F498+G474</f>
        <v>#REF!</v>
      </c>
      <c r="H498" s="92">
        <f t="shared" si="42"/>
        <v>314</v>
      </c>
      <c r="I498" s="92">
        <f t="shared" si="40"/>
        <v>5.7493929859082531</v>
      </c>
      <c r="J498" s="149">
        <f t="shared" si="39"/>
        <v>42.602256013995486</v>
      </c>
    </row>
    <row r="499" spans="1:10" x14ac:dyDescent="0.25">
      <c r="A499" s="92">
        <f t="shared" si="41"/>
        <v>60</v>
      </c>
      <c r="B499" s="5" t="s">
        <v>21</v>
      </c>
      <c r="C499" s="26">
        <v>43952</v>
      </c>
      <c r="D499" s="4">
        <v>12</v>
      </c>
      <c r="E499" s="29">
        <v>326</v>
      </c>
      <c r="G499" s="82" t="e">
        <f>F499+G475</f>
        <v>#REF!</v>
      </c>
      <c r="H499" s="92">
        <f t="shared" si="42"/>
        <v>326</v>
      </c>
      <c r="I499" s="92">
        <f t="shared" si="40"/>
        <v>5.7868973813667077</v>
      </c>
      <c r="J499" s="149">
        <f t="shared" si="39"/>
        <v>42.838661883490495</v>
      </c>
    </row>
    <row r="500" spans="1:10" x14ac:dyDescent="0.25">
      <c r="A500" s="92">
        <f t="shared" si="41"/>
        <v>61</v>
      </c>
      <c r="B500" s="5" t="s">
        <v>21</v>
      </c>
      <c r="C500" s="26">
        <v>43953</v>
      </c>
      <c r="D500" s="4">
        <v>11</v>
      </c>
      <c r="E500" s="29">
        <v>337</v>
      </c>
      <c r="F500" s="4">
        <v>3</v>
      </c>
      <c r="G500" s="82" t="e">
        <f>F500+G476</f>
        <v>#REF!</v>
      </c>
      <c r="H500" s="92">
        <f t="shared" si="42"/>
        <v>337</v>
      </c>
      <c r="I500" s="92">
        <f t="shared" si="40"/>
        <v>5.8200829303523616</v>
      </c>
      <c r="J500" s="149">
        <f t="shared" si="39"/>
        <v>38.766382509565403</v>
      </c>
    </row>
    <row r="501" spans="1:10" x14ac:dyDescent="0.25">
      <c r="A501" s="92">
        <f t="shared" si="41"/>
        <v>62</v>
      </c>
      <c r="B501" s="5" t="s">
        <v>21</v>
      </c>
      <c r="C501" s="26">
        <v>43954</v>
      </c>
      <c r="D501" s="4">
        <v>5</v>
      </c>
      <c r="E501" s="29">
        <v>342</v>
      </c>
      <c r="F501" s="4">
        <v>2</v>
      </c>
      <c r="G501" s="82" t="e">
        <f>F501+G477</f>
        <v>#REF!</v>
      </c>
      <c r="H501" s="92">
        <f t="shared" si="42"/>
        <v>342</v>
      </c>
      <c r="I501" s="92">
        <f t="shared" si="40"/>
        <v>5.8348107370626048</v>
      </c>
      <c r="J501" s="149">
        <f t="shared" si="39"/>
        <v>35.42759120113714</v>
      </c>
    </row>
    <row r="502" spans="1:10" x14ac:dyDescent="0.25">
      <c r="A502" s="92">
        <f t="shared" si="41"/>
        <v>63</v>
      </c>
      <c r="B502" s="5" t="s">
        <v>21</v>
      </c>
      <c r="C502" s="26">
        <v>43955</v>
      </c>
      <c r="D502" s="4">
        <v>5</v>
      </c>
      <c r="E502" s="29">
        <v>347</v>
      </c>
      <c r="F502" s="4">
        <v>1</v>
      </c>
      <c r="G502" s="82" t="e">
        <f>F502+G478</f>
        <v>#REF!</v>
      </c>
      <c r="H502" s="92">
        <f t="shared" si="42"/>
        <v>347</v>
      </c>
      <c r="I502" s="92">
        <f t="shared" si="40"/>
        <v>5.8493247799468593</v>
      </c>
      <c r="J502" s="149">
        <f t="shared" si="39"/>
        <v>34.749846906504125</v>
      </c>
    </row>
    <row r="503" spans="1:10" x14ac:dyDescent="0.25">
      <c r="A503" s="92">
        <f t="shared" si="41"/>
        <v>64</v>
      </c>
      <c r="B503" s="5" t="s">
        <v>21</v>
      </c>
      <c r="C503" s="26">
        <v>43956</v>
      </c>
      <c r="D503" s="4">
        <v>11</v>
      </c>
      <c r="E503" s="29">
        <v>358</v>
      </c>
      <c r="G503" s="82" t="e">
        <f>F503+G479</f>
        <v>#REF!</v>
      </c>
      <c r="H503" s="92">
        <f t="shared" si="42"/>
        <v>358</v>
      </c>
      <c r="I503" s="92">
        <f t="shared" si="40"/>
        <v>5.8805329864007003</v>
      </c>
      <c r="J503" s="149">
        <f t="shared" si="39"/>
        <v>30.437827930689654</v>
      </c>
    </row>
    <row r="504" spans="1:10" x14ac:dyDescent="0.25">
      <c r="A504" s="92">
        <f t="shared" si="41"/>
        <v>65</v>
      </c>
      <c r="B504" s="5" t="s">
        <v>21</v>
      </c>
      <c r="C504" s="26">
        <v>43957</v>
      </c>
      <c r="D504" s="4">
        <v>8</v>
      </c>
      <c r="E504" s="29">
        <v>366</v>
      </c>
      <c r="G504" s="82" t="e">
        <f>F504+G480</f>
        <v>#REF!</v>
      </c>
      <c r="H504" s="92">
        <f t="shared" si="42"/>
        <v>366</v>
      </c>
      <c r="I504" s="92">
        <f t="shared" si="40"/>
        <v>5.9026333334013659</v>
      </c>
      <c r="J504" s="149">
        <f t="shared" si="39"/>
        <v>29.147260990261731</v>
      </c>
    </row>
    <row r="505" spans="1:10" x14ac:dyDescent="0.25">
      <c r="A505" s="92">
        <f t="shared" si="41"/>
        <v>66</v>
      </c>
      <c r="B505" s="5" t="s">
        <v>21</v>
      </c>
      <c r="C505" s="26">
        <v>43958</v>
      </c>
      <c r="D505" s="4">
        <v>26</v>
      </c>
      <c r="E505" s="29">
        <v>392</v>
      </c>
      <c r="G505" s="82" t="e">
        <f>F505+G481</f>
        <v>#VALUE!</v>
      </c>
      <c r="H505" s="92">
        <f t="shared" si="42"/>
        <v>392</v>
      </c>
      <c r="I505" s="92">
        <f t="shared" si="40"/>
        <v>5.9712618397904622</v>
      </c>
      <c r="J505" s="149">
        <f t="shared" si="39"/>
        <v>25.014484482615547</v>
      </c>
    </row>
    <row r="506" spans="1:10" x14ac:dyDescent="0.25">
      <c r="A506" s="92">
        <f t="shared" si="41"/>
        <v>67</v>
      </c>
      <c r="B506" s="5" t="s">
        <v>21</v>
      </c>
      <c r="C506" s="26">
        <v>43959</v>
      </c>
      <c r="D506" s="4">
        <v>26</v>
      </c>
      <c r="E506" s="29">
        <v>418</v>
      </c>
      <c r="G506" s="82">
        <f>F506+G482</f>
        <v>588</v>
      </c>
      <c r="H506" s="92">
        <f t="shared" si="42"/>
        <v>418</v>
      </c>
      <c r="I506" s="92">
        <f t="shared" si="40"/>
        <v>6.0354814325247563</v>
      </c>
      <c r="J506" s="149">
        <f t="shared" si="39"/>
        <v>21.322459260906506</v>
      </c>
    </row>
    <row r="507" spans="1:10" x14ac:dyDescent="0.25">
      <c r="A507" s="92">
        <f t="shared" si="41"/>
        <v>68</v>
      </c>
      <c r="B507" s="5" t="s">
        <v>21</v>
      </c>
      <c r="C507" s="26">
        <v>43960</v>
      </c>
      <c r="D507" s="4">
        <v>9</v>
      </c>
      <c r="E507" s="29">
        <v>427</v>
      </c>
      <c r="G507" s="82" t="e">
        <f>F507+G483</f>
        <v>#REF!</v>
      </c>
      <c r="H507" s="92">
        <f t="shared" si="42"/>
        <v>427</v>
      </c>
      <c r="I507" s="92">
        <f t="shared" si="40"/>
        <v>6.0567840132286248</v>
      </c>
      <c r="J507" s="149">
        <f t="shared" si="39"/>
        <v>19.101399793802624</v>
      </c>
    </row>
    <row r="508" spans="1:10" x14ac:dyDescent="0.25">
      <c r="A508" s="92">
        <f t="shared" si="41"/>
        <v>69</v>
      </c>
      <c r="B508" s="5" t="s">
        <v>21</v>
      </c>
      <c r="C508" s="26">
        <v>43961</v>
      </c>
      <c r="D508" s="4">
        <v>32</v>
      </c>
      <c r="E508" s="29">
        <v>459</v>
      </c>
      <c r="G508" s="82" t="e">
        <f>F508+G484</f>
        <v>#REF!</v>
      </c>
      <c r="H508" s="92">
        <f t="shared" si="42"/>
        <v>459</v>
      </c>
      <c r="I508" s="92">
        <f t="shared" si="40"/>
        <v>6.1290502100605453</v>
      </c>
      <c r="J508" s="149">
        <f t="shared" si="39"/>
        <v>16.037797559960374</v>
      </c>
    </row>
    <row r="509" spans="1:10" x14ac:dyDescent="0.25">
      <c r="A509" s="92">
        <f t="shared" si="41"/>
        <v>70</v>
      </c>
      <c r="B509" s="5" t="s">
        <v>21</v>
      </c>
      <c r="C509" s="26">
        <v>43962</v>
      </c>
      <c r="D509" s="4">
        <v>17</v>
      </c>
      <c r="E509" s="29">
        <v>476</v>
      </c>
      <c r="F509" s="4">
        <v>1</v>
      </c>
      <c r="G509" s="82">
        <f>F509+G485</f>
        <v>2</v>
      </c>
      <c r="H509" s="92">
        <f t="shared" si="42"/>
        <v>476</v>
      </c>
      <c r="I509" s="92">
        <f t="shared" si="40"/>
        <v>6.1654178542314204</v>
      </c>
      <c r="J509" s="149">
        <f t="shared" si="39"/>
        <v>14.622222459533507</v>
      </c>
    </row>
    <row r="510" spans="1:10" x14ac:dyDescent="0.25">
      <c r="A510" s="92">
        <f t="shared" si="41"/>
        <v>71</v>
      </c>
      <c r="B510" s="5" t="s">
        <v>21</v>
      </c>
      <c r="C510" s="26">
        <v>43963</v>
      </c>
      <c r="D510" s="4">
        <v>10</v>
      </c>
      <c r="E510" s="29">
        <v>486</v>
      </c>
      <c r="F510" s="4">
        <v>1</v>
      </c>
      <c r="G510" s="82" t="e">
        <f>F510+G486</f>
        <v>#REF!</v>
      </c>
      <c r="H510" s="92">
        <f t="shared" si="42"/>
        <v>486</v>
      </c>
      <c r="I510" s="92">
        <f t="shared" si="40"/>
        <v>6.1862086239004936</v>
      </c>
      <c r="J510" s="149">
        <f t="shared" si="39"/>
        <v>14.746617987729994</v>
      </c>
    </row>
    <row r="511" spans="1:10" x14ac:dyDescent="0.25">
      <c r="A511" s="92">
        <f t="shared" si="41"/>
        <v>72</v>
      </c>
      <c r="B511" s="5" t="s">
        <v>21</v>
      </c>
      <c r="C511" s="26">
        <v>43964</v>
      </c>
      <c r="D511" s="4">
        <v>18</v>
      </c>
      <c r="E511" s="29">
        <v>504</v>
      </c>
      <c r="F511" s="4">
        <v>1</v>
      </c>
      <c r="G511" s="82" t="e">
        <f>F511+G487</f>
        <v>#REF!</v>
      </c>
      <c r="H511" s="92">
        <f t="shared" si="42"/>
        <v>504</v>
      </c>
      <c r="I511" s="92">
        <f t="shared" si="40"/>
        <v>6.2225762680713688</v>
      </c>
      <c r="J511" s="149">
        <f t="shared" ref="J511:J574" si="43">LN(2)/SLOPE(I504:I511,A504:A511)</f>
        <v>15.417913923651648</v>
      </c>
    </row>
    <row r="512" spans="1:10" x14ac:dyDescent="0.25">
      <c r="A512" s="92">
        <f t="shared" si="41"/>
        <v>73</v>
      </c>
      <c r="B512" s="5" t="s">
        <v>21</v>
      </c>
      <c r="C512" s="26">
        <v>43965</v>
      </c>
      <c r="D512" s="4">
        <v>9</v>
      </c>
      <c r="E512" s="29">
        <v>513</v>
      </c>
      <c r="F512" s="4">
        <v>1</v>
      </c>
      <c r="G512" s="82">
        <f>F512+G488</f>
        <v>2</v>
      </c>
      <c r="H512" s="92">
        <f t="shared" si="42"/>
        <v>513</v>
      </c>
      <c r="I512" s="92">
        <f t="shared" si="40"/>
        <v>6.2402758451707694</v>
      </c>
      <c r="J512" s="149">
        <f t="shared" si="43"/>
        <v>17.952675557015105</v>
      </c>
    </row>
    <row r="513" spans="1:10" x14ac:dyDescent="0.25">
      <c r="A513" s="92">
        <f t="shared" si="41"/>
        <v>74</v>
      </c>
      <c r="B513" s="5" t="s">
        <v>21</v>
      </c>
      <c r="C513" s="26">
        <v>43966</v>
      </c>
      <c r="D513" s="4">
        <v>25</v>
      </c>
      <c r="E513" s="29">
        <v>538</v>
      </c>
      <c r="F513" s="4">
        <v>1</v>
      </c>
      <c r="G513" s="82" t="e">
        <f>F513+G489</f>
        <v>#REF!</v>
      </c>
      <c r="H513" s="92">
        <f t="shared" si="42"/>
        <v>538</v>
      </c>
      <c r="I513" s="92">
        <f t="shared" si="40"/>
        <v>6.2878585601617845</v>
      </c>
      <c r="J513" s="149">
        <f t="shared" si="43"/>
        <v>19.502591629871755</v>
      </c>
    </row>
    <row r="514" spans="1:10" x14ac:dyDescent="0.25">
      <c r="A514" s="92">
        <f t="shared" si="41"/>
        <v>75</v>
      </c>
      <c r="B514" s="5" t="s">
        <v>21</v>
      </c>
      <c r="C514" s="26">
        <v>43967</v>
      </c>
      <c r="D514" s="4">
        <v>21</v>
      </c>
      <c r="E514" s="29">
        <v>559</v>
      </c>
      <c r="F514" s="4">
        <v>1</v>
      </c>
      <c r="G514" s="82" t="e">
        <f>F514+G490</f>
        <v>#REF!</v>
      </c>
      <c r="H514" s="92">
        <f t="shared" si="42"/>
        <v>559</v>
      </c>
      <c r="I514" s="92">
        <f t="shared" ref="I514:I577" si="44">LN(H514)</f>
        <v>6.3261494731550991</v>
      </c>
      <c r="J514" s="149">
        <f t="shared" si="43"/>
        <v>19.800557633610758</v>
      </c>
    </row>
    <row r="515" spans="1:10" x14ac:dyDescent="0.25">
      <c r="A515" s="92">
        <f t="shared" si="41"/>
        <v>76</v>
      </c>
      <c r="B515" s="5" t="s">
        <v>21</v>
      </c>
      <c r="C515" s="26">
        <v>43968</v>
      </c>
      <c r="D515" s="4">
        <v>19</v>
      </c>
      <c r="E515" s="29">
        <v>578</v>
      </c>
      <c r="F515" s="4">
        <v>2</v>
      </c>
      <c r="G515" s="82" t="e">
        <f>F515+G491</f>
        <v>#REF!</v>
      </c>
      <c r="H515" s="92">
        <f t="shared" si="42"/>
        <v>578</v>
      </c>
      <c r="I515" s="92">
        <f t="shared" si="44"/>
        <v>6.3595738686723777</v>
      </c>
      <c r="J515" s="149">
        <f t="shared" si="43"/>
        <v>21.249976272710377</v>
      </c>
    </row>
    <row r="516" spans="1:10" x14ac:dyDescent="0.25">
      <c r="A516" s="92">
        <f t="shared" ref="A516:A579" si="45">IF(EXACT(B516,B515),A515+1,1)</f>
        <v>77</v>
      </c>
      <c r="B516" s="5" t="s">
        <v>21</v>
      </c>
      <c r="C516" s="26">
        <v>43969</v>
      </c>
      <c r="D516" s="4">
        <v>13</v>
      </c>
      <c r="E516" s="29">
        <v>591</v>
      </c>
      <c r="F516" s="4">
        <v>2</v>
      </c>
      <c r="G516" s="82" t="e">
        <f>F516+G492</f>
        <v>#REF!</v>
      </c>
      <c r="H516" s="92">
        <f t="shared" si="42"/>
        <v>591</v>
      </c>
      <c r="I516" s="92">
        <f t="shared" si="44"/>
        <v>6.3818160174060985</v>
      </c>
      <c r="J516" s="149">
        <f t="shared" si="43"/>
        <v>21.25042140717834</v>
      </c>
    </row>
    <row r="517" spans="1:10" x14ac:dyDescent="0.25">
      <c r="A517" s="92">
        <f t="shared" si="45"/>
        <v>78</v>
      </c>
      <c r="B517" s="5" t="s">
        <v>21</v>
      </c>
      <c r="C517" s="26">
        <v>43970</v>
      </c>
      <c r="D517" s="4">
        <v>34</v>
      </c>
      <c r="E517" s="29">
        <v>625</v>
      </c>
      <c r="F517" s="4">
        <v>4</v>
      </c>
      <c r="G517" s="82" t="e">
        <f>F517+G493</f>
        <v>#REF!</v>
      </c>
      <c r="H517" s="92">
        <f t="shared" si="42"/>
        <v>625</v>
      </c>
      <c r="I517" s="92">
        <f t="shared" si="44"/>
        <v>6.4377516497364011</v>
      </c>
      <c r="J517" s="149">
        <f t="shared" si="43"/>
        <v>19.715786488582381</v>
      </c>
    </row>
    <row r="518" spans="1:10" x14ac:dyDescent="0.25">
      <c r="A518" s="92">
        <f t="shared" si="45"/>
        <v>79</v>
      </c>
      <c r="B518" s="5" t="s">
        <v>21</v>
      </c>
      <c r="C518" s="26">
        <v>43971</v>
      </c>
      <c r="D518" s="4">
        <v>35</v>
      </c>
      <c r="E518" s="29">
        <v>660</v>
      </c>
      <c r="F518" s="4">
        <v>1</v>
      </c>
      <c r="G518" s="82" t="e">
        <f>F518+G494</f>
        <v>#REF!</v>
      </c>
      <c r="H518" s="92">
        <f t="shared" si="42"/>
        <v>660</v>
      </c>
      <c r="I518" s="92">
        <f t="shared" si="44"/>
        <v>6.4922398350204711</v>
      </c>
      <c r="J518" s="149">
        <f t="shared" si="43"/>
        <v>18.250316369554504</v>
      </c>
    </row>
    <row r="519" spans="1:10" x14ac:dyDescent="0.25">
      <c r="A519" s="92">
        <f t="shared" si="45"/>
        <v>80</v>
      </c>
      <c r="B519" s="5" t="s">
        <v>21</v>
      </c>
      <c r="C519" s="26">
        <v>43972</v>
      </c>
      <c r="D519" s="4">
        <v>34</v>
      </c>
      <c r="E519" s="29">
        <v>694</v>
      </c>
      <c r="F519" s="4">
        <v>2</v>
      </c>
      <c r="G519" s="82" t="e">
        <f>F519+G495</f>
        <v>#REF!</v>
      </c>
      <c r="H519" s="92">
        <f t="shared" si="42"/>
        <v>694</v>
      </c>
      <c r="I519" s="92">
        <f t="shared" si="44"/>
        <v>6.5424719605068047</v>
      </c>
      <c r="J519" s="149">
        <f t="shared" si="43"/>
        <v>16.662535828844863</v>
      </c>
    </row>
    <row r="520" spans="1:10" x14ac:dyDescent="0.25">
      <c r="A520" s="92">
        <f t="shared" si="45"/>
        <v>81</v>
      </c>
      <c r="B520" s="5" t="s">
        <v>21</v>
      </c>
      <c r="C520" s="26">
        <v>43973</v>
      </c>
      <c r="D520" s="4">
        <v>27</v>
      </c>
      <c r="E520" s="29">
        <v>721</v>
      </c>
      <c r="F520" s="4">
        <v>2</v>
      </c>
      <c r="G520" s="82" t="e">
        <f>F520+G496</f>
        <v>#REF!</v>
      </c>
      <c r="H520" s="92">
        <f t="shared" si="42"/>
        <v>721</v>
      </c>
      <c r="I520" s="92">
        <f t="shared" si="44"/>
        <v>6.5806391372849493</v>
      </c>
      <c r="J520" s="149">
        <f t="shared" si="43"/>
        <v>16.241060146884898</v>
      </c>
    </row>
    <row r="521" spans="1:10" x14ac:dyDescent="0.25">
      <c r="A521" s="92">
        <f t="shared" si="45"/>
        <v>82</v>
      </c>
      <c r="B521" s="5" t="s">
        <v>21</v>
      </c>
      <c r="C521" s="26">
        <v>43974</v>
      </c>
      <c r="D521" s="4">
        <v>7</v>
      </c>
      <c r="E521" s="29">
        <v>728</v>
      </c>
      <c r="F521" s="4">
        <v>2</v>
      </c>
      <c r="G521" s="82" t="e">
        <f>F521+G497</f>
        <v>#REF!</v>
      </c>
      <c r="H521" s="92">
        <f t="shared" si="42"/>
        <v>728</v>
      </c>
      <c r="I521" s="92">
        <f t="shared" si="44"/>
        <v>6.5903010481966859</v>
      </c>
      <c r="J521" s="149">
        <f t="shared" si="43"/>
        <v>16.679167977451936</v>
      </c>
    </row>
    <row r="522" spans="1:10" x14ac:dyDescent="0.25">
      <c r="A522" s="92">
        <f t="shared" si="45"/>
        <v>83</v>
      </c>
      <c r="B522" s="5" t="s">
        <v>21</v>
      </c>
      <c r="C522" s="26">
        <v>43975</v>
      </c>
      <c r="D522" s="4">
        <v>20</v>
      </c>
      <c r="E522" s="29">
        <v>748</v>
      </c>
      <c r="F522" s="4">
        <v>2</v>
      </c>
      <c r="G522" s="82" t="e">
        <f>F522+G498</f>
        <v>#REF!</v>
      </c>
      <c r="H522" s="92">
        <f t="shared" si="42"/>
        <v>748</v>
      </c>
      <c r="I522" s="92">
        <f t="shared" si="44"/>
        <v>6.6174029779744776</v>
      </c>
      <c r="J522" s="149">
        <f t="shared" si="43"/>
        <v>17.505171723480778</v>
      </c>
    </row>
    <row r="523" spans="1:10" x14ac:dyDescent="0.25">
      <c r="A523" s="92">
        <f t="shared" si="45"/>
        <v>84</v>
      </c>
      <c r="B523" s="5" t="s">
        <v>21</v>
      </c>
      <c r="C523" s="26">
        <v>43976</v>
      </c>
      <c r="D523" s="4">
        <v>9</v>
      </c>
      <c r="E523" s="29">
        <v>757</v>
      </c>
      <c r="G523" s="82" t="e">
        <f>F523+G499</f>
        <v>#REF!</v>
      </c>
      <c r="H523" s="92">
        <f t="shared" si="42"/>
        <v>757</v>
      </c>
      <c r="I523" s="92">
        <f t="shared" si="44"/>
        <v>6.6293632534374485</v>
      </c>
      <c r="J523" s="149">
        <f t="shared" si="43"/>
        <v>19.647571844381492</v>
      </c>
    </row>
    <row r="524" spans="1:10" x14ac:dyDescent="0.25">
      <c r="A524" s="92">
        <f t="shared" si="45"/>
        <v>85</v>
      </c>
      <c r="B524" s="5" t="s">
        <v>21</v>
      </c>
      <c r="C524" s="26">
        <v>43977</v>
      </c>
      <c r="D524" s="4">
        <v>23</v>
      </c>
      <c r="E524" s="29">
        <v>780</v>
      </c>
      <c r="F524" s="4">
        <v>2</v>
      </c>
      <c r="G524" s="82" t="e">
        <f>F524+G500</f>
        <v>#REF!</v>
      </c>
      <c r="H524" s="92">
        <f t="shared" si="42"/>
        <v>780</v>
      </c>
      <c r="I524" s="92">
        <f t="shared" si="44"/>
        <v>6.6592939196836376</v>
      </c>
      <c r="J524" s="149">
        <f t="shared" si="43"/>
        <v>23.564336282779962</v>
      </c>
    </row>
    <row r="525" spans="1:10" x14ac:dyDescent="0.25">
      <c r="A525" s="92">
        <f t="shared" si="45"/>
        <v>86</v>
      </c>
      <c r="B525" s="5" t="s">
        <v>21</v>
      </c>
      <c r="C525" s="26">
        <v>43978</v>
      </c>
      <c r="D525" s="4">
        <v>16</v>
      </c>
      <c r="E525" s="29">
        <v>796</v>
      </c>
      <c r="F525" s="4">
        <v>2</v>
      </c>
      <c r="G525" s="82" t="e">
        <f>F525+G501</f>
        <v>#REF!</v>
      </c>
      <c r="H525" s="92">
        <f t="shared" si="42"/>
        <v>796</v>
      </c>
      <c r="I525" s="92">
        <f t="shared" si="44"/>
        <v>6.6795991858443831</v>
      </c>
      <c r="J525" s="149">
        <f t="shared" si="43"/>
        <v>28.142673109998775</v>
      </c>
    </row>
    <row r="526" spans="1:10" x14ac:dyDescent="0.25">
      <c r="A526" s="92">
        <f t="shared" si="45"/>
        <v>87</v>
      </c>
      <c r="B526" s="5" t="s">
        <v>21</v>
      </c>
      <c r="C526" s="26">
        <v>43979</v>
      </c>
      <c r="D526" s="4">
        <v>28</v>
      </c>
      <c r="E526" s="29">
        <v>824</v>
      </c>
      <c r="F526" s="4">
        <v>1</v>
      </c>
      <c r="G526" s="82" t="e">
        <f>F526+G502</f>
        <v>#REF!</v>
      </c>
      <c r="H526" s="92">
        <f t="shared" si="42"/>
        <v>824</v>
      </c>
      <c r="I526" s="92">
        <f t="shared" si="44"/>
        <v>6.7141705299094721</v>
      </c>
      <c r="J526" s="149">
        <f t="shared" si="43"/>
        <v>30.394381983200041</v>
      </c>
    </row>
    <row r="527" spans="1:10" x14ac:dyDescent="0.25">
      <c r="A527" s="92">
        <f t="shared" si="45"/>
        <v>88</v>
      </c>
      <c r="B527" s="5" t="s">
        <v>21</v>
      </c>
      <c r="C527" s="26">
        <v>43980</v>
      </c>
      <c r="D527" s="4">
        <v>26</v>
      </c>
      <c r="E527" s="29">
        <v>850</v>
      </c>
      <c r="F527" s="4">
        <v>1</v>
      </c>
      <c r="G527" s="82" t="e">
        <f>F527+G503</f>
        <v>#REF!</v>
      </c>
      <c r="H527" s="92">
        <f t="shared" si="42"/>
        <v>850</v>
      </c>
      <c r="I527" s="92">
        <f t="shared" si="44"/>
        <v>6.7452363494843626</v>
      </c>
      <c r="J527" s="149">
        <f t="shared" si="43"/>
        <v>29.28721392582008</v>
      </c>
    </row>
    <row r="528" spans="1:10" x14ac:dyDescent="0.25">
      <c r="A528" s="92">
        <f t="shared" si="45"/>
        <v>89</v>
      </c>
      <c r="B528" s="5" t="s">
        <v>21</v>
      </c>
      <c r="C528" s="26">
        <v>43981</v>
      </c>
      <c r="D528" s="4">
        <v>24</v>
      </c>
      <c r="E528" s="29">
        <v>874</v>
      </c>
      <c r="F528" s="4">
        <v>4</v>
      </c>
      <c r="G528" s="82" t="e">
        <f>F528+G504</f>
        <v>#REF!</v>
      </c>
      <c r="H528" s="92">
        <f t="shared" si="42"/>
        <v>874</v>
      </c>
      <c r="I528" s="92">
        <f t="shared" si="44"/>
        <v>6.7730803756555353</v>
      </c>
      <c r="J528" s="149">
        <f t="shared" si="43"/>
        <v>26.545869651532829</v>
      </c>
    </row>
    <row r="529" spans="1:10" x14ac:dyDescent="0.25">
      <c r="A529" s="92">
        <f t="shared" si="45"/>
        <v>90</v>
      </c>
      <c r="B529" s="5" t="s">
        <v>21</v>
      </c>
      <c r="C529" s="26">
        <v>43982</v>
      </c>
      <c r="D529" s="4">
        <v>13</v>
      </c>
      <c r="E529" s="29">
        <v>887</v>
      </c>
      <c r="G529" s="82" t="e">
        <f>F529+G505</f>
        <v>#VALUE!</v>
      </c>
      <c r="H529" s="92">
        <f t="shared" si="42"/>
        <v>887</v>
      </c>
      <c r="I529" s="92">
        <f t="shared" si="44"/>
        <v>6.7878449823095792</v>
      </c>
      <c r="J529" s="149">
        <f t="shared" si="43"/>
        <v>26.41664945841681</v>
      </c>
    </row>
    <row r="530" spans="1:10" x14ac:dyDescent="0.25">
      <c r="A530" s="92">
        <f t="shared" si="45"/>
        <v>91</v>
      </c>
      <c r="B530" s="5" t="s">
        <v>21</v>
      </c>
      <c r="C530" s="26">
        <v>43983</v>
      </c>
      <c r="D530" s="4">
        <v>3</v>
      </c>
      <c r="E530" s="29">
        <v>890</v>
      </c>
      <c r="F530" s="4">
        <v>3</v>
      </c>
      <c r="G530" s="82">
        <f>F530+G506</f>
        <v>591</v>
      </c>
      <c r="H530" s="92">
        <f t="shared" si="42"/>
        <v>890</v>
      </c>
      <c r="I530" s="92">
        <f t="shared" si="44"/>
        <v>6.7912214627261855</v>
      </c>
      <c r="J530" s="149">
        <f t="shared" si="43"/>
        <v>27.894954995868591</v>
      </c>
    </row>
    <row r="531" spans="1:10" x14ac:dyDescent="0.25">
      <c r="A531" s="92">
        <f t="shared" si="45"/>
        <v>92</v>
      </c>
      <c r="B531" s="5" t="s">
        <v>21</v>
      </c>
      <c r="C531" s="26">
        <v>43984</v>
      </c>
      <c r="D531" s="4">
        <v>30</v>
      </c>
      <c r="E531" s="29">
        <v>920</v>
      </c>
      <c r="F531" s="4">
        <v>2</v>
      </c>
      <c r="G531" s="82" t="e">
        <f>F531+G507</f>
        <v>#REF!</v>
      </c>
      <c r="H531" s="92">
        <f t="shared" si="42"/>
        <v>920</v>
      </c>
      <c r="I531" s="92">
        <f t="shared" si="44"/>
        <v>6.8243736700430864</v>
      </c>
      <c r="J531" s="149">
        <f t="shared" si="43"/>
        <v>29.667905657257091</v>
      </c>
    </row>
    <row r="532" spans="1:10" x14ac:dyDescent="0.25">
      <c r="A532" s="92">
        <f t="shared" si="45"/>
        <v>93</v>
      </c>
      <c r="B532" s="5" t="s">
        <v>21</v>
      </c>
      <c r="C532" s="26">
        <v>43985</v>
      </c>
      <c r="D532" s="4">
        <v>6</v>
      </c>
      <c r="E532" s="29">
        <v>926</v>
      </c>
      <c r="F532" s="4">
        <v>1</v>
      </c>
      <c r="G532" s="82" t="e">
        <f>F532+G508</f>
        <v>#REF!</v>
      </c>
      <c r="H532" s="92">
        <f t="shared" si="42"/>
        <v>926</v>
      </c>
      <c r="I532" s="92">
        <f t="shared" si="44"/>
        <v>6.8308742346461795</v>
      </c>
      <c r="J532" s="149">
        <f t="shared" si="43"/>
        <v>33.032082483026493</v>
      </c>
    </row>
    <row r="533" spans="1:10" x14ac:dyDescent="0.25">
      <c r="A533" s="92">
        <f t="shared" si="45"/>
        <v>94</v>
      </c>
      <c r="B533" s="5" t="s">
        <v>21</v>
      </c>
      <c r="C533" s="26">
        <v>43986</v>
      </c>
      <c r="D533" s="4">
        <v>53</v>
      </c>
      <c r="E533" s="29">
        <v>979</v>
      </c>
      <c r="F533" s="4">
        <v>1</v>
      </c>
      <c r="G533" s="82">
        <f>F533+G509</f>
        <v>3</v>
      </c>
      <c r="H533" s="92">
        <f t="shared" si="42"/>
        <v>979</v>
      </c>
      <c r="I533" s="92">
        <f t="shared" si="44"/>
        <v>6.8865316425305103</v>
      </c>
      <c r="J533" s="149">
        <f t="shared" si="43"/>
        <v>32.491753165584811</v>
      </c>
    </row>
    <row r="534" spans="1:10" x14ac:dyDescent="0.25">
      <c r="A534" s="92">
        <f t="shared" si="45"/>
        <v>95</v>
      </c>
      <c r="B534" s="5" t="s">
        <v>21</v>
      </c>
      <c r="C534" s="26">
        <v>43987</v>
      </c>
      <c r="D534" s="4">
        <v>29</v>
      </c>
      <c r="E534" s="29">
        <v>1008</v>
      </c>
      <c r="F534" s="4">
        <v>1</v>
      </c>
      <c r="G534" s="82" t="e">
        <f>F534+G510</f>
        <v>#REF!</v>
      </c>
      <c r="H534" s="92">
        <f t="shared" si="42"/>
        <v>1008</v>
      </c>
      <c r="I534" s="92">
        <f t="shared" si="44"/>
        <v>6.9157234486313142</v>
      </c>
      <c r="J534" s="149">
        <f t="shared" si="43"/>
        <v>30.279360190856526</v>
      </c>
    </row>
    <row r="535" spans="1:10" x14ac:dyDescent="0.25">
      <c r="A535" s="92">
        <f t="shared" si="45"/>
        <v>96</v>
      </c>
      <c r="B535" s="5" t="s">
        <v>21</v>
      </c>
      <c r="C535" s="26">
        <v>43988</v>
      </c>
      <c r="D535" s="4">
        <v>19</v>
      </c>
      <c r="E535" s="29">
        <v>1027</v>
      </c>
      <c r="G535" s="82" t="e">
        <f>F535+G511</f>
        <v>#REF!</v>
      </c>
      <c r="H535" s="92">
        <f t="shared" si="42"/>
        <v>1027</v>
      </c>
      <c r="I535" s="92">
        <f t="shared" si="44"/>
        <v>6.9343972099285578</v>
      </c>
      <c r="J535" s="149">
        <f t="shared" si="43"/>
        <v>28.24997434944444</v>
      </c>
    </row>
    <row r="536" spans="1:10" x14ac:dyDescent="0.25">
      <c r="A536" s="92">
        <f t="shared" si="45"/>
        <v>97</v>
      </c>
      <c r="B536" s="5" t="s">
        <v>21</v>
      </c>
      <c r="C536" s="26">
        <v>43989</v>
      </c>
      <c r="D536" s="4">
        <v>18</v>
      </c>
      <c r="E536" s="29">
        <v>1045</v>
      </c>
      <c r="F536" s="4">
        <v>1</v>
      </c>
      <c r="G536" s="82">
        <f>F536+G512</f>
        <v>3</v>
      </c>
      <c r="H536" s="92">
        <f t="shared" si="42"/>
        <v>1045</v>
      </c>
      <c r="I536" s="92">
        <f t="shared" si="44"/>
        <v>6.9517721643989114</v>
      </c>
      <c r="J536" s="149">
        <f t="shared" si="43"/>
        <v>26.549180097057882</v>
      </c>
    </row>
    <row r="537" spans="1:10" x14ac:dyDescent="0.25">
      <c r="A537" s="92">
        <f t="shared" si="45"/>
        <v>98</v>
      </c>
      <c r="B537" s="5" t="s">
        <v>21</v>
      </c>
      <c r="C537" s="26">
        <v>43990</v>
      </c>
      <c r="D537" s="4">
        <v>45</v>
      </c>
      <c r="E537" s="29">
        <v>1090</v>
      </c>
      <c r="F537" s="4">
        <v>1</v>
      </c>
      <c r="G537" s="82" t="e">
        <f>F537+G513</f>
        <v>#REF!</v>
      </c>
      <c r="H537" s="92">
        <f t="shared" si="42"/>
        <v>1090</v>
      </c>
      <c r="I537" s="92">
        <f t="shared" si="44"/>
        <v>6.9939329752231894</v>
      </c>
      <c r="J537" s="149">
        <f t="shared" si="43"/>
        <v>24.303352643251468</v>
      </c>
    </row>
    <row r="538" spans="1:10" x14ac:dyDescent="0.25">
      <c r="A538" s="92">
        <f t="shared" si="45"/>
        <v>99</v>
      </c>
      <c r="B538" s="5" t="s">
        <v>21</v>
      </c>
      <c r="C538" s="26">
        <v>43991</v>
      </c>
      <c r="D538" s="4">
        <v>28</v>
      </c>
      <c r="E538" s="29">
        <v>1118</v>
      </c>
      <c r="F538" s="4">
        <v>2</v>
      </c>
      <c r="G538" s="82" t="e">
        <f>F538+G514</f>
        <v>#REF!</v>
      </c>
      <c r="H538" s="92">
        <f t="shared" si="42"/>
        <v>1118</v>
      </c>
      <c r="I538" s="92">
        <f t="shared" si="44"/>
        <v>7.0192966537150445</v>
      </c>
      <c r="J538" s="149">
        <f t="shared" si="43"/>
        <v>24.319430788480773</v>
      </c>
    </row>
    <row r="539" spans="1:10" x14ac:dyDescent="0.25">
      <c r="A539" s="92">
        <f t="shared" si="45"/>
        <v>100</v>
      </c>
      <c r="B539" s="5" t="s">
        <v>21</v>
      </c>
      <c r="C539" s="26">
        <v>43992</v>
      </c>
      <c r="D539" s="4">
        <v>45</v>
      </c>
      <c r="E539" s="29">
        <v>1163</v>
      </c>
      <c r="G539" s="82" t="e">
        <f>F539+G515</f>
        <v>#REF!</v>
      </c>
      <c r="H539" s="92">
        <f t="shared" si="42"/>
        <v>1163</v>
      </c>
      <c r="I539" s="92">
        <f t="shared" si="44"/>
        <v>7.0587581525186645</v>
      </c>
      <c r="J539" s="149">
        <f t="shared" si="43"/>
        <v>23.187571410465331</v>
      </c>
    </row>
    <row r="540" spans="1:10" x14ac:dyDescent="0.25">
      <c r="A540" s="92">
        <f t="shared" si="45"/>
        <v>101</v>
      </c>
      <c r="B540" s="5" t="s">
        <v>21</v>
      </c>
      <c r="C540" s="26">
        <v>43993</v>
      </c>
      <c r="D540" s="4">
        <v>48</v>
      </c>
      <c r="E540" s="29">
        <v>1211</v>
      </c>
      <c r="F540" s="4">
        <v>1</v>
      </c>
      <c r="G540" s="82" t="e">
        <f>F540+G516</f>
        <v>#REF!</v>
      </c>
      <c r="H540" s="92">
        <f t="shared" si="42"/>
        <v>1211</v>
      </c>
      <c r="I540" s="92">
        <f t="shared" si="44"/>
        <v>7.0992017435530919</v>
      </c>
      <c r="J540" s="149">
        <f t="shared" si="43"/>
        <v>23.283008386279125</v>
      </c>
    </row>
    <row r="541" spans="1:10" x14ac:dyDescent="0.25">
      <c r="A541" s="92">
        <f t="shared" si="45"/>
        <v>102</v>
      </c>
      <c r="B541" s="5" t="s">
        <v>21</v>
      </c>
      <c r="C541" s="26">
        <v>43994</v>
      </c>
      <c r="D541" s="4">
        <v>39</v>
      </c>
      <c r="E541" s="29">
        <v>1250</v>
      </c>
      <c r="F541" s="4">
        <v>3</v>
      </c>
      <c r="G541" s="82" t="e">
        <f>F541+G517</f>
        <v>#REF!</v>
      </c>
      <c r="H541" s="92">
        <f t="shared" si="42"/>
        <v>1250</v>
      </c>
      <c r="I541" s="92">
        <f t="shared" si="44"/>
        <v>7.1308988302963465</v>
      </c>
      <c r="J541" s="149">
        <f t="shared" si="43"/>
        <v>21.753333571789707</v>
      </c>
    </row>
    <row r="542" spans="1:10" x14ac:dyDescent="0.25">
      <c r="A542" s="92">
        <f t="shared" si="45"/>
        <v>103</v>
      </c>
      <c r="B542" s="5" t="s">
        <v>21</v>
      </c>
      <c r="C542" s="26">
        <v>43995</v>
      </c>
      <c r="D542" s="4">
        <v>49</v>
      </c>
      <c r="E542" s="29">
        <v>1299</v>
      </c>
      <c r="G542" s="82" t="e">
        <f>F542+G518</f>
        <v>#REF!</v>
      </c>
      <c r="H542" s="92">
        <f t="shared" si="42"/>
        <v>1299</v>
      </c>
      <c r="I542" s="92">
        <f t="shared" si="44"/>
        <v>7.1693500166705997</v>
      </c>
      <c r="J542" s="149">
        <f t="shared" si="43"/>
        <v>20.108078020281781</v>
      </c>
    </row>
    <row r="543" spans="1:10" x14ac:dyDescent="0.25">
      <c r="A543" s="92">
        <f t="shared" si="45"/>
        <v>104</v>
      </c>
      <c r="B543" s="5" t="s">
        <v>21</v>
      </c>
      <c r="C543" s="26">
        <v>43996</v>
      </c>
      <c r="D543" s="4">
        <v>27</v>
      </c>
      <c r="E543" s="29">
        <v>1326</v>
      </c>
      <c r="F543" s="4">
        <v>3</v>
      </c>
      <c r="G543" s="82" t="e">
        <f>F543+G519</f>
        <v>#REF!</v>
      </c>
      <c r="H543" s="92">
        <f t="shared" si="42"/>
        <v>1326</v>
      </c>
      <c r="I543" s="92">
        <f t="shared" si="44"/>
        <v>7.1899221707458079</v>
      </c>
      <c r="J543" s="149">
        <f t="shared" si="43"/>
        <v>19.944048400262734</v>
      </c>
    </row>
    <row r="544" spans="1:10" x14ac:dyDescent="0.25">
      <c r="A544" s="92">
        <f t="shared" si="45"/>
        <v>105</v>
      </c>
      <c r="B544" s="5" t="s">
        <v>21</v>
      </c>
      <c r="C544" s="26">
        <v>43997</v>
      </c>
      <c r="D544" s="4">
        <v>38</v>
      </c>
      <c r="E544" s="29">
        <v>1364</v>
      </c>
      <c r="G544" s="82" t="e">
        <f>F544+G520</f>
        <v>#REF!</v>
      </c>
      <c r="H544" s="92">
        <f t="shared" si="42"/>
        <v>1364</v>
      </c>
      <c r="I544" s="92">
        <f t="shared" si="44"/>
        <v>7.2181768384034077</v>
      </c>
      <c r="J544" s="149">
        <f t="shared" si="43"/>
        <v>20.896604989986848</v>
      </c>
    </row>
    <row r="545" spans="1:10" x14ac:dyDescent="0.25">
      <c r="A545" s="92">
        <f t="shared" si="45"/>
        <v>106</v>
      </c>
      <c r="B545" s="5" t="s">
        <v>21</v>
      </c>
      <c r="C545" s="26">
        <v>43998</v>
      </c>
      <c r="D545" s="4">
        <v>23</v>
      </c>
      <c r="E545" s="29">
        <v>1387</v>
      </c>
      <c r="F545" s="4">
        <v>5</v>
      </c>
      <c r="G545" s="82" t="e">
        <f>F545+G521</f>
        <v>#REF!</v>
      </c>
      <c r="H545" s="92">
        <f t="shared" si="42"/>
        <v>1387</v>
      </c>
      <c r="I545" s="92">
        <f t="shared" si="44"/>
        <v>7.2348984203148312</v>
      </c>
      <c r="J545" s="149">
        <f t="shared" si="43"/>
        <v>22.249209682041364</v>
      </c>
    </row>
    <row r="546" spans="1:10" x14ac:dyDescent="0.25">
      <c r="A546" s="92">
        <f t="shared" si="45"/>
        <v>107</v>
      </c>
      <c r="B546" s="5" t="s">
        <v>21</v>
      </c>
      <c r="C546" s="26">
        <v>43999</v>
      </c>
      <c r="D546" s="4">
        <v>20</v>
      </c>
      <c r="E546" s="29">
        <v>1407</v>
      </c>
      <c r="G546" s="82" t="e">
        <f>F546+G522</f>
        <v>#REF!</v>
      </c>
      <c r="H546" s="92">
        <f t="shared" si="42"/>
        <v>1407</v>
      </c>
      <c r="I546" s="92">
        <f t="shared" si="44"/>
        <v>7.2492150571143892</v>
      </c>
      <c r="J546" s="149">
        <f t="shared" si="43"/>
        <v>25.380179769831319</v>
      </c>
    </row>
    <row r="547" spans="1:10" x14ac:dyDescent="0.25">
      <c r="A547" s="92">
        <f t="shared" si="45"/>
        <v>108</v>
      </c>
      <c r="B547" s="5" t="s">
        <v>21</v>
      </c>
      <c r="C547" s="26">
        <v>44000</v>
      </c>
      <c r="D547" s="4">
        <v>68</v>
      </c>
      <c r="E547" s="29">
        <v>1475</v>
      </c>
      <c r="F547" s="4">
        <v>2</v>
      </c>
      <c r="G547" s="82" t="e">
        <f>F547+G523</f>
        <v>#REF!</v>
      </c>
      <c r="H547" s="92">
        <f t="shared" si="42"/>
        <v>1475</v>
      </c>
      <c r="I547" s="92">
        <f t="shared" si="44"/>
        <v>7.2964132687739198</v>
      </c>
      <c r="J547" s="149">
        <f t="shared" si="43"/>
        <v>26.502220522352431</v>
      </c>
    </row>
    <row r="548" spans="1:10" x14ac:dyDescent="0.25">
      <c r="A548" s="92">
        <f t="shared" si="45"/>
        <v>109</v>
      </c>
      <c r="B548" s="5" t="s">
        <v>21</v>
      </c>
      <c r="C548" s="26">
        <v>44001</v>
      </c>
      <c r="D548" s="4">
        <v>31</v>
      </c>
      <c r="E548" s="29">
        <v>1506</v>
      </c>
      <c r="F548" s="4">
        <v>5</v>
      </c>
      <c r="G548" s="82" t="e">
        <f>F548+G524</f>
        <v>#REF!</v>
      </c>
      <c r="H548" s="92">
        <f t="shared" si="42"/>
        <v>1506</v>
      </c>
      <c r="I548" s="92">
        <f t="shared" si="44"/>
        <v>7.3172124083598389</v>
      </c>
      <c r="J548" s="149">
        <f t="shared" si="43"/>
        <v>27.282717823346768</v>
      </c>
    </row>
    <row r="549" spans="1:10" x14ac:dyDescent="0.25">
      <c r="A549" s="92">
        <f t="shared" si="45"/>
        <v>110</v>
      </c>
      <c r="B549" s="5" t="s">
        <v>21</v>
      </c>
      <c r="C549" s="26">
        <v>44002</v>
      </c>
      <c r="D549" s="4">
        <v>24</v>
      </c>
      <c r="E549" s="29">
        <v>1530</v>
      </c>
      <c r="G549" s="82" t="e">
        <f>F549+G525</f>
        <v>#REF!</v>
      </c>
      <c r="H549" s="92">
        <f t="shared" si="42"/>
        <v>1530</v>
      </c>
      <c r="I549" s="92">
        <f t="shared" si="44"/>
        <v>7.3330230143864812</v>
      </c>
      <c r="J549" s="149">
        <f t="shared" si="43"/>
        <v>28.665175405100438</v>
      </c>
    </row>
    <row r="550" spans="1:10" x14ac:dyDescent="0.25">
      <c r="A550" s="92">
        <f t="shared" si="45"/>
        <v>111</v>
      </c>
      <c r="B550" s="5" t="s">
        <v>21</v>
      </c>
      <c r="C550" s="26">
        <v>44003</v>
      </c>
      <c r="D550" s="4">
        <v>52</v>
      </c>
      <c r="E550" s="29">
        <v>1582</v>
      </c>
      <c r="G550" s="82" t="e">
        <f>F550+G526</f>
        <v>#REF!</v>
      </c>
      <c r="H550" s="92">
        <f t="shared" si="42"/>
        <v>1582</v>
      </c>
      <c r="I550" s="92">
        <f t="shared" si="44"/>
        <v>7.3664451483275988</v>
      </c>
      <c r="J550" s="149">
        <f t="shared" si="43"/>
        <v>27.672756863015323</v>
      </c>
    </row>
    <row r="551" spans="1:10" x14ac:dyDescent="0.25">
      <c r="A551" s="92">
        <f t="shared" si="45"/>
        <v>112</v>
      </c>
      <c r="B551" s="5" t="s">
        <v>21</v>
      </c>
      <c r="C551" s="26">
        <v>44004</v>
      </c>
      <c r="D551" s="4">
        <v>20</v>
      </c>
      <c r="E551" s="29">
        <v>1602</v>
      </c>
      <c r="F551" s="4">
        <v>1</v>
      </c>
      <c r="G551" s="82" t="e">
        <f>F551+G527</f>
        <v>#REF!</v>
      </c>
      <c r="H551" s="92">
        <f t="shared" si="42"/>
        <v>1602</v>
      </c>
      <c r="I551" s="92">
        <f t="shared" si="44"/>
        <v>7.3790081276283042</v>
      </c>
      <c r="J551" s="149">
        <f t="shared" si="43"/>
        <v>28.322332949859163</v>
      </c>
    </row>
    <row r="552" spans="1:10" x14ac:dyDescent="0.25">
      <c r="A552" s="92">
        <f t="shared" si="45"/>
        <v>113</v>
      </c>
      <c r="B552" s="5" t="s">
        <v>21</v>
      </c>
      <c r="C552" s="26">
        <v>44005</v>
      </c>
      <c r="D552" s="4">
        <v>55</v>
      </c>
      <c r="E552" s="29">
        <v>1657</v>
      </c>
      <c r="F552" s="4">
        <v>1</v>
      </c>
      <c r="G552" s="82" t="e">
        <f>F552+G528</f>
        <v>#REF!</v>
      </c>
      <c r="H552" s="92">
        <f t="shared" si="42"/>
        <v>1657</v>
      </c>
      <c r="I552" s="92">
        <f t="shared" si="44"/>
        <v>7.4127640174265625</v>
      </c>
      <c r="J552" s="149">
        <f t="shared" si="43"/>
        <v>27.465219052270029</v>
      </c>
    </row>
    <row r="553" spans="1:10" x14ac:dyDescent="0.25">
      <c r="A553" s="92">
        <f t="shared" si="45"/>
        <v>114</v>
      </c>
      <c r="B553" s="5" t="s">
        <v>21</v>
      </c>
      <c r="C553" s="26">
        <v>44006</v>
      </c>
      <c r="D553" s="4">
        <v>37</v>
      </c>
      <c r="E553" s="29">
        <v>1694</v>
      </c>
      <c r="F553" s="4">
        <v>2</v>
      </c>
      <c r="G553" s="82" t="e">
        <f>F553+G529</f>
        <v>#VALUE!</v>
      </c>
      <c r="H553" s="92">
        <f t="shared" si="42"/>
        <v>1694</v>
      </c>
      <c r="I553" s="92">
        <f t="shared" si="44"/>
        <v>7.4348478752119993</v>
      </c>
      <c r="J553" s="149">
        <f t="shared" si="43"/>
        <v>27.725982788671793</v>
      </c>
    </row>
    <row r="554" spans="1:10" x14ac:dyDescent="0.25">
      <c r="A554" s="92">
        <f t="shared" si="45"/>
        <v>115</v>
      </c>
      <c r="B554" s="5" t="s">
        <v>21</v>
      </c>
      <c r="C554" s="26">
        <v>44007</v>
      </c>
      <c r="D554" s="4">
        <v>61</v>
      </c>
      <c r="E554" s="29">
        <v>1755</v>
      </c>
      <c r="F554" s="4">
        <v>2</v>
      </c>
      <c r="G554" s="82">
        <f>F554+G530</f>
        <v>593</v>
      </c>
      <c r="H554" s="92">
        <f t="shared" si="42"/>
        <v>1755</v>
      </c>
      <c r="I554" s="92">
        <f t="shared" si="44"/>
        <v>7.4702241358999659</v>
      </c>
      <c r="J554" s="149">
        <f t="shared" si="43"/>
        <v>28.310438561835255</v>
      </c>
    </row>
    <row r="555" spans="1:10" x14ac:dyDescent="0.25">
      <c r="A555" s="92">
        <f t="shared" si="45"/>
        <v>116</v>
      </c>
      <c r="B555" s="5" t="s">
        <v>21</v>
      </c>
      <c r="C555" s="26">
        <v>44008</v>
      </c>
      <c r="D555" s="4">
        <v>76</v>
      </c>
      <c r="E555" s="29">
        <v>1831</v>
      </c>
      <c r="F555" s="4">
        <v>2</v>
      </c>
      <c r="G555" s="82" t="e">
        <f>F555+G531</f>
        <v>#REF!</v>
      </c>
      <c r="H555" s="92">
        <f t="shared" si="42"/>
        <v>1831</v>
      </c>
      <c r="I555" s="92">
        <f t="shared" si="44"/>
        <v>7.5126175446745105</v>
      </c>
      <c r="J555" s="149">
        <f t="shared" si="43"/>
        <v>25.394373752745732</v>
      </c>
    </row>
    <row r="556" spans="1:10" x14ac:dyDescent="0.25">
      <c r="A556" s="92">
        <f t="shared" si="45"/>
        <v>117</v>
      </c>
      <c r="B556" s="5" t="s">
        <v>21</v>
      </c>
      <c r="C556" s="26">
        <v>44009</v>
      </c>
      <c r="D556" s="4">
        <v>52</v>
      </c>
      <c r="E556" s="29">
        <v>1883</v>
      </c>
      <c r="G556" s="82" t="e">
        <f>F556+G532</f>
        <v>#REF!</v>
      </c>
      <c r="H556" s="92">
        <f t="shared" si="42"/>
        <v>1883</v>
      </c>
      <c r="I556" s="92">
        <f t="shared" si="44"/>
        <v>7.5406215286571525</v>
      </c>
      <c r="J556" s="149">
        <f t="shared" si="43"/>
        <v>23.479615864412672</v>
      </c>
    </row>
    <row r="557" spans="1:10" x14ac:dyDescent="0.25">
      <c r="A557" s="92">
        <f t="shared" si="45"/>
        <v>118</v>
      </c>
      <c r="B557" s="5" t="s">
        <v>21</v>
      </c>
      <c r="C557" s="26">
        <v>44010</v>
      </c>
      <c r="D557" s="4">
        <v>47</v>
      </c>
      <c r="E557" s="29">
        <v>1930</v>
      </c>
      <c r="G557" s="82">
        <f>F557+G533</f>
        <v>3</v>
      </c>
      <c r="H557" s="92">
        <f t="shared" si="42"/>
        <v>1930</v>
      </c>
      <c r="I557" s="92">
        <f t="shared" si="44"/>
        <v>7.5652752818989315</v>
      </c>
      <c r="J557" s="149">
        <f t="shared" si="43"/>
        <v>22.969868870608067</v>
      </c>
    </row>
    <row r="558" spans="1:10" x14ac:dyDescent="0.25">
      <c r="A558" s="92">
        <f t="shared" si="45"/>
        <v>119</v>
      </c>
      <c r="B558" s="5" t="s">
        <v>21</v>
      </c>
      <c r="C558" s="26">
        <v>44011</v>
      </c>
      <c r="D558" s="4">
        <v>31</v>
      </c>
      <c r="E558" s="29">
        <v>1961</v>
      </c>
      <c r="F558" s="4">
        <v>2</v>
      </c>
      <c r="G558" s="82" t="e">
        <f>F558+G534</f>
        <v>#REF!</v>
      </c>
      <c r="H558" s="92">
        <f t="shared" si="42"/>
        <v>1961</v>
      </c>
      <c r="I558" s="92">
        <f t="shared" si="44"/>
        <v>7.5812098261963463</v>
      </c>
      <c r="J558" s="149">
        <f t="shared" si="43"/>
        <v>22.943910949575621</v>
      </c>
    </row>
    <row r="559" spans="1:10" x14ac:dyDescent="0.25">
      <c r="A559" s="92">
        <f t="shared" si="45"/>
        <v>120</v>
      </c>
      <c r="B559" s="5" t="s">
        <v>21</v>
      </c>
      <c r="C559" s="26">
        <v>44012</v>
      </c>
      <c r="D559" s="4">
        <v>70</v>
      </c>
      <c r="E559" s="29">
        <v>2031</v>
      </c>
      <c r="F559" s="4">
        <v>2</v>
      </c>
      <c r="G559" s="82" t="e">
        <f>F559+G535</f>
        <v>#REF!</v>
      </c>
      <c r="H559" s="92">
        <f t="shared" ref="H559:H622" si="46">IF(EXACT(B559,B558),D559+H558,E559)</f>
        <v>2031</v>
      </c>
      <c r="I559" s="92">
        <f t="shared" si="44"/>
        <v>7.616283561580385</v>
      </c>
      <c r="J559" s="149">
        <f t="shared" si="43"/>
        <v>23.576396660202569</v>
      </c>
    </row>
    <row r="560" spans="1:10" x14ac:dyDescent="0.25">
      <c r="A560" s="92">
        <f t="shared" si="45"/>
        <v>121</v>
      </c>
      <c r="B560" s="5" t="s">
        <v>21</v>
      </c>
      <c r="C560" s="26">
        <v>44013</v>
      </c>
      <c r="D560" s="4">
        <v>60</v>
      </c>
      <c r="E560" s="29">
        <v>2091</v>
      </c>
      <c r="F560" s="4">
        <v>3</v>
      </c>
      <c r="G560" s="82">
        <f>F560+G536</f>
        <v>6</v>
      </c>
      <c r="H560" s="92">
        <f t="shared" si="46"/>
        <v>2091</v>
      </c>
      <c r="I560" s="92">
        <f t="shared" si="44"/>
        <v>7.6453976994286332</v>
      </c>
      <c r="J560" s="149">
        <f t="shared" si="43"/>
        <v>23.915602269739729</v>
      </c>
    </row>
    <row r="561" spans="1:10" x14ac:dyDescent="0.25">
      <c r="A561" s="92">
        <f t="shared" si="45"/>
        <v>122</v>
      </c>
      <c r="B561" s="5" t="s">
        <v>21</v>
      </c>
      <c r="C561" s="26">
        <v>44014</v>
      </c>
      <c r="D561" s="4">
        <v>81</v>
      </c>
      <c r="E561" s="29">
        <v>2172</v>
      </c>
      <c r="F561" s="4">
        <v>2</v>
      </c>
      <c r="G561" s="82" t="e">
        <f>F561+G537</f>
        <v>#REF!</v>
      </c>
      <c r="H561" s="92">
        <f t="shared" si="46"/>
        <v>2172</v>
      </c>
      <c r="I561" s="92">
        <f t="shared" si="44"/>
        <v>7.683403681053826</v>
      </c>
      <c r="J561" s="149">
        <f t="shared" si="43"/>
        <v>24.269472486645856</v>
      </c>
    </row>
    <row r="562" spans="1:10" x14ac:dyDescent="0.25">
      <c r="A562" s="92">
        <f t="shared" si="45"/>
        <v>123</v>
      </c>
      <c r="B562" s="5" t="s">
        <v>21</v>
      </c>
      <c r="C562" s="26">
        <v>44015</v>
      </c>
      <c r="D562" s="4">
        <v>37</v>
      </c>
      <c r="E562" s="29">
        <v>2209</v>
      </c>
      <c r="F562" s="4">
        <v>3</v>
      </c>
      <c r="G562" s="82" t="e">
        <f>F562+G538</f>
        <v>#REF!</v>
      </c>
      <c r="H562" s="92">
        <f t="shared" si="46"/>
        <v>2209</v>
      </c>
      <c r="I562" s="92">
        <f t="shared" si="44"/>
        <v>7.7002952034201169</v>
      </c>
      <c r="J562" s="149">
        <f t="shared" si="43"/>
        <v>25.280917216259432</v>
      </c>
    </row>
    <row r="563" spans="1:10" x14ac:dyDescent="0.25">
      <c r="A563" s="92">
        <f t="shared" si="45"/>
        <v>124</v>
      </c>
      <c r="B563" s="5" t="s">
        <v>21</v>
      </c>
      <c r="C563" s="26">
        <v>44016</v>
      </c>
      <c r="D563" s="4">
        <v>53</v>
      </c>
      <c r="E563" s="29">
        <v>2262</v>
      </c>
      <c r="F563" s="4">
        <v>3</v>
      </c>
      <c r="G563" s="82" t="e">
        <f>F563+G539</f>
        <v>#REF!</v>
      </c>
      <c r="H563" s="92">
        <f t="shared" si="46"/>
        <v>2262</v>
      </c>
      <c r="I563" s="92">
        <f t="shared" si="44"/>
        <v>7.7240046566760654</v>
      </c>
      <c r="J563" s="149">
        <f t="shared" si="43"/>
        <v>25.375873428049445</v>
      </c>
    </row>
    <row r="564" spans="1:10" x14ac:dyDescent="0.25">
      <c r="A564" s="92">
        <f t="shared" si="45"/>
        <v>125</v>
      </c>
      <c r="B564" s="5" t="s">
        <v>21</v>
      </c>
      <c r="C564" s="26">
        <v>44017</v>
      </c>
      <c r="D564" s="4">
        <v>47</v>
      </c>
      <c r="E564" s="29">
        <v>2309</v>
      </c>
      <c r="G564" s="82" t="e">
        <f>F564+G540</f>
        <v>#REF!</v>
      </c>
      <c r="H564" s="92">
        <f t="shared" si="46"/>
        <v>2309</v>
      </c>
      <c r="I564" s="92">
        <f t="shared" si="44"/>
        <v>7.7445698093544957</v>
      </c>
      <c r="J564" s="149">
        <f t="shared" si="43"/>
        <v>25.773521471723964</v>
      </c>
    </row>
    <row r="565" spans="1:10" x14ac:dyDescent="0.25">
      <c r="A565" s="92">
        <f t="shared" si="45"/>
        <v>126</v>
      </c>
      <c r="B565" s="5" t="s">
        <v>21</v>
      </c>
      <c r="C565" s="26">
        <v>44018</v>
      </c>
      <c r="D565" s="4">
        <v>26</v>
      </c>
      <c r="E565" s="29">
        <v>2335</v>
      </c>
      <c r="F565" s="4">
        <v>2</v>
      </c>
      <c r="G565" s="82" t="e">
        <f>F565+G541</f>
        <v>#REF!</v>
      </c>
      <c r="H565" s="92">
        <f t="shared" si="46"/>
        <v>2335</v>
      </c>
      <c r="I565" s="92">
        <f t="shared" si="44"/>
        <v>7.755767170102998</v>
      </c>
      <c r="J565" s="149">
        <f t="shared" si="43"/>
        <v>27.51565399480981</v>
      </c>
    </row>
    <row r="566" spans="1:10" x14ac:dyDescent="0.25">
      <c r="A566" s="92">
        <f t="shared" si="45"/>
        <v>127</v>
      </c>
      <c r="B566" s="5" t="s">
        <v>21</v>
      </c>
      <c r="C566" s="26">
        <v>44019</v>
      </c>
      <c r="D566" s="4">
        <v>22</v>
      </c>
      <c r="E566" s="29">
        <v>2357</v>
      </c>
      <c r="G566" s="82" t="e">
        <f>F566+G542</f>
        <v>#REF!</v>
      </c>
      <c r="H566" s="92">
        <f t="shared" si="46"/>
        <v>2357</v>
      </c>
      <c r="I566" s="92">
        <f t="shared" si="44"/>
        <v>7.7651449029361315</v>
      </c>
      <c r="J566" s="149">
        <f t="shared" si="43"/>
        <v>32.327389718733393</v>
      </c>
    </row>
    <row r="567" spans="1:10" x14ac:dyDescent="0.25">
      <c r="A567" s="92">
        <f t="shared" si="45"/>
        <v>128</v>
      </c>
      <c r="B567" s="5" t="s">
        <v>21</v>
      </c>
      <c r="C567" s="26">
        <v>44020</v>
      </c>
      <c r="D567" s="4">
        <v>59</v>
      </c>
      <c r="E567" s="29">
        <v>2416</v>
      </c>
      <c r="G567" s="82" t="e">
        <f>F567+G543</f>
        <v>#REF!</v>
      </c>
      <c r="H567" s="92">
        <f t="shared" si="46"/>
        <v>2416</v>
      </c>
      <c r="I567" s="92">
        <f t="shared" si="44"/>
        <v>7.7898685590547059</v>
      </c>
      <c r="J567" s="149">
        <f t="shared" si="43"/>
        <v>36.232092475533321</v>
      </c>
    </row>
    <row r="568" spans="1:10" x14ac:dyDescent="0.25">
      <c r="A568" s="92">
        <f t="shared" si="45"/>
        <v>129</v>
      </c>
      <c r="B568" s="5" t="s">
        <v>21</v>
      </c>
      <c r="C568" s="26">
        <v>44021</v>
      </c>
      <c r="D568" s="4">
        <v>30</v>
      </c>
      <c r="E568" s="29">
        <v>2446</v>
      </c>
      <c r="F568" s="4">
        <v>4</v>
      </c>
      <c r="G568" s="82" t="e">
        <f>F568+G544</f>
        <v>#REF!</v>
      </c>
      <c r="H568" s="92">
        <f t="shared" si="46"/>
        <v>2446</v>
      </c>
      <c r="I568" s="92">
        <f t="shared" si="44"/>
        <v>7.8022093162471178</v>
      </c>
      <c r="J568" s="149">
        <f t="shared" si="43"/>
        <v>41.17344011175053</v>
      </c>
    </row>
    <row r="569" spans="1:10" x14ac:dyDescent="0.25">
      <c r="A569" s="92">
        <f t="shared" si="45"/>
        <v>130</v>
      </c>
      <c r="B569" s="5" t="s">
        <v>21</v>
      </c>
      <c r="C569" s="26">
        <v>44022</v>
      </c>
      <c r="D569" s="4">
        <v>50</v>
      </c>
      <c r="E569" s="29">
        <v>2496</v>
      </c>
      <c r="F569" s="4">
        <v>1</v>
      </c>
      <c r="G569" s="82" t="e">
        <f>F569+G545</f>
        <v>#REF!</v>
      </c>
      <c r="H569" s="92">
        <f t="shared" si="46"/>
        <v>2496</v>
      </c>
      <c r="I569" s="92">
        <f t="shared" si="44"/>
        <v>7.8224447294893187</v>
      </c>
      <c r="J569" s="149">
        <f t="shared" si="43"/>
        <v>41.847569505313061</v>
      </c>
    </row>
    <row r="570" spans="1:10" x14ac:dyDescent="0.25">
      <c r="A570" s="92">
        <f t="shared" si="45"/>
        <v>131</v>
      </c>
      <c r="B570" s="5" t="s">
        <v>21</v>
      </c>
      <c r="C570" s="26">
        <v>44023</v>
      </c>
      <c r="D570" s="4">
        <v>56</v>
      </c>
      <c r="E570" s="29">
        <v>2552</v>
      </c>
      <c r="F570" s="4">
        <v>1</v>
      </c>
      <c r="G570" s="82" t="e">
        <f>F570+G546</f>
        <v>#REF!</v>
      </c>
      <c r="H570" s="92">
        <f t="shared" si="46"/>
        <v>2552</v>
      </c>
      <c r="I570" s="92">
        <f t="shared" si="44"/>
        <v>7.8446326444646806</v>
      </c>
      <c r="J570" s="149">
        <f t="shared" si="43"/>
        <v>41.653673412099927</v>
      </c>
    </row>
    <row r="571" spans="1:10" x14ac:dyDescent="0.25">
      <c r="A571" s="92">
        <f t="shared" si="45"/>
        <v>132</v>
      </c>
      <c r="B571" s="5" t="s">
        <v>21</v>
      </c>
      <c r="C571" s="26">
        <v>44024</v>
      </c>
      <c r="D571" s="4">
        <v>25</v>
      </c>
      <c r="E571" s="29">
        <v>2577</v>
      </c>
      <c r="G571" s="82" t="e">
        <f>F571+G547</f>
        <v>#REF!</v>
      </c>
      <c r="H571" s="92">
        <f t="shared" si="46"/>
        <v>2577</v>
      </c>
      <c r="I571" s="92">
        <f t="shared" si="44"/>
        <v>7.8543812106523649</v>
      </c>
      <c r="J571" s="149">
        <f t="shared" si="43"/>
        <v>41.670760974447411</v>
      </c>
    </row>
    <row r="572" spans="1:10" x14ac:dyDescent="0.25">
      <c r="A572" s="92">
        <f t="shared" si="45"/>
        <v>133</v>
      </c>
      <c r="B572" s="5" t="s">
        <v>21</v>
      </c>
      <c r="C572" s="26">
        <v>44025</v>
      </c>
      <c r="D572" s="4">
        <v>25</v>
      </c>
      <c r="E572" s="29">
        <v>2602</v>
      </c>
      <c r="G572" s="82" t="e">
        <f>F572+G548</f>
        <v>#REF!</v>
      </c>
      <c r="H572" s="92">
        <f t="shared" si="46"/>
        <v>2602</v>
      </c>
      <c r="I572" s="92">
        <f t="shared" si="44"/>
        <v>7.8640356590724503</v>
      </c>
      <c r="J572" s="149">
        <f t="shared" si="43"/>
        <v>41.930606281744083</v>
      </c>
    </row>
    <row r="573" spans="1:10" x14ac:dyDescent="0.25">
      <c r="A573" s="92">
        <f t="shared" si="45"/>
        <v>134</v>
      </c>
      <c r="B573" s="5" t="s">
        <v>21</v>
      </c>
      <c r="C573" s="26">
        <v>44026</v>
      </c>
      <c r="D573" s="4">
        <v>72</v>
      </c>
      <c r="E573" s="29">
        <v>2674</v>
      </c>
      <c r="F573" s="4">
        <v>1</v>
      </c>
      <c r="G573" s="82" t="e">
        <f>F573+G549</f>
        <v>#REF!</v>
      </c>
      <c r="H573" s="92">
        <f t="shared" si="46"/>
        <v>2674</v>
      </c>
      <c r="I573" s="92">
        <f t="shared" si="44"/>
        <v>7.8913307576618887</v>
      </c>
      <c r="J573" s="149">
        <f t="shared" si="43"/>
        <v>40.635632632335223</v>
      </c>
    </row>
    <row r="574" spans="1:10" x14ac:dyDescent="0.25">
      <c r="A574" s="92">
        <f t="shared" si="45"/>
        <v>135</v>
      </c>
      <c r="B574" s="5" t="s">
        <v>21</v>
      </c>
      <c r="C574" s="26">
        <v>44027</v>
      </c>
      <c r="D574" s="4">
        <v>77</v>
      </c>
      <c r="E574" s="29">
        <v>2751</v>
      </c>
      <c r="G574" s="82" t="e">
        <f>F574+G550</f>
        <v>#REF!</v>
      </c>
      <c r="H574" s="92">
        <f t="shared" si="46"/>
        <v>2751</v>
      </c>
      <c r="I574" s="92">
        <f t="shared" si="44"/>
        <v>7.9197197609245746</v>
      </c>
      <c r="J574" s="149">
        <f t="shared" si="43"/>
        <v>39.100713484600007</v>
      </c>
    </row>
    <row r="575" spans="1:10" x14ac:dyDescent="0.25">
      <c r="A575" s="92">
        <f t="shared" si="45"/>
        <v>136</v>
      </c>
      <c r="B575" s="5" t="s">
        <v>21</v>
      </c>
      <c r="C575" s="26">
        <v>44028</v>
      </c>
      <c r="D575" s="4">
        <v>42</v>
      </c>
      <c r="E575" s="29">
        <v>2793</v>
      </c>
      <c r="F575" s="4">
        <v>2</v>
      </c>
      <c r="G575" s="82" t="e">
        <f>F575+G551</f>
        <v>#REF!</v>
      </c>
      <c r="H575" s="92">
        <f t="shared" si="46"/>
        <v>2793</v>
      </c>
      <c r="I575" s="92">
        <f t="shared" si="44"/>
        <v>7.9348715659451772</v>
      </c>
      <c r="J575" s="149">
        <f t="shared" ref="J575:J638" si="47">LN(2)/SLOPE(I568:I575,A568:A575)</f>
        <v>37.209779511023477</v>
      </c>
    </row>
    <row r="576" spans="1:10" x14ac:dyDescent="0.25">
      <c r="A576" s="92">
        <f t="shared" si="45"/>
        <v>137</v>
      </c>
      <c r="B576" s="5" t="s">
        <v>21</v>
      </c>
      <c r="C576" s="26">
        <v>44029</v>
      </c>
      <c r="D576" s="4">
        <v>65</v>
      </c>
      <c r="E576" s="29">
        <v>2858</v>
      </c>
      <c r="G576" s="82" t="e">
        <f>F576+G552</f>
        <v>#REF!</v>
      </c>
      <c r="H576" s="92">
        <f t="shared" si="46"/>
        <v>2858</v>
      </c>
      <c r="I576" s="92">
        <f t="shared" si="44"/>
        <v>7.9578773584898128</v>
      </c>
      <c r="J576" s="149">
        <f t="shared" si="47"/>
        <v>35.884839261391647</v>
      </c>
    </row>
    <row r="577" spans="1:10" x14ac:dyDescent="0.25">
      <c r="A577" s="92">
        <f t="shared" si="45"/>
        <v>138</v>
      </c>
      <c r="B577" s="5" t="s">
        <v>21</v>
      </c>
      <c r="C577" s="26">
        <v>44030</v>
      </c>
      <c r="D577" s="4">
        <v>60</v>
      </c>
      <c r="E577" s="29">
        <v>2918</v>
      </c>
      <c r="F577" s="4">
        <v>3</v>
      </c>
      <c r="G577" s="82" t="e">
        <f>F577+G553</f>
        <v>#VALUE!</v>
      </c>
      <c r="H577" s="92">
        <f t="shared" si="46"/>
        <v>2918</v>
      </c>
      <c r="I577" s="92">
        <f t="shared" si="44"/>
        <v>7.9786537290827306</v>
      </c>
      <c r="J577" s="149">
        <f t="shared" si="47"/>
        <v>34.319777937790462</v>
      </c>
    </row>
    <row r="578" spans="1:10" x14ac:dyDescent="0.25">
      <c r="A578" s="92">
        <f t="shared" si="45"/>
        <v>139</v>
      </c>
      <c r="B578" s="5" t="s">
        <v>21</v>
      </c>
      <c r="C578" s="26">
        <v>44031</v>
      </c>
      <c r="D578" s="4">
        <v>48</v>
      </c>
      <c r="E578" s="29">
        <v>2966</v>
      </c>
      <c r="F578" s="4">
        <v>1</v>
      </c>
      <c r="G578" s="82">
        <f>F578+G554</f>
        <v>594</v>
      </c>
      <c r="H578" s="92">
        <f t="shared" si="46"/>
        <v>2966</v>
      </c>
      <c r="I578" s="92">
        <f t="shared" ref="I578:I641" si="48">LN(H578)</f>
        <v>7.9949695226978772</v>
      </c>
      <c r="J578" s="149">
        <f t="shared" si="47"/>
        <v>32.857990127160839</v>
      </c>
    </row>
    <row r="579" spans="1:10" x14ac:dyDescent="0.25">
      <c r="A579" s="92">
        <f t="shared" si="45"/>
        <v>140</v>
      </c>
      <c r="B579" s="5" t="s">
        <v>21</v>
      </c>
      <c r="C579" s="26">
        <v>44032</v>
      </c>
      <c r="D579" s="4">
        <v>30</v>
      </c>
      <c r="E579" s="29">
        <v>2996</v>
      </c>
      <c r="F579" s="4">
        <v>1</v>
      </c>
      <c r="G579" s="82" t="e">
        <f>F579+G555</f>
        <v>#REF!</v>
      </c>
      <c r="H579" s="92">
        <f t="shared" si="46"/>
        <v>2996</v>
      </c>
      <c r="I579" s="92">
        <f t="shared" si="48"/>
        <v>8.0050333446371109</v>
      </c>
      <c r="J579" s="149">
        <f t="shared" si="47"/>
        <v>34.149480611191692</v>
      </c>
    </row>
    <row r="580" spans="1:10" x14ac:dyDescent="0.25">
      <c r="A580" s="92">
        <f t="shared" ref="A580:A643" si="49">IF(EXACT(B580,B579),A579+1,1)</f>
        <v>141</v>
      </c>
      <c r="B580" s="5" t="s">
        <v>21</v>
      </c>
      <c r="C580" s="26">
        <v>44033</v>
      </c>
      <c r="D580" s="4">
        <v>35</v>
      </c>
      <c r="E580" s="29">
        <v>3031</v>
      </c>
      <c r="G580" s="82" t="e">
        <f>F580+G556</f>
        <v>#REF!</v>
      </c>
      <c r="H580" s="92">
        <f t="shared" si="46"/>
        <v>3031</v>
      </c>
      <c r="I580" s="92">
        <f t="shared" si="48"/>
        <v>8.0166478770578031</v>
      </c>
      <c r="J580" s="149">
        <f t="shared" si="47"/>
        <v>38.69093519343911</v>
      </c>
    </row>
    <row r="581" spans="1:10" x14ac:dyDescent="0.25">
      <c r="A581" s="92">
        <f t="shared" si="49"/>
        <v>142</v>
      </c>
      <c r="B581" s="5" t="s">
        <v>21</v>
      </c>
      <c r="C581" s="26">
        <v>44034</v>
      </c>
      <c r="D581" s="4">
        <v>73</v>
      </c>
      <c r="E581" s="29">
        <v>3104</v>
      </c>
      <c r="F581" s="4">
        <v>3</v>
      </c>
      <c r="G581" s="82">
        <f>F581+G557</f>
        <v>6</v>
      </c>
      <c r="H581" s="92">
        <f t="shared" si="46"/>
        <v>3104</v>
      </c>
      <c r="I581" s="92">
        <f t="shared" si="48"/>
        <v>8.0404468813031098</v>
      </c>
      <c r="J581" s="149">
        <f t="shared" si="47"/>
        <v>41.242536395849768</v>
      </c>
    </row>
    <row r="582" spans="1:10" x14ac:dyDescent="0.25">
      <c r="A582" s="92">
        <f t="shared" si="49"/>
        <v>143</v>
      </c>
      <c r="B582" s="5" t="s">
        <v>21</v>
      </c>
      <c r="C582" s="26">
        <v>44035</v>
      </c>
      <c r="D582" s="4">
        <v>51</v>
      </c>
      <c r="E582" s="29">
        <v>3155</v>
      </c>
      <c r="F582" s="4">
        <v>3</v>
      </c>
      <c r="G582" s="82" t="e">
        <f>F582+G558</f>
        <v>#REF!</v>
      </c>
      <c r="H582" s="92">
        <f t="shared" si="46"/>
        <v>3155</v>
      </c>
      <c r="I582" s="92">
        <f t="shared" si="48"/>
        <v>8.0567437749753132</v>
      </c>
      <c r="J582" s="149">
        <f t="shared" si="47"/>
        <v>41.888050850029764</v>
      </c>
    </row>
    <row r="583" spans="1:10" x14ac:dyDescent="0.25">
      <c r="A583" s="92">
        <f t="shared" si="49"/>
        <v>144</v>
      </c>
      <c r="B583" s="5" t="s">
        <v>21</v>
      </c>
      <c r="C583" s="26">
        <v>44036</v>
      </c>
      <c r="D583" s="4">
        <v>63</v>
      </c>
      <c r="E583" s="29">
        <v>3218</v>
      </c>
      <c r="F583" s="4">
        <v>3</v>
      </c>
      <c r="G583" s="82" t="e">
        <f>F583+G559</f>
        <v>#REF!</v>
      </c>
      <c r="H583" s="92">
        <f t="shared" si="46"/>
        <v>3218</v>
      </c>
      <c r="I583" s="92">
        <f t="shared" si="48"/>
        <v>8.0765153275523289</v>
      </c>
      <c r="J583" s="149">
        <f t="shared" si="47"/>
        <v>42.531740653868546</v>
      </c>
    </row>
    <row r="584" spans="1:10" x14ac:dyDescent="0.25">
      <c r="A584" s="92">
        <f t="shared" si="49"/>
        <v>145</v>
      </c>
      <c r="B584" s="5" t="s">
        <v>21</v>
      </c>
      <c r="C584" s="26">
        <v>44037</v>
      </c>
      <c r="D584" s="4">
        <v>42</v>
      </c>
      <c r="E584" s="29">
        <v>3260</v>
      </c>
      <c r="F584" s="4">
        <v>2</v>
      </c>
      <c r="G584" s="82">
        <f>F584+G560</f>
        <v>8</v>
      </c>
      <c r="H584" s="92">
        <f t="shared" si="46"/>
        <v>3260</v>
      </c>
      <c r="I584" s="92">
        <f t="shared" si="48"/>
        <v>8.0894824743607536</v>
      </c>
      <c r="J584" s="149">
        <f t="shared" si="47"/>
        <v>42.734715324329926</v>
      </c>
    </row>
    <row r="585" spans="1:10" x14ac:dyDescent="0.25">
      <c r="A585" s="92">
        <f t="shared" si="49"/>
        <v>146</v>
      </c>
      <c r="B585" s="5" t="s">
        <v>21</v>
      </c>
      <c r="C585" s="26">
        <v>44038</v>
      </c>
      <c r="D585" s="4">
        <v>66</v>
      </c>
      <c r="E585" s="29">
        <v>3326</v>
      </c>
      <c r="G585" s="82" t="e">
        <f>F585+G561</f>
        <v>#REF!</v>
      </c>
      <c r="H585" s="92">
        <f t="shared" si="46"/>
        <v>3326</v>
      </c>
      <c r="I585" s="92">
        <f t="shared" si="48"/>
        <v>8.1095256597528724</v>
      </c>
      <c r="J585" s="149">
        <f t="shared" si="47"/>
        <v>41.001979656747707</v>
      </c>
    </row>
    <row r="586" spans="1:10" x14ac:dyDescent="0.25">
      <c r="A586" s="92">
        <f t="shared" si="49"/>
        <v>147</v>
      </c>
      <c r="B586" s="5" t="s">
        <v>21</v>
      </c>
      <c r="C586" s="26">
        <v>44039</v>
      </c>
      <c r="D586" s="4">
        <v>32</v>
      </c>
      <c r="E586" s="29">
        <v>3358</v>
      </c>
      <c r="F586" s="4">
        <v>3</v>
      </c>
      <c r="G586" s="82" t="e">
        <f>F586+G562</f>
        <v>#REF!</v>
      </c>
      <c r="H586" s="92">
        <f t="shared" si="46"/>
        <v>3358</v>
      </c>
      <c r="I586" s="92">
        <f t="shared" si="48"/>
        <v>8.119100837637486</v>
      </c>
      <c r="J586" s="149">
        <f t="shared" si="47"/>
        <v>40.723750848247882</v>
      </c>
    </row>
    <row r="587" spans="1:10" x14ac:dyDescent="0.25">
      <c r="A587" s="92">
        <f t="shared" si="49"/>
        <v>148</v>
      </c>
      <c r="B587" s="5" t="s">
        <v>21</v>
      </c>
      <c r="C587" s="26">
        <v>44040</v>
      </c>
      <c r="D587" s="4">
        <v>18</v>
      </c>
      <c r="E587" s="29">
        <v>3376</v>
      </c>
      <c r="G587" s="82" t="e">
        <f>F587+G563</f>
        <v>#REF!</v>
      </c>
      <c r="H587" s="92">
        <f t="shared" si="46"/>
        <v>3376</v>
      </c>
      <c r="I587" s="92">
        <f t="shared" si="48"/>
        <v>8.1244468557158473</v>
      </c>
      <c r="J587" s="149">
        <f t="shared" si="47"/>
        <v>44.136937129065757</v>
      </c>
    </row>
    <row r="588" spans="1:10" x14ac:dyDescent="0.25">
      <c r="A588" s="92">
        <f t="shared" si="49"/>
        <v>149</v>
      </c>
      <c r="B588" s="5" t="s">
        <v>21</v>
      </c>
      <c r="C588" s="26">
        <v>44041</v>
      </c>
      <c r="D588" s="4">
        <v>52</v>
      </c>
      <c r="E588" s="29">
        <v>3428</v>
      </c>
      <c r="F588" s="4">
        <f>2+1</f>
        <v>3</v>
      </c>
      <c r="G588" s="82" t="e">
        <f>F588+G564</f>
        <v>#REF!</v>
      </c>
      <c r="H588" s="92">
        <f t="shared" si="46"/>
        <v>3428</v>
      </c>
      <c r="I588" s="92">
        <f t="shared" si="48"/>
        <v>8.1397322797176699</v>
      </c>
      <c r="J588" s="149">
        <f t="shared" si="47"/>
        <v>49.287841316473568</v>
      </c>
    </row>
    <row r="589" spans="1:10" x14ac:dyDescent="0.25">
      <c r="A589" s="92">
        <f t="shared" si="49"/>
        <v>150</v>
      </c>
      <c r="B589" s="5" t="s">
        <v>21</v>
      </c>
      <c r="C589" s="26">
        <v>44042</v>
      </c>
      <c r="D589" s="4">
        <v>93</v>
      </c>
      <c r="E589" s="29">
        <v>3521</v>
      </c>
      <c r="G589" s="82" t="e">
        <f>F589+G565</f>
        <v>#REF!</v>
      </c>
      <c r="H589" s="92">
        <f t="shared" si="46"/>
        <v>3521</v>
      </c>
      <c r="I589" s="92">
        <f t="shared" si="48"/>
        <v>8.1665003191550518</v>
      </c>
      <c r="J589" s="149">
        <f t="shared" si="47"/>
        <v>48.566890751521633</v>
      </c>
    </row>
    <row r="590" spans="1:10" x14ac:dyDescent="0.25">
      <c r="A590" s="92">
        <f t="shared" si="49"/>
        <v>151</v>
      </c>
      <c r="B590" s="5" t="s">
        <v>21</v>
      </c>
      <c r="C590" s="26">
        <v>44043</v>
      </c>
      <c r="D590" s="4">
        <v>58</v>
      </c>
      <c r="E590" s="29">
        <v>3579</v>
      </c>
      <c r="F590" s="4">
        <v>2</v>
      </c>
      <c r="G590" s="82" t="e">
        <f>F590+G566</f>
        <v>#REF!</v>
      </c>
      <c r="H590" s="92">
        <f t="shared" si="46"/>
        <v>3579</v>
      </c>
      <c r="I590" s="92">
        <f t="shared" si="48"/>
        <v>8.1828387107660259</v>
      </c>
      <c r="J590" s="149">
        <f t="shared" si="47"/>
        <v>47.517726738874309</v>
      </c>
    </row>
    <row r="591" spans="1:10" x14ac:dyDescent="0.25">
      <c r="A591" s="92">
        <f t="shared" si="49"/>
        <v>152</v>
      </c>
      <c r="B591" s="5" t="s">
        <v>21</v>
      </c>
      <c r="C591" s="26">
        <v>44044</v>
      </c>
      <c r="D591" s="4">
        <v>59</v>
      </c>
      <c r="E591" s="29">
        <v>3638</v>
      </c>
      <c r="G591" s="82" t="e">
        <f>F591+G567</f>
        <v>#REF!</v>
      </c>
      <c r="H591" s="92">
        <f t="shared" si="46"/>
        <v>3638</v>
      </c>
      <c r="I591" s="92">
        <f t="shared" si="48"/>
        <v>8.1991893590780673</v>
      </c>
      <c r="J591" s="149">
        <f t="shared" si="47"/>
        <v>45.065390165351332</v>
      </c>
    </row>
    <row r="592" spans="1:10" x14ac:dyDescent="0.25">
      <c r="A592" s="92">
        <f t="shared" si="49"/>
        <v>153</v>
      </c>
      <c r="B592" s="5" t="s">
        <v>21</v>
      </c>
      <c r="C592" s="26">
        <v>44045</v>
      </c>
      <c r="D592" s="4">
        <v>33</v>
      </c>
      <c r="E592" s="29">
        <v>3671</v>
      </c>
      <c r="F592" s="4">
        <v>1</v>
      </c>
      <c r="G592" s="82" t="e">
        <f>F592+G568</f>
        <v>#REF!</v>
      </c>
      <c r="H592" s="92">
        <f t="shared" si="46"/>
        <v>3671</v>
      </c>
      <c r="I592" s="92">
        <f t="shared" si="48"/>
        <v>8.208219383496834</v>
      </c>
      <c r="J592" s="149">
        <f t="shared" si="47"/>
        <v>45.022007212093676</v>
      </c>
    </row>
    <row r="593" spans="1:10" x14ac:dyDescent="0.25">
      <c r="A593" s="92">
        <f t="shared" si="49"/>
        <v>154</v>
      </c>
      <c r="B593" s="5" t="s">
        <v>21</v>
      </c>
      <c r="C593" s="26">
        <v>44046</v>
      </c>
      <c r="D593" s="4">
        <v>31</v>
      </c>
      <c r="E593" s="29">
        <v>3702</v>
      </c>
      <c r="F593" s="4">
        <f>1+2+3</f>
        <v>6</v>
      </c>
      <c r="G593" s="82" t="e">
        <f>F593+G569</f>
        <v>#REF!</v>
      </c>
      <c r="H593" s="92">
        <f t="shared" si="46"/>
        <v>3702</v>
      </c>
      <c r="I593" s="92">
        <f t="shared" si="48"/>
        <v>8.2166284931334435</v>
      </c>
      <c r="J593" s="149">
        <f t="shared" si="47"/>
        <v>44.916992027157157</v>
      </c>
    </row>
    <row r="594" spans="1:10" x14ac:dyDescent="0.25">
      <c r="A594" s="92">
        <f t="shared" si="49"/>
        <v>155</v>
      </c>
      <c r="B594" s="5" t="s">
        <v>21</v>
      </c>
      <c r="C594" s="26">
        <v>44047</v>
      </c>
      <c r="D594" s="4">
        <v>53</v>
      </c>
      <c r="E594" s="29">
        <v>3755</v>
      </c>
      <c r="F594" s="4">
        <v>3</v>
      </c>
      <c r="G594" s="82" t="e">
        <f>F594+G570</f>
        <v>#REF!</v>
      </c>
      <c r="H594" s="92">
        <f t="shared" si="46"/>
        <v>3755</v>
      </c>
      <c r="I594" s="92">
        <f t="shared" si="48"/>
        <v>8.2308435641982349</v>
      </c>
      <c r="J594" s="149">
        <f t="shared" si="47"/>
        <v>45.818324714809869</v>
      </c>
    </row>
    <row r="595" spans="1:10" x14ac:dyDescent="0.25">
      <c r="A595" s="92">
        <f t="shared" si="49"/>
        <v>156</v>
      </c>
      <c r="B595" s="5" t="s">
        <v>21</v>
      </c>
      <c r="C595" s="26">
        <v>44048</v>
      </c>
      <c r="D595" s="4">
        <v>70</v>
      </c>
      <c r="E595" s="29">
        <v>3825</v>
      </c>
      <c r="F595" s="4">
        <v>2</v>
      </c>
      <c r="G595" s="82" t="e">
        <f>F595+G571</f>
        <v>#REF!</v>
      </c>
      <c r="H595" s="92">
        <f t="shared" si="46"/>
        <v>3825</v>
      </c>
      <c r="I595" s="92">
        <f t="shared" si="48"/>
        <v>8.2493137462606363</v>
      </c>
      <c r="J595" s="149">
        <f t="shared" si="47"/>
        <v>48.553243484560298</v>
      </c>
    </row>
    <row r="596" spans="1:10" x14ac:dyDescent="0.25">
      <c r="A596" s="92">
        <f t="shared" si="49"/>
        <v>157</v>
      </c>
      <c r="B596" s="5" t="s">
        <v>21</v>
      </c>
      <c r="C596" s="26">
        <v>44049</v>
      </c>
      <c r="D596" s="4">
        <v>47</v>
      </c>
      <c r="E596" s="29">
        <v>3872</v>
      </c>
      <c r="F596" s="4">
        <f>1+4</f>
        <v>5</v>
      </c>
      <c r="G596" s="82" t="e">
        <f>F596+G572</f>
        <v>#REF!</v>
      </c>
      <c r="H596" s="92">
        <f t="shared" si="46"/>
        <v>3872</v>
      </c>
      <c r="I596" s="92">
        <f t="shared" si="48"/>
        <v>8.2615264483964683</v>
      </c>
      <c r="J596" s="149">
        <f t="shared" si="47"/>
        <v>52.886535352538907</v>
      </c>
    </row>
    <row r="597" spans="1:10" x14ac:dyDescent="0.25">
      <c r="A597" s="92">
        <f t="shared" si="49"/>
        <v>158</v>
      </c>
      <c r="B597" s="5" t="s">
        <v>21</v>
      </c>
      <c r="C597" s="26">
        <v>44050</v>
      </c>
      <c r="D597" s="4">
        <v>77</v>
      </c>
      <c r="E597" s="29">
        <v>3949</v>
      </c>
      <c r="F597" s="4">
        <v>5</v>
      </c>
      <c r="G597" s="82" t="e">
        <f>F597+G573</f>
        <v>#REF!</v>
      </c>
      <c r="H597" s="92">
        <f t="shared" si="46"/>
        <v>3949</v>
      </c>
      <c r="I597" s="92">
        <f t="shared" si="48"/>
        <v>8.2812176612866502</v>
      </c>
      <c r="J597" s="149">
        <f t="shared" si="47"/>
        <v>51.171126492210654</v>
      </c>
    </row>
    <row r="598" spans="1:10" x14ac:dyDescent="0.25">
      <c r="A598" s="92">
        <f t="shared" si="49"/>
        <v>159</v>
      </c>
      <c r="B598" s="5" t="s">
        <v>21</v>
      </c>
      <c r="C598" s="26">
        <v>44051</v>
      </c>
      <c r="D598" s="4">
        <v>54</v>
      </c>
      <c r="E598" s="29">
        <v>4003</v>
      </c>
      <c r="G598" s="82" t="e">
        <f>F598+G574</f>
        <v>#REF!</v>
      </c>
      <c r="H598" s="92">
        <f t="shared" si="46"/>
        <v>4003</v>
      </c>
      <c r="I598" s="92">
        <f t="shared" si="48"/>
        <v>8.2947993589925737</v>
      </c>
      <c r="J598" s="149">
        <f t="shared" si="47"/>
        <v>49.034121547254394</v>
      </c>
    </row>
    <row r="599" spans="1:10" x14ac:dyDescent="0.25">
      <c r="A599" s="92">
        <f t="shared" si="49"/>
        <v>160</v>
      </c>
      <c r="B599" s="5" t="s">
        <v>21</v>
      </c>
      <c r="C599" s="26">
        <v>44052</v>
      </c>
      <c r="D599" s="4">
        <v>66</v>
      </c>
      <c r="E599" s="29">
        <v>4069</v>
      </c>
      <c r="G599" s="82" t="e">
        <f>F599+G575</f>
        <v>#REF!</v>
      </c>
      <c r="H599" s="92">
        <f t="shared" si="46"/>
        <v>4069</v>
      </c>
      <c r="I599" s="92">
        <f t="shared" si="48"/>
        <v>8.3111525480016901</v>
      </c>
      <c r="J599" s="149">
        <f t="shared" si="47"/>
        <v>45.67614521609363</v>
      </c>
    </row>
    <row r="600" spans="1:10" x14ac:dyDescent="0.25">
      <c r="A600" s="92">
        <f t="shared" si="49"/>
        <v>161</v>
      </c>
      <c r="B600" s="5" t="s">
        <v>21</v>
      </c>
      <c r="C600" s="26">
        <v>44053</v>
      </c>
      <c r="D600" s="4">
        <v>16</v>
      </c>
      <c r="E600" s="29">
        <v>4085</v>
      </c>
      <c r="F600" s="4">
        <v>3</v>
      </c>
      <c r="G600" s="82" t="e">
        <f>F600+G576</f>
        <v>#REF!</v>
      </c>
      <c r="H600" s="92">
        <f t="shared" si="46"/>
        <v>4085</v>
      </c>
      <c r="I600" s="92">
        <f t="shared" si="48"/>
        <v>8.3150770072941036</v>
      </c>
      <c r="J600" s="149">
        <f t="shared" si="47"/>
        <v>46.697820223842257</v>
      </c>
    </row>
    <row r="601" spans="1:10" x14ac:dyDescent="0.25">
      <c r="A601" s="92">
        <f t="shared" si="49"/>
        <v>162</v>
      </c>
      <c r="B601" s="5" t="s">
        <v>21</v>
      </c>
      <c r="C601" s="26">
        <v>44054</v>
      </c>
      <c r="D601" s="4">
        <v>69</v>
      </c>
      <c r="E601" s="29">
        <v>4154</v>
      </c>
      <c r="F601" s="4">
        <v>1</v>
      </c>
      <c r="G601" s="82" t="e">
        <f>F601+G576</f>
        <v>#REF!</v>
      </c>
      <c r="H601" s="92">
        <f t="shared" si="46"/>
        <v>4154</v>
      </c>
      <c r="I601" s="92">
        <f t="shared" si="48"/>
        <v>8.3318270044360574</v>
      </c>
      <c r="J601" s="149">
        <f t="shared" si="47"/>
        <v>48.594799140382079</v>
      </c>
    </row>
    <row r="602" spans="1:10" x14ac:dyDescent="0.25">
      <c r="A602" s="92">
        <f t="shared" si="49"/>
        <v>163</v>
      </c>
      <c r="B602" s="5" t="s">
        <v>21</v>
      </c>
      <c r="C602" s="26">
        <v>44055</v>
      </c>
      <c r="D602" s="4">
        <v>64</v>
      </c>
      <c r="E602" s="29">
        <f>D602+E578</f>
        <v>3030</v>
      </c>
      <c r="G602" s="82">
        <f>F602+G578</f>
        <v>594</v>
      </c>
      <c r="H602" s="92">
        <f t="shared" si="46"/>
        <v>4218</v>
      </c>
      <c r="I602" s="92">
        <f t="shared" si="48"/>
        <v>8.3471163610387205</v>
      </c>
      <c r="J602" s="149">
        <f t="shared" si="47"/>
        <v>50.452100505677443</v>
      </c>
    </row>
    <row r="603" spans="1:10" x14ac:dyDescent="0.25">
      <c r="A603" s="92">
        <f t="shared" si="49"/>
        <v>164</v>
      </c>
      <c r="B603" s="5" t="s">
        <v>21</v>
      </c>
      <c r="C603" s="26">
        <v>44056</v>
      </c>
      <c r="D603" s="4">
        <v>61</v>
      </c>
      <c r="E603" s="29">
        <f>D603+E579</f>
        <v>3057</v>
      </c>
      <c r="F603" s="4">
        <v>6</v>
      </c>
      <c r="G603" s="82" t="e">
        <f>F603+G579</f>
        <v>#REF!</v>
      </c>
      <c r="H603" s="92">
        <f t="shared" si="46"/>
        <v>4279</v>
      </c>
      <c r="I603" s="92">
        <f t="shared" si="48"/>
        <v>8.3614746164168174</v>
      </c>
      <c r="J603" s="149">
        <f t="shared" si="47"/>
        <v>50.889280469694491</v>
      </c>
    </row>
    <row r="604" spans="1:10" x14ac:dyDescent="0.25">
      <c r="A604" s="92">
        <f t="shared" si="49"/>
        <v>165</v>
      </c>
      <c r="B604" s="5" t="s">
        <v>21</v>
      </c>
      <c r="C604" s="26">
        <v>44057</v>
      </c>
      <c r="D604" s="4">
        <v>49</v>
      </c>
      <c r="E604" s="29">
        <f>D604+E580</f>
        <v>3080</v>
      </c>
      <c r="G604" s="82" t="e">
        <f>F604+G580</f>
        <v>#REF!</v>
      </c>
      <c r="H604" s="92">
        <f t="shared" si="46"/>
        <v>4328</v>
      </c>
      <c r="I604" s="92">
        <f t="shared" si="48"/>
        <v>8.3728608205263182</v>
      </c>
      <c r="J604" s="149">
        <f t="shared" si="47"/>
        <v>52.954354393635747</v>
      </c>
    </row>
    <row r="605" spans="1:10" x14ac:dyDescent="0.25">
      <c r="A605" s="92">
        <f t="shared" si="49"/>
        <v>166</v>
      </c>
      <c r="B605" s="5" t="s">
        <v>21</v>
      </c>
      <c r="C605" s="26">
        <v>44058</v>
      </c>
      <c r="D605" s="4">
        <v>40</v>
      </c>
      <c r="E605" s="29">
        <f>D605+E581</f>
        <v>3144</v>
      </c>
      <c r="F605" s="4">
        <v>4</v>
      </c>
      <c r="G605" s="82">
        <f>F605+G581</f>
        <v>10</v>
      </c>
      <c r="H605" s="92">
        <f t="shared" si="46"/>
        <v>4368</v>
      </c>
      <c r="I605" s="92">
        <f t="shared" si="48"/>
        <v>8.3820605174247405</v>
      </c>
      <c r="J605" s="149">
        <f t="shared" si="47"/>
        <v>54.220117706543988</v>
      </c>
    </row>
    <row r="606" spans="1:10" x14ac:dyDescent="0.25">
      <c r="A606" s="92">
        <f t="shared" si="49"/>
        <v>167</v>
      </c>
      <c r="B606" s="5" t="s">
        <v>21</v>
      </c>
      <c r="C606" s="26">
        <v>44059</v>
      </c>
      <c r="D606" s="4">
        <v>68</v>
      </c>
      <c r="E606" s="29">
        <f>D606+E582</f>
        <v>3223</v>
      </c>
      <c r="F606" s="4">
        <v>3</v>
      </c>
      <c r="G606" s="82" t="e">
        <f>F606+G582</f>
        <v>#REF!</v>
      </c>
      <c r="H606" s="92">
        <f t="shared" si="46"/>
        <v>4436</v>
      </c>
      <c r="I606" s="92">
        <f t="shared" si="48"/>
        <v>8.3975083484702573</v>
      </c>
      <c r="J606" s="149">
        <f t="shared" si="47"/>
        <v>54.068252438855971</v>
      </c>
    </row>
    <row r="607" spans="1:10" x14ac:dyDescent="0.25">
      <c r="A607" s="92">
        <f t="shared" si="49"/>
        <v>168</v>
      </c>
      <c r="B607" s="5" t="s">
        <v>21</v>
      </c>
      <c r="C607" s="26">
        <v>44060</v>
      </c>
      <c r="D607" s="4">
        <v>68</v>
      </c>
      <c r="E607" s="29">
        <f>D607+E583</f>
        <v>3286</v>
      </c>
      <c r="F607" s="4">
        <f>3+1</f>
        <v>4</v>
      </c>
      <c r="G607" s="82" t="e">
        <f>F607+G583</f>
        <v>#REF!</v>
      </c>
      <c r="H607" s="92">
        <f t="shared" si="46"/>
        <v>4504</v>
      </c>
      <c r="I607" s="92">
        <f t="shared" si="48"/>
        <v>8.4127211698195268</v>
      </c>
      <c r="J607" s="149">
        <f t="shared" si="47"/>
        <v>51.61118781588074</v>
      </c>
    </row>
    <row r="608" spans="1:10" x14ac:dyDescent="0.25">
      <c r="A608" s="92">
        <f t="shared" si="49"/>
        <v>169</v>
      </c>
      <c r="B608" s="5" t="s">
        <v>21</v>
      </c>
      <c r="C608" s="26">
        <v>44061</v>
      </c>
      <c r="D608" s="4">
        <v>45</v>
      </c>
      <c r="E608" s="29">
        <f>D608+E584</f>
        <v>3305</v>
      </c>
      <c r="F608" s="4">
        <f>1+2</f>
        <v>3</v>
      </c>
      <c r="G608" s="82">
        <f>F608+G584</f>
        <v>11</v>
      </c>
      <c r="H608" s="92">
        <f t="shared" si="46"/>
        <v>4549</v>
      </c>
      <c r="I608" s="92">
        <f t="shared" si="48"/>
        <v>8.4226627075700033</v>
      </c>
      <c r="J608" s="149">
        <f t="shared" si="47"/>
        <v>53.852864490626679</v>
      </c>
    </row>
    <row r="609" spans="1:10" x14ac:dyDescent="0.25">
      <c r="A609" s="92">
        <f t="shared" si="49"/>
        <v>170</v>
      </c>
      <c r="B609" s="5" t="s">
        <v>21</v>
      </c>
      <c r="C609" s="26">
        <v>44062</v>
      </c>
      <c r="D609" s="4">
        <v>57</v>
      </c>
      <c r="E609" s="29">
        <f>D609+E585</f>
        <v>3383</v>
      </c>
      <c r="F609" s="4">
        <v>1</v>
      </c>
      <c r="G609" s="82" t="e">
        <f>F609+G585</f>
        <v>#REF!</v>
      </c>
      <c r="H609" s="92">
        <f t="shared" si="46"/>
        <v>4606</v>
      </c>
      <c r="I609" s="92">
        <f t="shared" si="48"/>
        <v>8.4351150803806298</v>
      </c>
      <c r="J609" s="149">
        <f t="shared" si="47"/>
        <v>55.08660950304504</v>
      </c>
    </row>
    <row r="610" spans="1:10" x14ac:dyDescent="0.25">
      <c r="A610" s="92">
        <f t="shared" si="49"/>
        <v>171</v>
      </c>
      <c r="B610" s="5" t="s">
        <v>21</v>
      </c>
      <c r="C610" s="26">
        <v>44063</v>
      </c>
      <c r="D610" s="4">
        <v>95</v>
      </c>
      <c r="E610" s="29">
        <f>D610+E586</f>
        <v>3453</v>
      </c>
      <c r="F610" s="4">
        <v>2</v>
      </c>
      <c r="G610" s="82" t="e">
        <f>F610+G586</f>
        <v>#REF!</v>
      </c>
      <c r="H610" s="92">
        <f t="shared" si="46"/>
        <v>4701</v>
      </c>
      <c r="I610" s="92">
        <f t="shared" si="48"/>
        <v>8.4555305310241309</v>
      </c>
      <c r="J610" s="149">
        <f t="shared" si="47"/>
        <v>52.611642963342845</v>
      </c>
    </row>
    <row r="611" spans="1:10" x14ac:dyDescent="0.25">
      <c r="A611" s="92">
        <f t="shared" si="49"/>
        <v>172</v>
      </c>
      <c r="B611" s="5" t="s">
        <v>21</v>
      </c>
      <c r="C611" s="26">
        <v>44064</v>
      </c>
      <c r="D611" s="4">
        <v>55</v>
      </c>
      <c r="E611" s="29">
        <f>D611+E587</f>
        <v>3431</v>
      </c>
      <c r="F611" s="4">
        <f>2</f>
        <v>2</v>
      </c>
      <c r="G611" s="82" t="e">
        <f>F611+G587</f>
        <v>#REF!</v>
      </c>
      <c r="H611" s="92">
        <f t="shared" si="46"/>
        <v>4756</v>
      </c>
      <c r="I611" s="92">
        <f t="shared" si="48"/>
        <v>8.4671622578106724</v>
      </c>
      <c r="J611" s="149">
        <f t="shared" si="47"/>
        <v>50.620115185476493</v>
      </c>
    </row>
    <row r="612" spans="1:10" x14ac:dyDescent="0.25">
      <c r="A612" s="92">
        <f t="shared" si="49"/>
        <v>173</v>
      </c>
      <c r="B612" s="5" t="s">
        <v>21</v>
      </c>
      <c r="C612" s="26">
        <v>44065</v>
      </c>
      <c r="D612" s="4">
        <v>78</v>
      </c>
      <c r="E612" s="29">
        <f>D612+E588</f>
        <v>3506</v>
      </c>
      <c r="G612" s="82" t="e">
        <f>F612+G588</f>
        <v>#REF!</v>
      </c>
      <c r="H612" s="92">
        <f t="shared" si="46"/>
        <v>4834</v>
      </c>
      <c r="I612" s="92">
        <f t="shared" si="48"/>
        <v>8.4834295612634278</v>
      </c>
      <c r="J612" s="149">
        <f t="shared" si="47"/>
        <v>48.571573578084077</v>
      </c>
    </row>
    <row r="613" spans="1:10" x14ac:dyDescent="0.25">
      <c r="A613" s="92">
        <f t="shared" si="49"/>
        <v>174</v>
      </c>
      <c r="B613" s="5" t="s">
        <v>21</v>
      </c>
      <c r="C613" s="26">
        <v>44066</v>
      </c>
      <c r="D613" s="4">
        <v>27</v>
      </c>
      <c r="E613" s="29">
        <f>D613+E589</f>
        <v>3548</v>
      </c>
      <c r="G613" s="82" t="e">
        <f>F613+G589</f>
        <v>#REF!</v>
      </c>
      <c r="H613" s="92">
        <f t="shared" si="46"/>
        <v>4861</v>
      </c>
      <c r="I613" s="92">
        <f t="shared" si="48"/>
        <v>8.4889994570454554</v>
      </c>
      <c r="J613" s="149">
        <f t="shared" si="47"/>
        <v>50.722777858904244</v>
      </c>
    </row>
    <row r="614" spans="1:10" x14ac:dyDescent="0.25">
      <c r="A614" s="92">
        <f t="shared" si="49"/>
        <v>175</v>
      </c>
      <c r="B614" s="5" t="s">
        <v>21</v>
      </c>
      <c r="C614" s="26">
        <v>44067</v>
      </c>
      <c r="D614" s="4">
        <v>53</v>
      </c>
      <c r="E614" s="29">
        <f>D614+E590</f>
        <v>3632</v>
      </c>
      <c r="F614" s="4">
        <f>1+2+1</f>
        <v>4</v>
      </c>
      <c r="G614" s="82" t="e">
        <f>F614+G590</f>
        <v>#REF!</v>
      </c>
      <c r="H614" s="92">
        <f t="shared" si="46"/>
        <v>4914</v>
      </c>
      <c r="I614" s="92">
        <f t="shared" si="48"/>
        <v>8.4998435530811243</v>
      </c>
      <c r="J614" s="149">
        <f t="shared" si="47"/>
        <v>53.022070887567956</v>
      </c>
    </row>
    <row r="615" spans="1:10" x14ac:dyDescent="0.25">
      <c r="A615" s="92">
        <f t="shared" si="49"/>
        <v>176</v>
      </c>
      <c r="B615" s="5" t="s">
        <v>21</v>
      </c>
      <c r="C615" s="26">
        <v>44068</v>
      </c>
      <c r="D615" s="4">
        <v>53</v>
      </c>
      <c r="E615" s="29">
        <f>D615+E591</f>
        <v>3691</v>
      </c>
      <c r="F615" s="4">
        <v>1</v>
      </c>
      <c r="G615" s="82" t="e">
        <f>F615+G591</f>
        <v>#REF!</v>
      </c>
      <c r="H615" s="92">
        <f t="shared" si="46"/>
        <v>4967</v>
      </c>
      <c r="I615" s="92">
        <f t="shared" si="48"/>
        <v>8.5105713151073505</v>
      </c>
      <c r="J615" s="149">
        <f t="shared" si="47"/>
        <v>55.153593225503172</v>
      </c>
    </row>
    <row r="616" spans="1:10" x14ac:dyDescent="0.25">
      <c r="A616" s="92">
        <f t="shared" si="49"/>
        <v>177</v>
      </c>
      <c r="B616" s="5" t="s">
        <v>21</v>
      </c>
      <c r="C616" s="26">
        <v>44069</v>
      </c>
      <c r="D616" s="4">
        <v>74</v>
      </c>
      <c r="E616" s="29">
        <f>D616+E592</f>
        <v>3745</v>
      </c>
      <c r="F616" s="4">
        <f>1+2+1</f>
        <v>4</v>
      </c>
      <c r="G616" s="82" t="e">
        <f>F616+G592</f>
        <v>#REF!</v>
      </c>
      <c r="H616" s="92">
        <f t="shared" si="46"/>
        <v>5041</v>
      </c>
      <c r="I616" s="92">
        <f t="shared" si="48"/>
        <v>8.5253597540826309</v>
      </c>
      <c r="J616" s="149">
        <f t="shared" si="47"/>
        <v>57.617625490857606</v>
      </c>
    </row>
    <row r="617" spans="1:10" x14ac:dyDescent="0.25">
      <c r="A617" s="92">
        <f t="shared" si="49"/>
        <v>178</v>
      </c>
      <c r="B617" s="5" t="s">
        <v>21</v>
      </c>
      <c r="C617" s="26">
        <v>44070</v>
      </c>
      <c r="D617" s="4">
        <v>63</v>
      </c>
      <c r="E617" s="29">
        <f>D617+E593</f>
        <v>3765</v>
      </c>
      <c r="F617" s="4">
        <f>1</f>
        <v>1</v>
      </c>
      <c r="G617" s="82" t="e">
        <f>F617+G593</f>
        <v>#REF!</v>
      </c>
      <c r="H617" s="92">
        <f t="shared" si="46"/>
        <v>5104</v>
      </c>
      <c r="I617" s="92">
        <f t="shared" si="48"/>
        <v>8.5377798250246251</v>
      </c>
      <c r="J617" s="149">
        <f t="shared" si="47"/>
        <v>60.71350156176338</v>
      </c>
    </row>
    <row r="618" spans="1:10" x14ac:dyDescent="0.25">
      <c r="A618" s="92">
        <f t="shared" si="49"/>
        <v>179</v>
      </c>
      <c r="B618" s="5" t="s">
        <v>21</v>
      </c>
      <c r="C618" s="26">
        <v>44071</v>
      </c>
      <c r="D618" s="4">
        <v>79</v>
      </c>
      <c r="E618" s="29">
        <f>D618+E594</f>
        <v>3834</v>
      </c>
      <c r="F618" s="4">
        <f>2</f>
        <v>2</v>
      </c>
      <c r="G618" s="82" t="e">
        <f>F618+G594</f>
        <v>#REF!</v>
      </c>
      <c r="H618" s="92">
        <f t="shared" si="46"/>
        <v>5183</v>
      </c>
      <c r="I618" s="92">
        <f t="shared" si="48"/>
        <v>8.5531393181897073</v>
      </c>
      <c r="J618" s="149">
        <f t="shared" si="47"/>
        <v>58.611232786845754</v>
      </c>
    </row>
    <row r="619" spans="1:10" x14ac:dyDescent="0.25">
      <c r="A619" s="92">
        <f t="shared" si="49"/>
        <v>180</v>
      </c>
      <c r="B619" s="5" t="s">
        <v>21</v>
      </c>
      <c r="C619" s="26">
        <v>44072</v>
      </c>
      <c r="D619" s="4">
        <v>98</v>
      </c>
      <c r="E619" s="29">
        <f>D619+E595</f>
        <v>3923</v>
      </c>
      <c r="F619" s="4">
        <f>1+1</f>
        <v>2</v>
      </c>
      <c r="G619" s="82" t="e">
        <f>F619+G595</f>
        <v>#REF!</v>
      </c>
      <c r="H619" s="92">
        <f t="shared" si="46"/>
        <v>5281</v>
      </c>
      <c r="I619" s="92">
        <f t="shared" si="48"/>
        <v>8.5718707527069338</v>
      </c>
      <c r="J619" s="149">
        <f t="shared" si="47"/>
        <v>54.49755339355287</v>
      </c>
    </row>
    <row r="620" spans="1:10" x14ac:dyDescent="0.25">
      <c r="A620" s="92">
        <f t="shared" si="49"/>
        <v>181</v>
      </c>
      <c r="B620" s="5" t="s">
        <v>21</v>
      </c>
      <c r="C620" s="26">
        <v>44073</v>
      </c>
      <c r="D620" s="4">
        <v>61</v>
      </c>
      <c r="E620" s="29">
        <f>D620+E596</f>
        <v>3933</v>
      </c>
      <c r="F620" s="4">
        <f>1+2</f>
        <v>3</v>
      </c>
      <c r="G620" s="82" t="e">
        <f>F620+G596</f>
        <v>#REF!</v>
      </c>
      <c r="H620" s="92">
        <f t="shared" si="46"/>
        <v>5342</v>
      </c>
      <c r="I620" s="92">
        <f t="shared" si="48"/>
        <v>8.5833553936699065</v>
      </c>
      <c r="J620" s="149">
        <f t="shared" si="47"/>
        <v>50.160914210232349</v>
      </c>
    </row>
    <row r="621" spans="1:10" x14ac:dyDescent="0.25">
      <c r="A621" s="92">
        <f t="shared" si="49"/>
        <v>182</v>
      </c>
      <c r="B621" s="5" t="s">
        <v>21</v>
      </c>
      <c r="C621" s="26">
        <v>44074</v>
      </c>
      <c r="D621" s="4">
        <v>75</v>
      </c>
      <c r="E621" s="29">
        <f>D621+E597</f>
        <v>4024</v>
      </c>
      <c r="F621" s="4">
        <f>2+1+2+1</f>
        <v>6</v>
      </c>
      <c r="G621" s="82" t="e">
        <f>F621+G597</f>
        <v>#REF!</v>
      </c>
      <c r="H621" s="92">
        <f t="shared" si="46"/>
        <v>5417</v>
      </c>
      <c r="I621" s="92">
        <f t="shared" si="48"/>
        <v>8.5972974356578984</v>
      </c>
      <c r="J621" s="149">
        <f t="shared" si="47"/>
        <v>48.480303968923778</v>
      </c>
    </row>
    <row r="622" spans="1:10" x14ac:dyDescent="0.25">
      <c r="A622" s="92">
        <f t="shared" si="49"/>
        <v>183</v>
      </c>
      <c r="B622" s="5" t="s">
        <v>21</v>
      </c>
      <c r="C622" s="26">
        <v>44075</v>
      </c>
      <c r="D622" s="4">
        <v>75</v>
      </c>
      <c r="E622" s="29">
        <f>D622+E598</f>
        <v>4078</v>
      </c>
      <c r="G622" s="82" t="e">
        <f>F622+G598</f>
        <v>#REF!</v>
      </c>
      <c r="H622" s="92">
        <f t="shared" si="46"/>
        <v>5492</v>
      </c>
      <c r="I622" s="92">
        <f t="shared" si="48"/>
        <v>8.6110477668878609</v>
      </c>
      <c r="J622" s="149">
        <f t="shared" si="47"/>
        <v>47.7843554411197</v>
      </c>
    </row>
    <row r="623" spans="1:10" x14ac:dyDescent="0.25">
      <c r="A623" s="92">
        <f t="shared" si="49"/>
        <v>184</v>
      </c>
      <c r="B623" s="5" t="s">
        <v>21</v>
      </c>
      <c r="C623" s="26">
        <v>44076</v>
      </c>
      <c r="D623" s="4">
        <v>84</v>
      </c>
      <c r="E623" s="29">
        <f>D623+E599</f>
        <v>4153</v>
      </c>
      <c r="G623" s="82" t="e">
        <f>F623+G599</f>
        <v>#REF!</v>
      </c>
      <c r="H623" s="92">
        <f t="shared" ref="H623:H658" si="50">IF(EXACT(B623,B622),D623+H622,E623)</f>
        <v>5576</v>
      </c>
      <c r="I623" s="92">
        <f t="shared" si="48"/>
        <v>8.6262269524403603</v>
      </c>
      <c r="J623" s="149">
        <f t="shared" si="47"/>
        <v>47.86734847905177</v>
      </c>
    </row>
    <row r="624" spans="1:10" x14ac:dyDescent="0.25">
      <c r="A624" s="92">
        <f t="shared" si="49"/>
        <v>185</v>
      </c>
      <c r="B624" s="5" t="s">
        <v>21</v>
      </c>
      <c r="C624" s="26">
        <v>44077</v>
      </c>
      <c r="D624" s="4">
        <v>106</v>
      </c>
      <c r="E624" s="29">
        <f>D624+E600</f>
        <v>4191</v>
      </c>
      <c r="F624" s="4">
        <f>1+1+1</f>
        <v>3</v>
      </c>
      <c r="G624" s="82" t="e">
        <f>F624+G600</f>
        <v>#REF!</v>
      </c>
      <c r="H624" s="92">
        <f t="shared" si="50"/>
        <v>5682</v>
      </c>
      <c r="I624" s="92">
        <f t="shared" si="48"/>
        <v>8.6450585624141336</v>
      </c>
      <c r="J624" s="149">
        <f t="shared" si="47"/>
        <v>46.659280983226587</v>
      </c>
    </row>
    <row r="625" spans="1:10" x14ac:dyDescent="0.25">
      <c r="A625" s="92">
        <f t="shared" si="49"/>
        <v>186</v>
      </c>
      <c r="B625" s="5" t="s">
        <v>21</v>
      </c>
      <c r="C625" s="26">
        <v>44078</v>
      </c>
      <c r="D625" s="4">
        <v>89</v>
      </c>
      <c r="E625" s="29">
        <f>D625+E601</f>
        <v>4243</v>
      </c>
      <c r="F625" s="4">
        <f>1+1</f>
        <v>2</v>
      </c>
      <c r="G625" s="82" t="e">
        <f>F625+G601</f>
        <v>#REF!</v>
      </c>
      <c r="H625" s="92">
        <f t="shared" si="50"/>
        <v>5771</v>
      </c>
      <c r="I625" s="92">
        <f t="shared" si="48"/>
        <v>8.6606006547109669</v>
      </c>
      <c r="J625" s="149">
        <f t="shared" si="47"/>
        <v>46.190257731688803</v>
      </c>
    </row>
    <row r="626" spans="1:10" x14ac:dyDescent="0.25">
      <c r="A626" s="92">
        <f t="shared" si="49"/>
        <v>187</v>
      </c>
      <c r="B626" s="5" t="s">
        <v>21</v>
      </c>
      <c r="C626" s="26">
        <v>44079</v>
      </c>
      <c r="D626" s="4">
        <v>141</v>
      </c>
      <c r="E626" s="29">
        <f>D626+E602</f>
        <v>3171</v>
      </c>
      <c r="F626" s="4">
        <f>1</f>
        <v>1</v>
      </c>
      <c r="G626" s="82">
        <f>F626+G602</f>
        <v>595</v>
      </c>
      <c r="H626" s="92">
        <f t="shared" si="50"/>
        <v>5912</v>
      </c>
      <c r="I626" s="92">
        <f t="shared" si="48"/>
        <v>8.6847394626280376</v>
      </c>
      <c r="J626" s="149">
        <f t="shared" si="47"/>
        <v>43.621275669780431</v>
      </c>
    </row>
    <row r="627" spans="1:10" x14ac:dyDescent="0.25">
      <c r="A627" s="92">
        <f t="shared" si="49"/>
        <v>188</v>
      </c>
      <c r="B627" s="5" t="s">
        <v>21</v>
      </c>
      <c r="C627" s="26">
        <v>44080</v>
      </c>
      <c r="D627" s="4">
        <v>102</v>
      </c>
      <c r="E627" s="29">
        <f>D627+E603</f>
        <v>3159</v>
      </c>
      <c r="F627" s="4">
        <f>2+1</f>
        <v>3</v>
      </c>
      <c r="G627" s="82" t="e">
        <f>F627+G603</f>
        <v>#REF!</v>
      </c>
      <c r="H627" s="92">
        <f t="shared" si="50"/>
        <v>6014</v>
      </c>
      <c r="I627" s="92">
        <f t="shared" si="48"/>
        <v>8.7018453635484736</v>
      </c>
      <c r="J627" s="149">
        <f t="shared" si="47"/>
        <v>40.599077594779409</v>
      </c>
    </row>
    <row r="628" spans="1:10" x14ac:dyDescent="0.25">
      <c r="A628" s="92">
        <f t="shared" si="49"/>
        <v>189</v>
      </c>
      <c r="B628" s="5" t="s">
        <v>21</v>
      </c>
      <c r="C628" s="26">
        <v>44081</v>
      </c>
      <c r="D628" s="4">
        <v>42</v>
      </c>
      <c r="E628" s="29">
        <f>D628+E604</f>
        <v>3122</v>
      </c>
      <c r="F628" s="4">
        <v>1</v>
      </c>
      <c r="G628" s="82" t="e">
        <f>F628+G604</f>
        <v>#REF!</v>
      </c>
      <c r="H628" s="92">
        <f t="shared" si="50"/>
        <v>6056</v>
      </c>
      <c r="I628" s="92">
        <f t="shared" si="48"/>
        <v>8.7088047951172847</v>
      </c>
      <c r="J628" s="149">
        <f t="shared" si="47"/>
        <v>40.84145775899006</v>
      </c>
    </row>
    <row r="629" spans="1:10" x14ac:dyDescent="0.25">
      <c r="A629" s="92">
        <f t="shared" si="49"/>
        <v>190</v>
      </c>
      <c r="B629" s="5" t="s">
        <v>21</v>
      </c>
      <c r="C629" s="26">
        <v>44082</v>
      </c>
      <c r="D629" s="4">
        <v>94</v>
      </c>
      <c r="E629" s="29">
        <f>D629+E605</f>
        <v>3238</v>
      </c>
      <c r="F629" s="4">
        <f>1+1+1</f>
        <v>3</v>
      </c>
      <c r="G629" s="82">
        <f>F629+G605</f>
        <v>13</v>
      </c>
      <c r="H629" s="92">
        <f t="shared" si="50"/>
        <v>6150</v>
      </c>
      <c r="I629" s="92">
        <f t="shared" si="48"/>
        <v>8.7242073608005644</v>
      </c>
      <c r="J629" s="149">
        <f t="shared" si="47"/>
        <v>41.603523352820595</v>
      </c>
    </row>
    <row r="630" spans="1:10" x14ac:dyDescent="0.25">
      <c r="A630" s="92">
        <f t="shared" si="49"/>
        <v>191</v>
      </c>
      <c r="B630" s="5" t="s">
        <v>21</v>
      </c>
      <c r="C630" s="26">
        <v>44083</v>
      </c>
      <c r="D630" s="4">
        <v>140</v>
      </c>
      <c r="E630" s="29">
        <f>D630+E606</f>
        <v>3363</v>
      </c>
      <c r="F630" s="4">
        <v>2</v>
      </c>
      <c r="G630" s="82" t="e">
        <f>F630+G606</f>
        <v>#REF!</v>
      </c>
      <c r="H630" s="92">
        <f t="shared" si="50"/>
        <v>6290</v>
      </c>
      <c r="I630" s="92">
        <f t="shared" si="48"/>
        <v>8.746716349694486</v>
      </c>
      <c r="J630" s="149">
        <f t="shared" si="47"/>
        <v>41.562465539584871</v>
      </c>
    </row>
    <row r="631" spans="1:10" x14ac:dyDescent="0.25">
      <c r="A631" s="92">
        <f t="shared" si="49"/>
        <v>192</v>
      </c>
      <c r="B631" s="5" t="s">
        <v>21</v>
      </c>
      <c r="C631" s="26">
        <v>44084</v>
      </c>
      <c r="D631" s="1">
        <v>128</v>
      </c>
      <c r="E631" s="29">
        <f>D631+E607</f>
        <v>3414</v>
      </c>
      <c r="F631" s="4">
        <f>1</f>
        <v>1</v>
      </c>
      <c r="G631" s="82" t="e">
        <f>F631+G607</f>
        <v>#REF!</v>
      </c>
      <c r="H631" s="92">
        <f t="shared" si="50"/>
        <v>6418</v>
      </c>
      <c r="I631" s="92">
        <f t="shared" si="48"/>
        <v>8.7668618216698029</v>
      </c>
      <c r="J631" s="149">
        <f t="shared" si="47"/>
        <v>41.335960580992115</v>
      </c>
    </row>
    <row r="632" spans="1:10" x14ac:dyDescent="0.25">
      <c r="A632" s="92">
        <f t="shared" si="49"/>
        <v>193</v>
      </c>
      <c r="B632" s="5" t="s">
        <v>21</v>
      </c>
      <c r="C632" s="26">
        <v>44085</v>
      </c>
      <c r="D632" s="4">
        <v>125</v>
      </c>
      <c r="E632" s="29">
        <f>D632+E608</f>
        <v>3430</v>
      </c>
      <c r="F632" s="4">
        <f>1+1</f>
        <v>2</v>
      </c>
      <c r="G632" s="82">
        <f>F632+G608</f>
        <v>13</v>
      </c>
      <c r="H632" s="92">
        <f t="shared" si="50"/>
        <v>6543</v>
      </c>
      <c r="I632" s="92">
        <f t="shared" si="48"/>
        <v>8.7861510548697392</v>
      </c>
      <c r="J632" s="149">
        <f t="shared" si="47"/>
        <v>40.448188439848344</v>
      </c>
    </row>
    <row r="633" spans="1:10" x14ac:dyDescent="0.25">
      <c r="A633" s="92">
        <f t="shared" si="49"/>
        <v>194</v>
      </c>
      <c r="B633" s="5" t="s">
        <v>21</v>
      </c>
      <c r="C633" s="26">
        <v>44086</v>
      </c>
      <c r="D633" s="4">
        <v>117</v>
      </c>
      <c r="E633" s="29">
        <f>D633+E609</f>
        <v>3500</v>
      </c>
      <c r="F633" s="4">
        <f>2+1</f>
        <v>3</v>
      </c>
      <c r="G633" s="82" t="e">
        <f>F633+G609</f>
        <v>#REF!</v>
      </c>
      <c r="H633" s="92">
        <f t="shared" si="50"/>
        <v>6660</v>
      </c>
      <c r="I633" s="92">
        <f t="shared" si="48"/>
        <v>8.8038747635344343</v>
      </c>
      <c r="J633" s="149">
        <f t="shared" si="47"/>
        <v>40.095126103521849</v>
      </c>
    </row>
    <row r="634" spans="1:10" x14ac:dyDescent="0.25">
      <c r="A634" s="92">
        <f t="shared" si="49"/>
        <v>195</v>
      </c>
      <c r="B634" s="5" t="s">
        <v>21</v>
      </c>
      <c r="C634" s="26">
        <v>44087</v>
      </c>
      <c r="D634" s="4">
        <v>91</v>
      </c>
      <c r="E634" s="29">
        <f>D634+E610</f>
        <v>3544</v>
      </c>
      <c r="F634" s="4">
        <f>2</f>
        <v>2</v>
      </c>
      <c r="G634" s="82" t="e">
        <f>F634+G610</f>
        <v>#REF!</v>
      </c>
      <c r="H634" s="92">
        <f t="shared" si="50"/>
        <v>6751</v>
      </c>
      <c r="I634" s="92">
        <f t="shared" si="48"/>
        <v>8.8174459210418696</v>
      </c>
      <c r="J634" s="149">
        <f t="shared" si="47"/>
        <v>39.062851132206831</v>
      </c>
    </row>
    <row r="635" spans="1:10" x14ac:dyDescent="0.25">
      <c r="A635" s="92">
        <f t="shared" si="49"/>
        <v>196</v>
      </c>
      <c r="B635" s="5" t="s">
        <v>21</v>
      </c>
      <c r="C635" s="26">
        <v>44088</v>
      </c>
      <c r="D635" s="4">
        <v>41</v>
      </c>
      <c r="E635" s="29">
        <f>D635+E611</f>
        <v>3472</v>
      </c>
      <c r="F635" s="4">
        <f>1+2</f>
        <v>3</v>
      </c>
      <c r="G635" s="82" t="e">
        <f>F635+G611</f>
        <v>#REF!</v>
      </c>
      <c r="H635" s="92">
        <f t="shared" si="50"/>
        <v>6792</v>
      </c>
      <c r="I635" s="92">
        <f t="shared" si="48"/>
        <v>8.823500727991183</v>
      </c>
      <c r="J635" s="149">
        <f t="shared" si="47"/>
        <v>39.884377487271337</v>
      </c>
    </row>
    <row r="636" spans="1:10" x14ac:dyDescent="0.25">
      <c r="A636" s="92">
        <f t="shared" si="49"/>
        <v>197</v>
      </c>
      <c r="B636" s="61" t="s">
        <v>21</v>
      </c>
      <c r="C636" s="26">
        <v>44089</v>
      </c>
      <c r="D636" s="4">
        <v>87</v>
      </c>
      <c r="E636" s="29">
        <f>D636+E612</f>
        <v>3593</v>
      </c>
      <c r="F636" s="4">
        <f>1+1</f>
        <v>2</v>
      </c>
      <c r="G636" s="82" t="e">
        <f>F636+G612</f>
        <v>#REF!</v>
      </c>
      <c r="H636" s="92">
        <f t="shared" si="50"/>
        <v>6879</v>
      </c>
      <c r="I636" s="92">
        <f t="shared" si="48"/>
        <v>8.8362285715260143</v>
      </c>
      <c r="J636" s="149">
        <f t="shared" si="47"/>
        <v>43.530724861174455</v>
      </c>
    </row>
    <row r="637" spans="1:10" x14ac:dyDescent="0.25">
      <c r="A637" s="92">
        <f t="shared" si="49"/>
        <v>198</v>
      </c>
      <c r="B637" s="61" t="s">
        <v>21</v>
      </c>
      <c r="C637" s="26">
        <v>44090</v>
      </c>
      <c r="D637" s="4">
        <v>122</v>
      </c>
      <c r="E637" s="29">
        <f>D637+E613</f>
        <v>3670</v>
      </c>
      <c r="G637" s="82" t="e">
        <f>F637+G613</f>
        <v>#REF!</v>
      </c>
      <c r="H637" s="92">
        <f t="shared" si="50"/>
        <v>7001</v>
      </c>
      <c r="I637" s="92">
        <f t="shared" si="48"/>
        <v>8.8538082749771974</v>
      </c>
      <c r="J637" s="149">
        <f t="shared" si="47"/>
        <v>47.642980844102084</v>
      </c>
    </row>
    <row r="638" spans="1:10" x14ac:dyDescent="0.25">
      <c r="A638" s="92">
        <f t="shared" si="49"/>
        <v>199</v>
      </c>
      <c r="B638" s="61" t="s">
        <v>21</v>
      </c>
      <c r="C638" s="26">
        <v>44091</v>
      </c>
      <c r="D638" s="4">
        <v>108</v>
      </c>
      <c r="E638" s="29">
        <f>D638+E614</f>
        <v>3740</v>
      </c>
      <c r="F638" s="4">
        <f>1+2</f>
        <v>3</v>
      </c>
      <c r="G638" s="82" t="e">
        <f>F638+G614</f>
        <v>#REF!</v>
      </c>
      <c r="H638" s="92">
        <f t="shared" si="50"/>
        <v>7109</v>
      </c>
      <c r="I638" s="92">
        <f t="shared" si="48"/>
        <v>8.8691168659294828</v>
      </c>
      <c r="J638" s="149">
        <f t="shared" si="47"/>
        <v>50.315403561238185</v>
      </c>
    </row>
    <row r="639" spans="1:10" x14ac:dyDescent="0.25">
      <c r="A639" s="92">
        <f t="shared" si="49"/>
        <v>200</v>
      </c>
      <c r="B639" s="61" t="s">
        <v>21</v>
      </c>
      <c r="C639" s="26">
        <v>44092</v>
      </c>
      <c r="D639" s="4">
        <v>104</v>
      </c>
      <c r="E639" s="29">
        <f>D639+E615</f>
        <v>3795</v>
      </c>
      <c r="F639" s="4">
        <f>1+2+1</f>
        <v>4</v>
      </c>
      <c r="G639" s="82" t="e">
        <f>F639+G615</f>
        <v>#REF!</v>
      </c>
      <c r="H639" s="92">
        <f t="shared" si="50"/>
        <v>7213</v>
      </c>
      <c r="I639" s="92">
        <f t="shared" si="48"/>
        <v>8.883640232503673</v>
      </c>
      <c r="J639" s="149">
        <f t="shared" ref="J639:J658" si="51">LN(2)/SLOPE(I632:I639,A632:A639)</f>
        <v>51.505489530795423</v>
      </c>
    </row>
    <row r="640" spans="1:10" x14ac:dyDescent="0.25">
      <c r="A640" s="92">
        <f t="shared" si="49"/>
        <v>201</v>
      </c>
      <c r="B640" s="61" t="s">
        <v>21</v>
      </c>
      <c r="C640" s="26">
        <v>44093</v>
      </c>
      <c r="D640" s="4">
        <v>132</v>
      </c>
      <c r="E640" s="29">
        <f>D640+E616</f>
        <v>3877</v>
      </c>
      <c r="F640" s="4">
        <f>1</f>
        <v>1</v>
      </c>
      <c r="G640" s="82" t="e">
        <f>F640+G616</f>
        <v>#REF!</v>
      </c>
      <c r="H640" s="92">
        <f t="shared" si="50"/>
        <v>7345</v>
      </c>
      <c r="I640" s="92">
        <f t="shared" si="48"/>
        <v>8.9017750886079785</v>
      </c>
      <c r="J640" s="149">
        <f t="shared" si="51"/>
        <v>49.73457434026129</v>
      </c>
    </row>
    <row r="641" spans="1:10" x14ac:dyDescent="0.25">
      <c r="A641" s="92">
        <f t="shared" si="49"/>
        <v>202</v>
      </c>
      <c r="B641" s="61" t="s">
        <v>21</v>
      </c>
      <c r="C641" s="26">
        <v>44094</v>
      </c>
      <c r="D641" s="4">
        <v>65</v>
      </c>
      <c r="E641" s="29">
        <f>D641+E617</f>
        <v>3830</v>
      </c>
      <c r="F641" s="4">
        <f>1+1+2</f>
        <v>4</v>
      </c>
      <c r="G641" s="82" t="e">
        <f>F641+G617</f>
        <v>#REF!</v>
      </c>
      <c r="H641" s="92">
        <f t="shared" si="50"/>
        <v>7410</v>
      </c>
      <c r="I641" s="92">
        <f t="shared" si="48"/>
        <v>8.9105857182901325</v>
      </c>
      <c r="J641" s="149">
        <f t="shared" si="51"/>
        <v>48.484183631172414</v>
      </c>
    </row>
    <row r="642" spans="1:10" x14ac:dyDescent="0.25">
      <c r="A642" s="92">
        <f t="shared" si="49"/>
        <v>203</v>
      </c>
      <c r="B642" s="61" t="s">
        <v>21</v>
      </c>
      <c r="C642" s="26">
        <v>44095</v>
      </c>
      <c r="D642" s="4">
        <v>69</v>
      </c>
      <c r="E642" s="29">
        <f>D642+E618</f>
        <v>3903</v>
      </c>
      <c r="F642" s="4">
        <v>7</v>
      </c>
      <c r="G642" s="82" t="e">
        <f>F642+G618</f>
        <v>#REF!</v>
      </c>
      <c r="H642" s="92">
        <f t="shared" si="50"/>
        <v>7479</v>
      </c>
      <c r="I642" s="92">
        <f t="shared" ref="I642:I705" si="52">LN(H642)</f>
        <v>8.9198543721916668</v>
      </c>
      <c r="J642" s="149">
        <f t="shared" si="51"/>
        <v>48.331605952661157</v>
      </c>
    </row>
    <row r="643" spans="1:10" x14ac:dyDescent="0.25">
      <c r="A643" s="92">
        <f t="shared" si="49"/>
        <v>204</v>
      </c>
      <c r="B643" s="61" t="s">
        <v>21</v>
      </c>
      <c r="C643" s="26">
        <v>44096</v>
      </c>
      <c r="D643" s="4">
        <v>94</v>
      </c>
      <c r="E643" s="29">
        <f>D643+E619</f>
        <v>4017</v>
      </c>
      <c r="G643" s="82" t="e">
        <f>F643+G619</f>
        <v>#REF!</v>
      </c>
      <c r="H643" s="92">
        <f t="shared" si="50"/>
        <v>7573</v>
      </c>
      <c r="I643" s="92">
        <f t="shared" si="52"/>
        <v>8.9323445691138232</v>
      </c>
      <c r="J643" s="149">
        <f t="shared" si="51"/>
        <v>50.825054422391233</v>
      </c>
    </row>
    <row r="644" spans="1:10" x14ac:dyDescent="0.25">
      <c r="A644" s="92">
        <f t="shared" ref="A644:A707" si="53">IF(EXACT(B644,B643),A643+1,1)</f>
        <v>205</v>
      </c>
      <c r="B644" s="61" t="s">
        <v>21</v>
      </c>
      <c r="C644" s="26">
        <v>44097</v>
      </c>
      <c r="D644" s="4">
        <v>86</v>
      </c>
      <c r="E644" s="29">
        <f>D644+E620</f>
        <v>4019</v>
      </c>
      <c r="F644" s="4">
        <f>2+1</f>
        <v>3</v>
      </c>
      <c r="G644" s="82" t="e">
        <f>F644+G620</f>
        <v>#REF!</v>
      </c>
      <c r="H644" s="92">
        <f t="shared" si="50"/>
        <v>7659</v>
      </c>
      <c r="I644" s="92">
        <f t="shared" si="52"/>
        <v>8.9436367059095936</v>
      </c>
      <c r="J644" s="149">
        <f t="shared" si="51"/>
        <v>54.80504458309926</v>
      </c>
    </row>
    <row r="645" spans="1:10" x14ac:dyDescent="0.25">
      <c r="A645" s="92">
        <f t="shared" si="53"/>
        <v>206</v>
      </c>
      <c r="B645" s="61" t="s">
        <v>21</v>
      </c>
      <c r="C645" s="26">
        <v>44098</v>
      </c>
      <c r="D645" s="4">
        <v>128</v>
      </c>
      <c r="E645" s="29">
        <f>D645+E621</f>
        <v>4152</v>
      </c>
      <c r="F645" s="4">
        <f>5</f>
        <v>5</v>
      </c>
      <c r="G645" s="82" t="e">
        <f>F645+G621</f>
        <v>#REF!</v>
      </c>
      <c r="H645" s="92">
        <f t="shared" si="50"/>
        <v>7787</v>
      </c>
      <c r="I645" s="92">
        <f t="shared" si="52"/>
        <v>8.9602109555769864</v>
      </c>
      <c r="J645" s="149">
        <f t="shared" si="51"/>
        <v>56.05945412340111</v>
      </c>
    </row>
    <row r="646" spans="1:10" x14ac:dyDescent="0.25">
      <c r="A646" s="92">
        <f t="shared" si="53"/>
        <v>207</v>
      </c>
      <c r="B646" s="61" t="s">
        <v>21</v>
      </c>
      <c r="C646" s="26">
        <v>44099</v>
      </c>
      <c r="D646" s="4">
        <v>120</v>
      </c>
      <c r="E646" s="29">
        <f>D646+E622</f>
        <v>4198</v>
      </c>
      <c r="F646" s="4">
        <f>4+1</f>
        <v>5</v>
      </c>
      <c r="G646" s="82" t="e">
        <f>F646+G622</f>
        <v>#REF!</v>
      </c>
      <c r="H646" s="92">
        <f t="shared" si="50"/>
        <v>7907</v>
      </c>
      <c r="I646" s="92">
        <f t="shared" si="52"/>
        <v>8.9755037220709273</v>
      </c>
      <c r="J646" s="149">
        <f t="shared" si="51"/>
        <v>55.617731314166946</v>
      </c>
    </row>
    <row r="647" spans="1:10" x14ac:dyDescent="0.25">
      <c r="A647" s="92">
        <f t="shared" si="53"/>
        <v>208</v>
      </c>
      <c r="B647" s="61" t="s">
        <v>21</v>
      </c>
      <c r="C647" s="26">
        <v>44100</v>
      </c>
      <c r="D647" s="4">
        <v>160</v>
      </c>
      <c r="E647" s="29">
        <f>D647+E623</f>
        <v>4313</v>
      </c>
      <c r="F647" s="4">
        <f>1+1</f>
        <v>2</v>
      </c>
      <c r="G647" s="82" t="e">
        <f>F647+G623</f>
        <v>#REF!</v>
      </c>
      <c r="H647" s="92">
        <f t="shared" si="50"/>
        <v>8067</v>
      </c>
      <c r="I647" s="92">
        <f t="shared" si="52"/>
        <v>8.9955369449369744</v>
      </c>
      <c r="J647" s="149">
        <f t="shared" si="51"/>
        <v>52.299607368012239</v>
      </c>
    </row>
    <row r="648" spans="1:10" x14ac:dyDescent="0.25">
      <c r="A648" s="92">
        <f t="shared" si="53"/>
        <v>209</v>
      </c>
      <c r="B648" s="61" t="s">
        <v>21</v>
      </c>
      <c r="C648" s="26">
        <v>44101</v>
      </c>
      <c r="D648" s="4">
        <v>111</v>
      </c>
      <c r="E648" s="29">
        <f>D648+E624</f>
        <v>4302</v>
      </c>
      <c r="F648" s="4">
        <f>1</f>
        <v>1</v>
      </c>
      <c r="G648" s="82" t="e">
        <f>F648+G624</f>
        <v>#REF!</v>
      </c>
      <c r="H648" s="92">
        <f t="shared" si="50"/>
        <v>8178</v>
      </c>
      <c r="I648" s="92">
        <f t="shared" si="52"/>
        <v>9.0092029009245884</v>
      </c>
      <c r="J648" s="149">
        <f t="shared" si="51"/>
        <v>47.929773846929471</v>
      </c>
    </row>
    <row r="649" spans="1:10" x14ac:dyDescent="0.25">
      <c r="A649" s="92">
        <f t="shared" si="53"/>
        <v>210</v>
      </c>
      <c r="B649" s="61" t="s">
        <v>21</v>
      </c>
      <c r="C649" s="26">
        <v>44102</v>
      </c>
      <c r="D649" s="4">
        <v>65</v>
      </c>
      <c r="E649" s="29">
        <f>D649+E625</f>
        <v>4308</v>
      </c>
      <c r="F649" s="4">
        <v>2</v>
      </c>
      <c r="G649" s="82" t="e">
        <f>F649+G625</f>
        <v>#REF!</v>
      </c>
      <c r="H649" s="92">
        <f>IF(EXACT(B649,B648),D649+H648,E649)</f>
        <v>8243</v>
      </c>
      <c r="I649" s="92">
        <f t="shared" si="52"/>
        <v>9.0171196343132269</v>
      </c>
      <c r="J649" s="149">
        <f t="shared" si="51"/>
        <v>47.101679441137108</v>
      </c>
    </row>
    <row r="650" spans="1:10" x14ac:dyDescent="0.25">
      <c r="A650" s="92">
        <f t="shared" si="53"/>
        <v>211</v>
      </c>
      <c r="B650" s="61" t="s">
        <v>21</v>
      </c>
      <c r="C650" s="26">
        <v>44103</v>
      </c>
      <c r="D650" s="4">
        <v>143</v>
      </c>
      <c r="E650" s="29">
        <f>D650+E626</f>
        <v>3314</v>
      </c>
      <c r="F650" s="4">
        <v>1</v>
      </c>
      <c r="G650" s="82">
        <f>F650+G626</f>
        <v>596</v>
      </c>
      <c r="H650" s="92">
        <f t="shared" ref="H650:H713" si="54">IF(EXACT(B650,B649),D650+H649,E650)</f>
        <v>8386</v>
      </c>
      <c r="I650" s="92">
        <f t="shared" si="52"/>
        <v>9.0343189277307072</v>
      </c>
      <c r="J650" s="149">
        <f t="shared" si="51"/>
        <v>46.645009560230754</v>
      </c>
    </row>
    <row r="651" spans="1:10" x14ac:dyDescent="0.25">
      <c r="A651" s="92">
        <f t="shared" si="53"/>
        <v>212</v>
      </c>
      <c r="B651" s="61" t="s">
        <v>21</v>
      </c>
      <c r="C651" s="26">
        <v>44104</v>
      </c>
      <c r="D651" s="4">
        <v>157</v>
      </c>
      <c r="E651" s="29">
        <f>D651+E627</f>
        <v>3316</v>
      </c>
      <c r="F651" s="4">
        <f>2+2</f>
        <v>4</v>
      </c>
      <c r="G651" s="82" t="e">
        <f>F651+G627</f>
        <v>#REF!</v>
      </c>
      <c r="H651" s="92">
        <f t="shared" si="54"/>
        <v>8543</v>
      </c>
      <c r="I651" s="92">
        <f t="shared" si="52"/>
        <v>9.0528675131516181</v>
      </c>
      <c r="J651" s="149">
        <f t="shared" si="51"/>
        <v>45.713881576217233</v>
      </c>
    </row>
    <row r="652" spans="1:10" x14ac:dyDescent="0.25">
      <c r="A652" s="92">
        <f t="shared" si="53"/>
        <v>213</v>
      </c>
      <c r="B652" s="61" t="s">
        <v>21</v>
      </c>
      <c r="C652" s="26">
        <v>44105</v>
      </c>
      <c r="D652" s="4">
        <v>200</v>
      </c>
      <c r="E652" s="29">
        <f>D652+E628</f>
        <v>3322</v>
      </c>
      <c r="F652" s="4">
        <v>3</v>
      </c>
      <c r="G652" s="82" t="e">
        <f>F652+G628</f>
        <v>#REF!</v>
      </c>
      <c r="H652" s="92">
        <f t="shared" si="54"/>
        <v>8743</v>
      </c>
      <c r="I652" s="92">
        <f t="shared" si="52"/>
        <v>9.0760086591808911</v>
      </c>
      <c r="J652" s="149">
        <f t="shared" si="51"/>
        <v>44.053779430613957</v>
      </c>
    </row>
    <row r="653" spans="1:10" x14ac:dyDescent="0.25">
      <c r="A653" s="92">
        <f t="shared" si="53"/>
        <v>214</v>
      </c>
      <c r="B653" s="61" t="s">
        <v>21</v>
      </c>
      <c r="C653" s="26">
        <v>44106</v>
      </c>
      <c r="D653" s="4">
        <v>200</v>
      </c>
      <c r="E653" s="29">
        <f>D653+E629</f>
        <v>3438</v>
      </c>
      <c r="F653" s="4">
        <v>8</v>
      </c>
      <c r="G653" s="82">
        <f>F653+G629</f>
        <v>21</v>
      </c>
      <c r="H653" s="92">
        <f t="shared" si="54"/>
        <v>8943</v>
      </c>
      <c r="I653" s="92">
        <f t="shared" si="52"/>
        <v>9.0986263823461808</v>
      </c>
      <c r="J653" s="149">
        <f t="shared" si="51"/>
        <v>41.223405273099715</v>
      </c>
    </row>
    <row r="654" spans="1:10" x14ac:dyDescent="0.25">
      <c r="A654" s="92">
        <f t="shared" si="53"/>
        <v>215</v>
      </c>
      <c r="B654" s="61" t="s">
        <v>21</v>
      </c>
      <c r="C654" s="26">
        <v>44107</v>
      </c>
      <c r="D654" s="4">
        <v>120</v>
      </c>
      <c r="E654" s="29">
        <f>D654+E630</f>
        <v>3483</v>
      </c>
      <c r="F654" s="4">
        <f>1</f>
        <v>1</v>
      </c>
      <c r="G654" s="82" t="e">
        <f>F654+G630</f>
        <v>#REF!</v>
      </c>
      <c r="H654" s="92">
        <f t="shared" si="54"/>
        <v>9063</v>
      </c>
      <c r="I654" s="92">
        <f t="shared" si="52"/>
        <v>9.1119554700547809</v>
      </c>
      <c r="J654" s="149">
        <f t="shared" si="51"/>
        <v>39.9546090425047</v>
      </c>
    </row>
    <row r="655" spans="1:10" x14ac:dyDescent="0.25">
      <c r="A655" s="92">
        <f t="shared" si="53"/>
        <v>216</v>
      </c>
      <c r="B655" s="61" t="s">
        <v>21</v>
      </c>
      <c r="C655" s="26">
        <v>44108</v>
      </c>
      <c r="D655" s="4">
        <v>177</v>
      </c>
      <c r="E655" s="29">
        <f>D655+E631</f>
        <v>3591</v>
      </c>
      <c r="F655" s="4">
        <f>2</f>
        <v>2</v>
      </c>
      <c r="G655" s="82" t="e">
        <f>F655+G631</f>
        <v>#REF!</v>
      </c>
      <c r="H655" s="92">
        <f t="shared" si="54"/>
        <v>9240</v>
      </c>
      <c r="I655" s="92">
        <f t="shared" si="52"/>
        <v>9.131297164635729</v>
      </c>
      <c r="J655" s="149">
        <f t="shared" si="51"/>
        <v>37.688049481751655</v>
      </c>
    </row>
    <row r="656" spans="1:10" x14ac:dyDescent="0.25">
      <c r="A656" s="92">
        <f t="shared" si="53"/>
        <v>217</v>
      </c>
      <c r="B656" s="61" t="s">
        <v>21</v>
      </c>
      <c r="C656" s="26">
        <v>44109</v>
      </c>
      <c r="D656" s="4">
        <v>101</v>
      </c>
      <c r="E656" s="29">
        <f>D656+E632</f>
        <v>3531</v>
      </c>
      <c r="F656" s="4">
        <v>5</v>
      </c>
      <c r="G656" s="82">
        <f>F656+G632</f>
        <v>18</v>
      </c>
      <c r="H656" s="92">
        <f t="shared" si="54"/>
        <v>9341</v>
      </c>
      <c r="I656" s="92">
        <f t="shared" si="52"/>
        <v>9.1421685918728492</v>
      </c>
      <c r="J656" s="149">
        <f t="shared" si="51"/>
        <v>37.320547013529506</v>
      </c>
    </row>
    <row r="657" spans="1:10" x14ac:dyDescent="0.25">
      <c r="A657" s="92">
        <f t="shared" si="53"/>
        <v>218</v>
      </c>
      <c r="B657" s="61" t="s">
        <v>21</v>
      </c>
      <c r="C657" s="26">
        <v>44110</v>
      </c>
      <c r="D657" s="4">
        <v>145</v>
      </c>
      <c r="E657" s="29">
        <f>D657+E633</f>
        <v>3645</v>
      </c>
      <c r="F657" s="4">
        <v>4</v>
      </c>
      <c r="G657" s="82" t="e">
        <f>F657+G633</f>
        <v>#REF!</v>
      </c>
      <c r="H657" s="92">
        <f t="shared" si="54"/>
        <v>9486</v>
      </c>
      <c r="I657" s="92">
        <f t="shared" si="52"/>
        <v>9.1575723064375278</v>
      </c>
      <c r="J657" s="149">
        <f t="shared" si="51"/>
        <v>39.11682495739327</v>
      </c>
    </row>
    <row r="658" spans="1:10" x14ac:dyDescent="0.25">
      <c r="A658" s="92">
        <f t="shared" si="53"/>
        <v>219</v>
      </c>
      <c r="B658" s="61" t="s">
        <v>21</v>
      </c>
      <c r="C658" s="26">
        <v>44111</v>
      </c>
      <c r="D658" s="4">
        <v>207</v>
      </c>
      <c r="E658" s="29">
        <f>D658+E634</f>
        <v>3751</v>
      </c>
      <c r="F658" s="4">
        <v>5</v>
      </c>
      <c r="G658" s="82" t="e">
        <f>F658+G634</f>
        <v>#REF!</v>
      </c>
      <c r="H658" s="92">
        <f t="shared" si="54"/>
        <v>9693</v>
      </c>
      <c r="I658" s="92">
        <f t="shared" si="52"/>
        <v>9.1791592544926086</v>
      </c>
      <c r="J658" s="149">
        <f t="shared" si="51"/>
        <v>40.382301444772445</v>
      </c>
    </row>
    <row r="659" spans="1:10" x14ac:dyDescent="0.25">
      <c r="A659" s="92">
        <f t="shared" si="53"/>
        <v>1</v>
      </c>
      <c r="B659" s="5" t="s">
        <v>36</v>
      </c>
      <c r="C659" s="26">
        <v>43893</v>
      </c>
      <c r="D659" s="4">
        <v>0</v>
      </c>
      <c r="E659" s="29">
        <v>0</v>
      </c>
      <c r="G659" s="82"/>
      <c r="H659" s="92">
        <f t="shared" si="54"/>
        <v>0</v>
      </c>
      <c r="I659" s="92" t="e">
        <f t="shared" si="52"/>
        <v>#NUM!</v>
      </c>
    </row>
    <row r="660" spans="1:10" x14ac:dyDescent="0.25">
      <c r="A660" s="92">
        <f t="shared" si="53"/>
        <v>2</v>
      </c>
      <c r="B660" s="5" t="s">
        <v>36</v>
      </c>
      <c r="C660" s="26">
        <v>43894</v>
      </c>
      <c r="D660" s="4">
        <v>0</v>
      </c>
      <c r="E660" s="29">
        <v>0</v>
      </c>
      <c r="G660" s="82" t="e">
        <f>F660+G636</f>
        <v>#REF!</v>
      </c>
      <c r="H660" s="92">
        <f t="shared" si="54"/>
        <v>0</v>
      </c>
      <c r="I660" s="92" t="e">
        <f t="shared" si="52"/>
        <v>#NUM!</v>
      </c>
    </row>
    <row r="661" spans="1:10" x14ac:dyDescent="0.25">
      <c r="A661" s="92">
        <f t="shared" si="53"/>
        <v>3</v>
      </c>
      <c r="B661" s="5" t="s">
        <v>36</v>
      </c>
      <c r="C661" s="26">
        <v>43895</v>
      </c>
      <c r="D661" s="4">
        <v>0</v>
      </c>
      <c r="E661" s="29">
        <v>0</v>
      </c>
      <c r="G661" s="82" t="e">
        <f>F661+G637</f>
        <v>#REF!</v>
      </c>
      <c r="H661" s="92">
        <f t="shared" si="54"/>
        <v>0</v>
      </c>
      <c r="I661" s="92" t="e">
        <f t="shared" si="52"/>
        <v>#NUM!</v>
      </c>
    </row>
    <row r="662" spans="1:10" x14ac:dyDescent="0.25">
      <c r="A662" s="92">
        <f t="shared" si="53"/>
        <v>4</v>
      </c>
      <c r="B662" s="5" t="s">
        <v>36</v>
      </c>
      <c r="C662" s="26">
        <v>43896</v>
      </c>
      <c r="D662" s="4">
        <v>0</v>
      </c>
      <c r="E662" s="29">
        <v>0</v>
      </c>
      <c r="G662" s="82" t="e">
        <f>F662+G638</f>
        <v>#REF!</v>
      </c>
      <c r="H662" s="92">
        <f t="shared" si="54"/>
        <v>0</v>
      </c>
      <c r="I662" s="92" t="e">
        <f t="shared" si="52"/>
        <v>#NUM!</v>
      </c>
    </row>
    <row r="663" spans="1:10" x14ac:dyDescent="0.25">
      <c r="A663" s="92">
        <f t="shared" si="53"/>
        <v>5</v>
      </c>
      <c r="B663" s="5" t="s">
        <v>36</v>
      </c>
      <c r="C663" s="26">
        <v>43897</v>
      </c>
      <c r="D663" s="4">
        <v>0</v>
      </c>
      <c r="E663" s="29">
        <v>0</v>
      </c>
      <c r="G663" s="82" t="e">
        <f>F663+G639</f>
        <v>#REF!</v>
      </c>
      <c r="H663" s="92">
        <f t="shared" si="54"/>
        <v>0</v>
      </c>
      <c r="I663" s="92" t="e">
        <f t="shared" si="52"/>
        <v>#NUM!</v>
      </c>
    </row>
    <row r="664" spans="1:10" x14ac:dyDescent="0.25">
      <c r="A664" s="92">
        <f t="shared" si="53"/>
        <v>6</v>
      </c>
      <c r="B664" s="5" t="s">
        <v>36</v>
      </c>
      <c r="C664" s="26">
        <v>43898</v>
      </c>
      <c r="D664" s="4">
        <v>0</v>
      </c>
      <c r="E664" s="29">
        <v>0</v>
      </c>
      <c r="G664" s="82" t="e">
        <f>F664+G640</f>
        <v>#REF!</v>
      </c>
      <c r="H664" s="92">
        <f t="shared" si="54"/>
        <v>0</v>
      </c>
      <c r="I664" s="92" t="e">
        <f t="shared" si="52"/>
        <v>#NUM!</v>
      </c>
    </row>
    <row r="665" spans="1:10" x14ac:dyDescent="0.25">
      <c r="A665" s="92">
        <f t="shared" si="53"/>
        <v>7</v>
      </c>
      <c r="B665" s="5" t="s">
        <v>36</v>
      </c>
      <c r="C665" s="26">
        <v>43899</v>
      </c>
      <c r="D665" s="4">
        <v>0</v>
      </c>
      <c r="E665" s="29">
        <v>0</v>
      </c>
      <c r="G665" s="82" t="e">
        <f>F665+G641</f>
        <v>#REF!</v>
      </c>
      <c r="H665" s="92">
        <f t="shared" si="54"/>
        <v>0</v>
      </c>
      <c r="I665" s="92" t="e">
        <f t="shared" si="52"/>
        <v>#NUM!</v>
      </c>
      <c r="J665" s="149" t="e">
        <f>LN(2)/SLOPE(I658:I665,A658:A665)</f>
        <v>#NUM!</v>
      </c>
    </row>
    <row r="666" spans="1:10" x14ac:dyDescent="0.25">
      <c r="A666" s="92">
        <f t="shared" si="53"/>
        <v>8</v>
      </c>
      <c r="B666" s="5" t="s">
        <v>36</v>
      </c>
      <c r="C666" s="26">
        <v>43900</v>
      </c>
      <c r="D666" s="4">
        <v>0</v>
      </c>
      <c r="E666" s="29">
        <v>0</v>
      </c>
      <c r="G666" s="82" t="e">
        <f>F666+G642</f>
        <v>#REF!</v>
      </c>
      <c r="H666" s="92">
        <f t="shared" si="54"/>
        <v>0</v>
      </c>
      <c r="I666" s="92" t="e">
        <f t="shared" si="52"/>
        <v>#NUM!</v>
      </c>
      <c r="J666" s="149" t="e">
        <f t="shared" ref="J666:J729" si="55">LN(2)/SLOPE(I659:I666,A659:A666)</f>
        <v>#NUM!</v>
      </c>
    </row>
    <row r="667" spans="1:10" x14ac:dyDescent="0.25">
      <c r="A667" s="92">
        <f t="shared" si="53"/>
        <v>9</v>
      </c>
      <c r="B667" s="5" t="s">
        <v>36</v>
      </c>
      <c r="C667" s="26">
        <v>43901</v>
      </c>
      <c r="D667" s="4">
        <v>0</v>
      </c>
      <c r="E667" s="29">
        <v>0</v>
      </c>
      <c r="G667" s="82" t="e">
        <f>F667+G643</f>
        <v>#REF!</v>
      </c>
      <c r="H667" s="92">
        <f t="shared" si="54"/>
        <v>0</v>
      </c>
      <c r="I667" s="92" t="e">
        <f t="shared" si="52"/>
        <v>#NUM!</v>
      </c>
      <c r="J667" s="149" t="e">
        <f t="shared" si="55"/>
        <v>#NUM!</v>
      </c>
    </row>
    <row r="668" spans="1:10" x14ac:dyDescent="0.25">
      <c r="A668" s="92">
        <f t="shared" si="53"/>
        <v>10</v>
      </c>
      <c r="B668" s="5" t="s">
        <v>36</v>
      </c>
      <c r="C668" s="26">
        <v>43902</v>
      </c>
      <c r="D668" s="4">
        <v>0</v>
      </c>
      <c r="E668" s="29">
        <v>0</v>
      </c>
      <c r="G668" s="82" t="e">
        <f>F668+G644</f>
        <v>#REF!</v>
      </c>
      <c r="H668" s="92">
        <f t="shared" si="54"/>
        <v>0</v>
      </c>
      <c r="I668" s="92" t="e">
        <f t="shared" si="52"/>
        <v>#NUM!</v>
      </c>
      <c r="J668" s="149" t="e">
        <f t="shared" si="55"/>
        <v>#NUM!</v>
      </c>
    </row>
    <row r="669" spans="1:10" x14ac:dyDescent="0.25">
      <c r="A669" s="92">
        <f t="shared" si="53"/>
        <v>11</v>
      </c>
      <c r="B669" s="5" t="s">
        <v>36</v>
      </c>
      <c r="C669" s="26">
        <v>43903</v>
      </c>
      <c r="D669" s="4">
        <v>0</v>
      </c>
      <c r="E669" s="29">
        <v>0</v>
      </c>
      <c r="G669" s="82" t="e">
        <f>F669+G645</f>
        <v>#REF!</v>
      </c>
      <c r="H669" s="92">
        <f t="shared" si="54"/>
        <v>0</v>
      </c>
      <c r="I669" s="92" t="e">
        <f t="shared" si="52"/>
        <v>#NUM!</v>
      </c>
      <c r="J669" s="149" t="e">
        <f t="shared" si="55"/>
        <v>#NUM!</v>
      </c>
    </row>
    <row r="670" spans="1:10" x14ac:dyDescent="0.25">
      <c r="A670" s="92">
        <f t="shared" si="53"/>
        <v>12</v>
      </c>
      <c r="B670" s="5" t="s">
        <v>36</v>
      </c>
      <c r="C670" s="26">
        <v>43904</v>
      </c>
      <c r="D670" s="4">
        <v>0</v>
      </c>
      <c r="E670" s="29">
        <v>0</v>
      </c>
      <c r="G670" s="82" t="e">
        <f>F670+G646</f>
        <v>#REF!</v>
      </c>
      <c r="H670" s="92">
        <f t="shared" si="54"/>
        <v>0</v>
      </c>
      <c r="I670" s="92" t="e">
        <f t="shared" si="52"/>
        <v>#NUM!</v>
      </c>
      <c r="J670" s="149" t="e">
        <f t="shared" si="55"/>
        <v>#NUM!</v>
      </c>
    </row>
    <row r="671" spans="1:10" x14ac:dyDescent="0.25">
      <c r="A671" s="92">
        <f t="shared" si="53"/>
        <v>13</v>
      </c>
      <c r="B671" s="5" t="s">
        <v>36</v>
      </c>
      <c r="C671" s="26">
        <v>43905</v>
      </c>
      <c r="D671" s="4">
        <v>0</v>
      </c>
      <c r="E671" s="29">
        <v>0</v>
      </c>
      <c r="G671" s="82" t="e">
        <f>F671+G647</f>
        <v>#REF!</v>
      </c>
      <c r="H671" s="92">
        <f t="shared" si="54"/>
        <v>0</v>
      </c>
      <c r="I671" s="92" t="e">
        <f t="shared" si="52"/>
        <v>#NUM!</v>
      </c>
      <c r="J671" s="149" t="e">
        <f t="shared" si="55"/>
        <v>#NUM!</v>
      </c>
    </row>
    <row r="672" spans="1:10" x14ac:dyDescent="0.25">
      <c r="A672" s="92">
        <f t="shared" si="53"/>
        <v>14</v>
      </c>
      <c r="B672" s="5" t="s">
        <v>36</v>
      </c>
      <c r="C672" s="26">
        <v>43906</v>
      </c>
      <c r="D672" s="4">
        <v>0</v>
      </c>
      <c r="E672" s="29">
        <v>0</v>
      </c>
      <c r="G672" s="82" t="e">
        <f>F672+G648</f>
        <v>#REF!</v>
      </c>
      <c r="H672" s="92">
        <f t="shared" si="54"/>
        <v>0</v>
      </c>
      <c r="I672" s="92" t="e">
        <f t="shared" si="52"/>
        <v>#NUM!</v>
      </c>
      <c r="J672" s="149" t="e">
        <f t="shared" si="55"/>
        <v>#NUM!</v>
      </c>
    </row>
    <row r="673" spans="1:10" x14ac:dyDescent="0.25">
      <c r="A673" s="92">
        <f t="shared" si="53"/>
        <v>15</v>
      </c>
      <c r="B673" s="5" t="s">
        <v>36</v>
      </c>
      <c r="C673" s="26">
        <v>43907</v>
      </c>
      <c r="D673" s="4">
        <v>0</v>
      </c>
      <c r="E673" s="29">
        <v>0</v>
      </c>
      <c r="G673" s="82" t="e">
        <f>F673+G649</f>
        <v>#REF!</v>
      </c>
      <c r="H673" s="92">
        <f t="shared" si="54"/>
        <v>0</v>
      </c>
      <c r="I673" s="92" t="e">
        <f t="shared" si="52"/>
        <v>#NUM!</v>
      </c>
      <c r="J673" s="149" t="e">
        <f t="shared" si="55"/>
        <v>#NUM!</v>
      </c>
    </row>
    <row r="674" spans="1:10" x14ac:dyDescent="0.25">
      <c r="A674" s="92">
        <f t="shared" si="53"/>
        <v>16</v>
      </c>
      <c r="B674" s="5" t="s">
        <v>36</v>
      </c>
      <c r="C674" s="26">
        <v>43908</v>
      </c>
      <c r="D674" s="4">
        <v>0</v>
      </c>
      <c r="E674" s="29">
        <v>0</v>
      </c>
      <c r="G674" s="82">
        <f>F674+G650</f>
        <v>596</v>
      </c>
      <c r="H674" s="92">
        <f t="shared" si="54"/>
        <v>0</v>
      </c>
      <c r="I674" s="92" t="e">
        <f t="shared" si="52"/>
        <v>#NUM!</v>
      </c>
      <c r="J674" s="149" t="e">
        <f t="shared" si="55"/>
        <v>#NUM!</v>
      </c>
    </row>
    <row r="675" spans="1:10" x14ac:dyDescent="0.25">
      <c r="A675" s="92">
        <f t="shared" si="53"/>
        <v>17</v>
      </c>
      <c r="B675" s="5" t="s">
        <v>36</v>
      </c>
      <c r="C675" s="26">
        <v>43909</v>
      </c>
      <c r="D675" s="4">
        <v>0</v>
      </c>
      <c r="E675" s="29">
        <v>0</v>
      </c>
      <c r="G675" s="82" t="e">
        <f>F675+G651</f>
        <v>#REF!</v>
      </c>
      <c r="H675" s="92">
        <f t="shared" si="54"/>
        <v>0</v>
      </c>
      <c r="I675" s="92" t="e">
        <f t="shared" si="52"/>
        <v>#NUM!</v>
      </c>
      <c r="J675" s="149" t="e">
        <f t="shared" si="55"/>
        <v>#NUM!</v>
      </c>
    </row>
    <row r="676" spans="1:10" x14ac:dyDescent="0.25">
      <c r="A676" s="92">
        <f t="shared" si="53"/>
        <v>18</v>
      </c>
      <c r="B676" s="5" t="s">
        <v>36</v>
      </c>
      <c r="C676" s="26">
        <v>43910</v>
      </c>
      <c r="D676" s="4">
        <v>0</v>
      </c>
      <c r="E676" s="29">
        <v>0</v>
      </c>
      <c r="G676" s="82" t="e">
        <f>F676+G652</f>
        <v>#REF!</v>
      </c>
      <c r="H676" s="92">
        <f t="shared" si="54"/>
        <v>0</v>
      </c>
      <c r="I676" s="92" t="e">
        <f t="shared" si="52"/>
        <v>#NUM!</v>
      </c>
      <c r="J676" s="149" t="e">
        <f t="shared" si="55"/>
        <v>#NUM!</v>
      </c>
    </row>
    <row r="677" spans="1:10" x14ac:dyDescent="0.25">
      <c r="A677" s="92">
        <f t="shared" si="53"/>
        <v>19</v>
      </c>
      <c r="B677" s="5" t="s">
        <v>36</v>
      </c>
      <c r="C677" s="26">
        <v>43911</v>
      </c>
      <c r="D677" s="4">
        <v>0</v>
      </c>
      <c r="E677" s="29">
        <v>0</v>
      </c>
      <c r="G677" s="82">
        <f>F677+G653</f>
        <v>21</v>
      </c>
      <c r="H677" s="92">
        <f t="shared" si="54"/>
        <v>0</v>
      </c>
      <c r="I677" s="92" t="e">
        <f t="shared" si="52"/>
        <v>#NUM!</v>
      </c>
      <c r="J677" s="149" t="e">
        <f t="shared" si="55"/>
        <v>#NUM!</v>
      </c>
    </row>
    <row r="678" spans="1:10" x14ac:dyDescent="0.25">
      <c r="A678" s="92">
        <f t="shared" si="53"/>
        <v>20</v>
      </c>
      <c r="B678" s="5" t="s">
        <v>36</v>
      </c>
      <c r="C678" s="26">
        <v>43912</v>
      </c>
      <c r="D678" s="4">
        <v>0</v>
      </c>
      <c r="E678" s="29">
        <v>0</v>
      </c>
      <c r="G678" s="82" t="e">
        <f>F678+G654</f>
        <v>#REF!</v>
      </c>
      <c r="H678" s="92">
        <f t="shared" si="54"/>
        <v>0</v>
      </c>
      <c r="I678" s="92" t="e">
        <f t="shared" si="52"/>
        <v>#NUM!</v>
      </c>
      <c r="J678" s="149" t="e">
        <f t="shared" si="55"/>
        <v>#NUM!</v>
      </c>
    </row>
    <row r="679" spans="1:10" x14ac:dyDescent="0.25">
      <c r="A679" s="92">
        <f t="shared" si="53"/>
        <v>21</v>
      </c>
      <c r="B679" s="5" t="s">
        <v>36</v>
      </c>
      <c r="C679" s="26">
        <v>43913</v>
      </c>
      <c r="D679" s="4">
        <v>0</v>
      </c>
      <c r="E679" s="29">
        <v>0</v>
      </c>
      <c r="G679" s="82" t="e">
        <f>F679+G655</f>
        <v>#REF!</v>
      </c>
      <c r="H679" s="92">
        <f t="shared" si="54"/>
        <v>0</v>
      </c>
      <c r="I679" s="92" t="e">
        <f t="shared" si="52"/>
        <v>#NUM!</v>
      </c>
      <c r="J679" s="149" t="e">
        <f t="shared" si="55"/>
        <v>#NUM!</v>
      </c>
    </row>
    <row r="680" spans="1:10" x14ac:dyDescent="0.25">
      <c r="A680" s="92">
        <f t="shared" si="53"/>
        <v>22</v>
      </c>
      <c r="B680" s="5" t="s">
        <v>36</v>
      </c>
      <c r="C680" s="26">
        <v>43914</v>
      </c>
      <c r="D680" s="4">
        <v>0</v>
      </c>
      <c r="E680" s="29">
        <v>0</v>
      </c>
      <c r="G680" s="82">
        <f>F680+G656</f>
        <v>18</v>
      </c>
      <c r="H680" s="92">
        <f t="shared" si="54"/>
        <v>0</v>
      </c>
      <c r="I680" s="92" t="e">
        <f t="shared" si="52"/>
        <v>#NUM!</v>
      </c>
      <c r="J680" s="149" t="e">
        <f t="shared" si="55"/>
        <v>#NUM!</v>
      </c>
    </row>
    <row r="681" spans="1:10" x14ac:dyDescent="0.25">
      <c r="A681" s="92">
        <f t="shared" si="53"/>
        <v>23</v>
      </c>
      <c r="B681" s="5" t="s">
        <v>36</v>
      </c>
      <c r="C681" s="26">
        <v>43915</v>
      </c>
      <c r="D681" s="4">
        <v>0</v>
      </c>
      <c r="E681" s="29">
        <v>0</v>
      </c>
      <c r="G681" s="82" t="e">
        <f>F681+G657</f>
        <v>#REF!</v>
      </c>
      <c r="H681" s="92">
        <f t="shared" si="54"/>
        <v>0</v>
      </c>
      <c r="I681" s="92" t="e">
        <f t="shared" si="52"/>
        <v>#NUM!</v>
      </c>
      <c r="J681" s="149" t="e">
        <f t="shared" si="55"/>
        <v>#NUM!</v>
      </c>
    </row>
    <row r="682" spans="1:10" x14ac:dyDescent="0.25">
      <c r="A682" s="92">
        <f t="shared" si="53"/>
        <v>24</v>
      </c>
      <c r="B682" s="5" t="s">
        <v>36</v>
      </c>
      <c r="C682" s="26">
        <v>43916</v>
      </c>
      <c r="D682" s="4">
        <v>0</v>
      </c>
      <c r="E682" s="29">
        <v>0</v>
      </c>
      <c r="F682" s="4">
        <v>1</v>
      </c>
      <c r="G682" s="82" t="e">
        <f>F682+G658</f>
        <v>#REF!</v>
      </c>
      <c r="H682" s="92">
        <f t="shared" si="54"/>
        <v>0</v>
      </c>
      <c r="I682" s="92" t="e">
        <f t="shared" si="52"/>
        <v>#NUM!</v>
      </c>
      <c r="J682" s="149" t="e">
        <f t="shared" si="55"/>
        <v>#NUM!</v>
      </c>
    </row>
    <row r="683" spans="1:10" x14ac:dyDescent="0.25">
      <c r="A683" s="92">
        <f t="shared" si="53"/>
        <v>25</v>
      </c>
      <c r="B683" s="5" t="s">
        <v>36</v>
      </c>
      <c r="C683" s="26">
        <v>43917</v>
      </c>
      <c r="D683" s="4">
        <v>0</v>
      </c>
      <c r="E683" s="29">
        <v>0</v>
      </c>
      <c r="G683" s="82">
        <f>F683+G659</f>
        <v>0</v>
      </c>
      <c r="H683" s="92">
        <f t="shared" si="54"/>
        <v>0</v>
      </c>
      <c r="I683" s="92" t="e">
        <f t="shared" si="52"/>
        <v>#NUM!</v>
      </c>
      <c r="J683" s="149" t="e">
        <f t="shared" si="55"/>
        <v>#NUM!</v>
      </c>
    </row>
    <row r="684" spans="1:10" x14ac:dyDescent="0.25">
      <c r="A684" s="92">
        <f t="shared" si="53"/>
        <v>26</v>
      </c>
      <c r="B684" s="5" t="s">
        <v>36</v>
      </c>
      <c r="C684" s="26">
        <v>43918</v>
      </c>
      <c r="D684" s="4">
        <v>0</v>
      </c>
      <c r="E684" s="29">
        <v>0</v>
      </c>
      <c r="G684" s="82" t="e">
        <f>F684+G660</f>
        <v>#REF!</v>
      </c>
      <c r="H684" s="92">
        <f t="shared" si="54"/>
        <v>0</v>
      </c>
      <c r="I684" s="92" t="e">
        <f t="shared" si="52"/>
        <v>#NUM!</v>
      </c>
      <c r="J684" s="149" t="e">
        <f t="shared" si="55"/>
        <v>#NUM!</v>
      </c>
    </row>
    <row r="685" spans="1:10" x14ac:dyDescent="0.25">
      <c r="A685" s="92">
        <f t="shared" si="53"/>
        <v>27</v>
      </c>
      <c r="B685" s="5" t="s">
        <v>36</v>
      </c>
      <c r="C685" s="26">
        <v>43919</v>
      </c>
      <c r="D685" s="4">
        <v>0</v>
      </c>
      <c r="E685" s="29">
        <v>0</v>
      </c>
      <c r="G685" s="82" t="e">
        <f>F685+G661</f>
        <v>#REF!</v>
      </c>
      <c r="H685" s="92">
        <f t="shared" si="54"/>
        <v>0</v>
      </c>
      <c r="I685" s="92" t="e">
        <f t="shared" si="52"/>
        <v>#NUM!</v>
      </c>
      <c r="J685" s="149" t="e">
        <f t="shared" si="55"/>
        <v>#NUM!</v>
      </c>
    </row>
    <row r="686" spans="1:10" x14ac:dyDescent="0.25">
      <c r="A686" s="92">
        <f t="shared" si="53"/>
        <v>28</v>
      </c>
      <c r="B686" s="5" t="s">
        <v>36</v>
      </c>
      <c r="C686" s="26">
        <v>43920</v>
      </c>
      <c r="D686" s="4">
        <v>0</v>
      </c>
      <c r="E686" s="29">
        <v>0</v>
      </c>
      <c r="G686" s="82" t="e">
        <f>F686+G662</f>
        <v>#REF!</v>
      </c>
      <c r="H686" s="92">
        <f t="shared" si="54"/>
        <v>0</v>
      </c>
      <c r="I686" s="92" t="e">
        <f t="shared" si="52"/>
        <v>#NUM!</v>
      </c>
      <c r="J686" s="149" t="e">
        <f t="shared" si="55"/>
        <v>#NUM!</v>
      </c>
    </row>
    <row r="687" spans="1:10" x14ac:dyDescent="0.25">
      <c r="A687" s="92">
        <f t="shared" si="53"/>
        <v>29</v>
      </c>
      <c r="B687" s="5" t="s">
        <v>36</v>
      </c>
      <c r="C687" s="26">
        <v>43921</v>
      </c>
      <c r="D687" s="4">
        <v>0</v>
      </c>
      <c r="E687" s="29">
        <v>0</v>
      </c>
      <c r="G687" s="82" t="e">
        <f>F687+G663</f>
        <v>#REF!</v>
      </c>
      <c r="H687" s="92">
        <f t="shared" si="54"/>
        <v>0</v>
      </c>
      <c r="I687" s="92" t="e">
        <f t="shared" si="52"/>
        <v>#NUM!</v>
      </c>
      <c r="J687" s="149" t="e">
        <f t="shared" si="55"/>
        <v>#NUM!</v>
      </c>
    </row>
    <row r="688" spans="1:10" x14ac:dyDescent="0.25">
      <c r="A688" s="92">
        <f t="shared" si="53"/>
        <v>30</v>
      </c>
      <c r="B688" s="5" t="s">
        <v>36</v>
      </c>
      <c r="C688" s="26">
        <v>43922</v>
      </c>
      <c r="D688" s="4">
        <v>0</v>
      </c>
      <c r="E688" s="29">
        <v>0</v>
      </c>
      <c r="G688" s="82" t="e">
        <f>F688+G664</f>
        <v>#REF!</v>
      </c>
      <c r="H688" s="92">
        <f t="shared" si="54"/>
        <v>0</v>
      </c>
      <c r="I688" s="92" t="e">
        <f t="shared" si="52"/>
        <v>#NUM!</v>
      </c>
      <c r="J688" s="149" t="e">
        <f t="shared" si="55"/>
        <v>#NUM!</v>
      </c>
    </row>
    <row r="689" spans="1:10" x14ac:dyDescent="0.25">
      <c r="A689" s="92">
        <f t="shared" si="53"/>
        <v>31</v>
      </c>
      <c r="B689" s="5" t="s">
        <v>36</v>
      </c>
      <c r="C689" s="26">
        <v>43923</v>
      </c>
      <c r="D689" s="4">
        <v>0</v>
      </c>
      <c r="E689" s="29">
        <v>0</v>
      </c>
      <c r="G689" s="82" t="e">
        <f>F689+G665</f>
        <v>#REF!</v>
      </c>
      <c r="H689" s="92">
        <f t="shared" si="54"/>
        <v>0</v>
      </c>
      <c r="I689" s="92" t="e">
        <f t="shared" si="52"/>
        <v>#NUM!</v>
      </c>
      <c r="J689" s="149" t="e">
        <f t="shared" si="55"/>
        <v>#NUM!</v>
      </c>
    </row>
    <row r="690" spans="1:10" x14ac:dyDescent="0.25">
      <c r="A690" s="92">
        <f t="shared" si="53"/>
        <v>32</v>
      </c>
      <c r="B690" s="5" t="s">
        <v>36</v>
      </c>
      <c r="C690" s="26">
        <v>43924</v>
      </c>
      <c r="D690" s="4">
        <v>0</v>
      </c>
      <c r="E690" s="29">
        <v>0</v>
      </c>
      <c r="G690" s="82" t="e">
        <f>F690+G666</f>
        <v>#REF!</v>
      </c>
      <c r="H690" s="92">
        <f t="shared" si="54"/>
        <v>0</v>
      </c>
      <c r="I690" s="92" t="e">
        <f t="shared" si="52"/>
        <v>#NUM!</v>
      </c>
      <c r="J690" s="149" t="e">
        <f t="shared" si="55"/>
        <v>#NUM!</v>
      </c>
    </row>
    <row r="691" spans="1:10" x14ac:dyDescent="0.25">
      <c r="A691" s="92">
        <f t="shared" si="53"/>
        <v>33</v>
      </c>
      <c r="B691" s="5" t="s">
        <v>36</v>
      </c>
      <c r="C691" s="26">
        <v>43925</v>
      </c>
      <c r="D691" s="4">
        <v>0</v>
      </c>
      <c r="E691" s="29">
        <v>0</v>
      </c>
      <c r="G691" s="82" t="e">
        <f>F691+G667</f>
        <v>#REF!</v>
      </c>
      <c r="H691" s="92">
        <f t="shared" si="54"/>
        <v>0</v>
      </c>
      <c r="I691" s="92" t="e">
        <f t="shared" si="52"/>
        <v>#NUM!</v>
      </c>
      <c r="J691" s="149" t="e">
        <f t="shared" si="55"/>
        <v>#NUM!</v>
      </c>
    </row>
    <row r="692" spans="1:10" x14ac:dyDescent="0.25">
      <c r="A692" s="92">
        <f t="shared" si="53"/>
        <v>34</v>
      </c>
      <c r="B692" s="5" t="s">
        <v>36</v>
      </c>
      <c r="C692" s="26">
        <v>43926</v>
      </c>
      <c r="D692" s="4">
        <v>0</v>
      </c>
      <c r="E692" s="29">
        <v>0</v>
      </c>
      <c r="G692" s="82" t="e">
        <f>F692+G668</f>
        <v>#REF!</v>
      </c>
      <c r="H692" s="92">
        <f t="shared" si="54"/>
        <v>0</v>
      </c>
      <c r="I692" s="92" t="e">
        <f t="shared" si="52"/>
        <v>#NUM!</v>
      </c>
      <c r="J692" s="149" t="e">
        <f t="shared" si="55"/>
        <v>#NUM!</v>
      </c>
    </row>
    <row r="693" spans="1:10" x14ac:dyDescent="0.25">
      <c r="A693" s="92">
        <f t="shared" si="53"/>
        <v>35</v>
      </c>
      <c r="B693" s="5" t="s">
        <v>36</v>
      </c>
      <c r="C693" s="26">
        <v>43927</v>
      </c>
      <c r="D693" s="4">
        <v>0</v>
      </c>
      <c r="E693" s="29">
        <v>0</v>
      </c>
      <c r="G693" s="82" t="e">
        <f>F693+G669</f>
        <v>#REF!</v>
      </c>
      <c r="H693" s="92">
        <f t="shared" si="54"/>
        <v>0</v>
      </c>
      <c r="I693" s="92" t="e">
        <f t="shared" si="52"/>
        <v>#NUM!</v>
      </c>
      <c r="J693" s="149" t="e">
        <f t="shared" si="55"/>
        <v>#NUM!</v>
      </c>
    </row>
    <row r="694" spans="1:10" x14ac:dyDescent="0.25">
      <c r="A694" s="92">
        <f t="shared" si="53"/>
        <v>36</v>
      </c>
      <c r="B694" s="5" t="s">
        <v>36</v>
      </c>
      <c r="C694" s="26">
        <v>43928</v>
      </c>
      <c r="D694" s="4">
        <v>0</v>
      </c>
      <c r="E694" s="29">
        <v>0</v>
      </c>
      <c r="G694" s="82" t="e">
        <f>F694+G670</f>
        <v>#REF!</v>
      </c>
      <c r="H694" s="92">
        <f t="shared" si="54"/>
        <v>0</v>
      </c>
      <c r="I694" s="92" t="e">
        <f t="shared" si="52"/>
        <v>#NUM!</v>
      </c>
      <c r="J694" s="149" t="e">
        <f t="shared" si="55"/>
        <v>#NUM!</v>
      </c>
    </row>
    <row r="695" spans="1:10" x14ac:dyDescent="0.25">
      <c r="A695" s="92">
        <f t="shared" si="53"/>
        <v>37</v>
      </c>
      <c r="B695" s="5" t="s">
        <v>36</v>
      </c>
      <c r="C695" s="26">
        <v>43929</v>
      </c>
      <c r="D695" s="4">
        <v>0</v>
      </c>
      <c r="E695" s="29">
        <v>0</v>
      </c>
      <c r="G695" s="82" t="e">
        <f>F695+G671</f>
        <v>#REF!</v>
      </c>
      <c r="H695" s="92">
        <f t="shared" si="54"/>
        <v>0</v>
      </c>
      <c r="I695" s="92" t="e">
        <f t="shared" si="52"/>
        <v>#NUM!</v>
      </c>
      <c r="J695" s="149" t="e">
        <f t="shared" si="55"/>
        <v>#NUM!</v>
      </c>
    </row>
    <row r="696" spans="1:10" x14ac:dyDescent="0.25">
      <c r="A696" s="92">
        <f t="shared" si="53"/>
        <v>38</v>
      </c>
      <c r="B696" s="5" t="s">
        <v>36</v>
      </c>
      <c r="C696" s="26">
        <v>43930</v>
      </c>
      <c r="D696" s="4">
        <v>0</v>
      </c>
      <c r="E696" s="29">
        <v>0</v>
      </c>
      <c r="G696" s="82" t="e">
        <f>F696+G672</f>
        <v>#REF!</v>
      </c>
      <c r="H696" s="92">
        <f t="shared" si="54"/>
        <v>0</v>
      </c>
      <c r="I696" s="92" t="e">
        <f t="shared" si="52"/>
        <v>#NUM!</v>
      </c>
      <c r="J696" s="149" t="e">
        <f t="shared" si="55"/>
        <v>#NUM!</v>
      </c>
    </row>
    <row r="697" spans="1:10" x14ac:dyDescent="0.25">
      <c r="A697" s="92">
        <f t="shared" si="53"/>
        <v>39</v>
      </c>
      <c r="B697" s="5" t="s">
        <v>36</v>
      </c>
      <c r="C697" s="26">
        <v>43931</v>
      </c>
      <c r="D697" s="4">
        <v>0</v>
      </c>
      <c r="E697" s="29">
        <v>0</v>
      </c>
      <c r="G697" s="82" t="e">
        <f>F697+G673</f>
        <v>#REF!</v>
      </c>
      <c r="H697" s="92">
        <f t="shared" si="54"/>
        <v>0</v>
      </c>
      <c r="I697" s="92" t="e">
        <f t="shared" si="52"/>
        <v>#NUM!</v>
      </c>
      <c r="J697" s="149" t="e">
        <f t="shared" si="55"/>
        <v>#NUM!</v>
      </c>
    </row>
    <row r="698" spans="1:10" x14ac:dyDescent="0.25">
      <c r="A698" s="92">
        <f t="shared" si="53"/>
        <v>40</v>
      </c>
      <c r="B698" s="5" t="s">
        <v>36</v>
      </c>
      <c r="C698" s="26">
        <v>43932</v>
      </c>
      <c r="D698" s="4">
        <v>0</v>
      </c>
      <c r="E698" s="29">
        <v>0</v>
      </c>
      <c r="G698" s="82">
        <f>F698+G674</f>
        <v>596</v>
      </c>
      <c r="H698" s="92">
        <f t="shared" si="54"/>
        <v>0</v>
      </c>
      <c r="I698" s="92" t="e">
        <f t="shared" si="52"/>
        <v>#NUM!</v>
      </c>
      <c r="J698" s="149" t="e">
        <f t="shared" si="55"/>
        <v>#NUM!</v>
      </c>
    </row>
    <row r="699" spans="1:10" x14ac:dyDescent="0.25">
      <c r="A699" s="92">
        <f t="shared" si="53"/>
        <v>41</v>
      </c>
      <c r="B699" s="5" t="s">
        <v>36</v>
      </c>
      <c r="C699" s="26">
        <v>43933</v>
      </c>
      <c r="D699" s="4">
        <v>0</v>
      </c>
      <c r="E699" s="29">
        <v>0</v>
      </c>
      <c r="G699" s="82" t="e">
        <f>F699+G675</f>
        <v>#REF!</v>
      </c>
      <c r="H699" s="92">
        <f t="shared" si="54"/>
        <v>0</v>
      </c>
      <c r="I699" s="92" t="e">
        <f t="shared" si="52"/>
        <v>#NUM!</v>
      </c>
      <c r="J699" s="149" t="e">
        <f t="shared" si="55"/>
        <v>#NUM!</v>
      </c>
    </row>
    <row r="700" spans="1:10" x14ac:dyDescent="0.25">
      <c r="A700" s="92">
        <f t="shared" si="53"/>
        <v>42</v>
      </c>
      <c r="B700" s="5" t="s">
        <v>36</v>
      </c>
      <c r="C700" s="26">
        <v>43934</v>
      </c>
      <c r="D700" s="4">
        <v>0</v>
      </c>
      <c r="E700" s="29">
        <v>0</v>
      </c>
      <c r="G700" s="82" t="e">
        <f>F700+G676</f>
        <v>#REF!</v>
      </c>
      <c r="H700" s="92">
        <f t="shared" si="54"/>
        <v>0</v>
      </c>
      <c r="I700" s="92" t="e">
        <f t="shared" si="52"/>
        <v>#NUM!</v>
      </c>
      <c r="J700" s="149" t="e">
        <f t="shared" si="55"/>
        <v>#NUM!</v>
      </c>
    </row>
    <row r="701" spans="1:10" x14ac:dyDescent="0.25">
      <c r="A701" s="92">
        <f t="shared" si="53"/>
        <v>43</v>
      </c>
      <c r="B701" s="5" t="s">
        <v>36</v>
      </c>
      <c r="C701" s="26">
        <v>43935</v>
      </c>
      <c r="D701" s="4">
        <v>0</v>
      </c>
      <c r="E701" s="29">
        <v>0</v>
      </c>
      <c r="G701" s="82">
        <f>F701+G677</f>
        <v>21</v>
      </c>
      <c r="H701" s="92">
        <f t="shared" si="54"/>
        <v>0</v>
      </c>
      <c r="I701" s="92" t="e">
        <f t="shared" si="52"/>
        <v>#NUM!</v>
      </c>
      <c r="J701" s="149" t="e">
        <f t="shared" si="55"/>
        <v>#NUM!</v>
      </c>
    </row>
    <row r="702" spans="1:10" x14ac:dyDescent="0.25">
      <c r="A702" s="92">
        <f t="shared" si="53"/>
        <v>44</v>
      </c>
      <c r="B702" s="5" t="s">
        <v>36</v>
      </c>
      <c r="C702" s="26">
        <v>43936</v>
      </c>
      <c r="D702" s="4">
        <v>1</v>
      </c>
      <c r="E702" s="29">
        <v>1</v>
      </c>
      <c r="G702" s="82" t="e">
        <f>F702+G678</f>
        <v>#REF!</v>
      </c>
      <c r="H702" s="92">
        <f t="shared" si="54"/>
        <v>1</v>
      </c>
      <c r="I702" s="92">
        <f t="shared" si="52"/>
        <v>0</v>
      </c>
      <c r="J702" s="149" t="e">
        <f t="shared" si="55"/>
        <v>#NUM!</v>
      </c>
    </row>
    <row r="703" spans="1:10" x14ac:dyDescent="0.25">
      <c r="A703" s="92">
        <f t="shared" si="53"/>
        <v>45</v>
      </c>
      <c r="B703" s="5" t="s">
        <v>36</v>
      </c>
      <c r="C703" s="26">
        <v>43937</v>
      </c>
      <c r="D703" s="4">
        <v>0</v>
      </c>
      <c r="E703" s="29">
        <v>1</v>
      </c>
      <c r="G703" s="82" t="e">
        <f>F703+G679</f>
        <v>#REF!</v>
      </c>
      <c r="H703" s="92">
        <f t="shared" si="54"/>
        <v>1</v>
      </c>
      <c r="I703" s="92">
        <f t="shared" si="52"/>
        <v>0</v>
      </c>
      <c r="J703" s="149" t="e">
        <f t="shared" si="55"/>
        <v>#NUM!</v>
      </c>
    </row>
    <row r="704" spans="1:10" x14ac:dyDescent="0.25">
      <c r="A704" s="92">
        <f t="shared" si="53"/>
        <v>46</v>
      </c>
      <c r="B704" s="5" t="s">
        <v>36</v>
      </c>
      <c r="C704" s="26">
        <v>43938</v>
      </c>
      <c r="D704" s="4">
        <v>0</v>
      </c>
      <c r="E704" s="29">
        <v>1</v>
      </c>
      <c r="G704" s="82">
        <f>F704+G680</f>
        <v>18</v>
      </c>
      <c r="H704" s="92">
        <f t="shared" si="54"/>
        <v>1</v>
      </c>
      <c r="I704" s="92">
        <f t="shared" si="52"/>
        <v>0</v>
      </c>
      <c r="J704" s="149" t="e">
        <f t="shared" si="55"/>
        <v>#NUM!</v>
      </c>
    </row>
    <row r="705" spans="1:10" x14ac:dyDescent="0.25">
      <c r="A705" s="92">
        <f t="shared" si="53"/>
        <v>47</v>
      </c>
      <c r="B705" s="5" t="s">
        <v>36</v>
      </c>
      <c r="C705" s="26">
        <v>43939</v>
      </c>
      <c r="D705" s="4">
        <v>0</v>
      </c>
      <c r="E705" s="29">
        <v>1</v>
      </c>
      <c r="G705" s="82" t="e">
        <f>F705+G681</f>
        <v>#REF!</v>
      </c>
      <c r="H705" s="92">
        <f t="shared" si="54"/>
        <v>1</v>
      </c>
      <c r="I705" s="92">
        <f t="shared" si="52"/>
        <v>0</v>
      </c>
      <c r="J705" s="149" t="e">
        <f t="shared" si="55"/>
        <v>#NUM!</v>
      </c>
    </row>
    <row r="706" spans="1:10" x14ac:dyDescent="0.25">
      <c r="A706" s="92">
        <f t="shared" si="53"/>
        <v>48</v>
      </c>
      <c r="B706" s="5" t="s">
        <v>36</v>
      </c>
      <c r="C706" s="26">
        <v>43940</v>
      </c>
      <c r="D706" s="4">
        <v>1</v>
      </c>
      <c r="E706" s="29">
        <v>2</v>
      </c>
      <c r="G706" s="82" t="e">
        <f>F706+G682</f>
        <v>#REF!</v>
      </c>
      <c r="H706" s="92">
        <f t="shared" si="54"/>
        <v>2</v>
      </c>
      <c r="I706" s="92">
        <f t="shared" ref="I706:I769" si="56">LN(H706)</f>
        <v>0.69314718055994529</v>
      </c>
      <c r="J706" s="149" t="e">
        <f t="shared" si="55"/>
        <v>#NUM!</v>
      </c>
    </row>
    <row r="707" spans="1:10" x14ac:dyDescent="0.25">
      <c r="A707" s="92">
        <f t="shared" si="53"/>
        <v>49</v>
      </c>
      <c r="B707" s="5" t="s">
        <v>36</v>
      </c>
      <c r="C707" s="26">
        <v>43941</v>
      </c>
      <c r="D707" s="4">
        <v>0</v>
      </c>
      <c r="E707" s="29">
        <v>2</v>
      </c>
      <c r="G707" s="82">
        <f>F707+G683</f>
        <v>0</v>
      </c>
      <c r="H707" s="92">
        <f t="shared" si="54"/>
        <v>2</v>
      </c>
      <c r="I707" s="92">
        <f t="shared" si="56"/>
        <v>0.69314718055994529</v>
      </c>
      <c r="J707" s="149" t="e">
        <f t="shared" si="55"/>
        <v>#NUM!</v>
      </c>
    </row>
    <row r="708" spans="1:10" x14ac:dyDescent="0.25">
      <c r="A708" s="92">
        <f t="shared" ref="A708:A771" si="57">IF(EXACT(B708,B707),A707+1,1)</f>
        <v>50</v>
      </c>
      <c r="B708" s="5" t="s">
        <v>36</v>
      </c>
      <c r="C708" s="26">
        <v>43942</v>
      </c>
      <c r="D708" s="4">
        <v>0</v>
      </c>
      <c r="E708" s="29">
        <v>2</v>
      </c>
      <c r="G708" s="82" t="e">
        <f>F708+G684</f>
        <v>#REF!</v>
      </c>
      <c r="H708" s="92">
        <f t="shared" si="54"/>
        <v>2</v>
      </c>
      <c r="I708" s="92">
        <f t="shared" si="56"/>
        <v>0.69314718055994529</v>
      </c>
      <c r="J708" s="149" t="e">
        <f t="shared" si="55"/>
        <v>#NUM!</v>
      </c>
    </row>
    <row r="709" spans="1:10" x14ac:dyDescent="0.25">
      <c r="A709" s="92">
        <f t="shared" si="57"/>
        <v>51</v>
      </c>
      <c r="B709" s="5" t="s">
        <v>36</v>
      </c>
      <c r="C709" s="26">
        <v>43943</v>
      </c>
      <c r="D709" s="4">
        <v>0</v>
      </c>
      <c r="E709" s="29">
        <v>2</v>
      </c>
      <c r="G709" s="82" t="e">
        <f>F709+G685</f>
        <v>#REF!</v>
      </c>
      <c r="H709" s="92">
        <f t="shared" si="54"/>
        <v>2</v>
      </c>
      <c r="I709" s="92">
        <f t="shared" si="56"/>
        <v>0.69314718055994529</v>
      </c>
      <c r="J709" s="149">
        <f t="shared" si="55"/>
        <v>5.25</v>
      </c>
    </row>
    <row r="710" spans="1:10" x14ac:dyDescent="0.25">
      <c r="A710" s="92">
        <f t="shared" si="57"/>
        <v>52</v>
      </c>
      <c r="B710" s="5" t="s">
        <v>36</v>
      </c>
      <c r="C710" s="26">
        <v>43944</v>
      </c>
      <c r="D710" s="4">
        <v>0</v>
      </c>
      <c r="E710" s="29">
        <v>2</v>
      </c>
      <c r="G710" s="82" t="e">
        <f>F710+G686</f>
        <v>#REF!</v>
      </c>
      <c r="H710" s="92">
        <f t="shared" si="54"/>
        <v>2</v>
      </c>
      <c r="I710" s="92">
        <f t="shared" si="56"/>
        <v>0.69314718055994529</v>
      </c>
      <c r="J710" s="149">
        <f t="shared" si="55"/>
        <v>5.6000000000000005</v>
      </c>
    </row>
    <row r="711" spans="1:10" x14ac:dyDescent="0.25">
      <c r="A711" s="92">
        <f t="shared" si="57"/>
        <v>53</v>
      </c>
      <c r="B711" s="5" t="s">
        <v>36</v>
      </c>
      <c r="C711" s="26">
        <v>43945</v>
      </c>
      <c r="D711" s="4">
        <v>0</v>
      </c>
      <c r="E711" s="29">
        <v>2</v>
      </c>
      <c r="G711" s="82" t="e">
        <f>F711+G687</f>
        <v>#REF!</v>
      </c>
      <c r="H711" s="92">
        <f t="shared" si="54"/>
        <v>2</v>
      </c>
      <c r="I711" s="92">
        <f t="shared" si="56"/>
        <v>0.69314718055994529</v>
      </c>
      <c r="J711" s="149">
        <f t="shared" si="55"/>
        <v>7</v>
      </c>
    </row>
    <row r="712" spans="1:10" x14ac:dyDescent="0.25">
      <c r="A712" s="92">
        <f t="shared" si="57"/>
        <v>54</v>
      </c>
      <c r="B712" s="5" t="s">
        <v>36</v>
      </c>
      <c r="C712" s="26">
        <v>43946</v>
      </c>
      <c r="D712" s="4">
        <v>0</v>
      </c>
      <c r="E712" s="29">
        <v>2</v>
      </c>
      <c r="G712" s="82" t="e">
        <f>F712+G688</f>
        <v>#REF!</v>
      </c>
      <c r="H712" s="92">
        <f t="shared" si="54"/>
        <v>2</v>
      </c>
      <c r="I712" s="92">
        <f t="shared" si="56"/>
        <v>0.69314718055994529</v>
      </c>
      <c r="J712" s="149">
        <f t="shared" si="55"/>
        <v>12</v>
      </c>
    </row>
    <row r="713" spans="1:10" x14ac:dyDescent="0.25">
      <c r="A713" s="92">
        <f t="shared" si="57"/>
        <v>55</v>
      </c>
      <c r="B713" s="5" t="s">
        <v>36</v>
      </c>
      <c r="C713" s="26">
        <v>43947</v>
      </c>
      <c r="D713" s="4">
        <v>0</v>
      </c>
      <c r="E713" s="29">
        <v>2</v>
      </c>
      <c r="G713" s="82" t="e">
        <f>F713+G689</f>
        <v>#REF!</v>
      </c>
      <c r="H713" s="92">
        <f t="shared" si="54"/>
        <v>2</v>
      </c>
      <c r="I713" s="92">
        <f t="shared" si="56"/>
        <v>0.69314718055994529</v>
      </c>
      <c r="J713" s="149" t="e">
        <f t="shared" si="55"/>
        <v>#DIV/0!</v>
      </c>
    </row>
    <row r="714" spans="1:10" x14ac:dyDescent="0.25">
      <c r="A714" s="92">
        <f t="shared" si="57"/>
        <v>56</v>
      </c>
      <c r="B714" s="5" t="s">
        <v>36</v>
      </c>
      <c r="C714" s="26">
        <v>43948</v>
      </c>
      <c r="D714" s="4">
        <v>0</v>
      </c>
      <c r="E714" s="29">
        <v>2</v>
      </c>
      <c r="G714" s="82" t="e">
        <f>F714+G690</f>
        <v>#REF!</v>
      </c>
      <c r="H714" s="92">
        <f t="shared" ref="H714:H777" si="58">IF(EXACT(B714,B713),D714+H713,E714)</f>
        <v>2</v>
      </c>
      <c r="I714" s="92">
        <f t="shared" si="56"/>
        <v>0.69314718055994529</v>
      </c>
      <c r="J714" s="149" t="e">
        <f t="shared" si="55"/>
        <v>#DIV/0!</v>
      </c>
    </row>
    <row r="715" spans="1:10" x14ac:dyDescent="0.25">
      <c r="A715" s="92">
        <f t="shared" si="57"/>
        <v>57</v>
      </c>
      <c r="B715" s="5" t="s">
        <v>36</v>
      </c>
      <c r="C715" s="26">
        <v>43949</v>
      </c>
      <c r="D715" s="4">
        <v>0</v>
      </c>
      <c r="E715" s="29">
        <v>2</v>
      </c>
      <c r="G715" s="82" t="e">
        <f>F715+G691</f>
        <v>#REF!</v>
      </c>
      <c r="H715" s="92">
        <f t="shared" si="58"/>
        <v>2</v>
      </c>
      <c r="I715" s="92">
        <f t="shared" si="56"/>
        <v>0.69314718055994529</v>
      </c>
      <c r="J715" s="149" t="e">
        <f t="shared" si="55"/>
        <v>#DIV/0!</v>
      </c>
    </row>
    <row r="716" spans="1:10" x14ac:dyDescent="0.25">
      <c r="A716" s="92">
        <f t="shared" si="57"/>
        <v>58</v>
      </c>
      <c r="B716" s="5" t="s">
        <v>36</v>
      </c>
      <c r="C716" s="26">
        <v>43950</v>
      </c>
      <c r="D716" s="4">
        <v>0</v>
      </c>
      <c r="E716" s="29">
        <v>2</v>
      </c>
      <c r="G716" s="82" t="e">
        <f>F716+G692</f>
        <v>#REF!</v>
      </c>
      <c r="H716" s="92">
        <f t="shared" si="58"/>
        <v>2</v>
      </c>
      <c r="I716" s="92">
        <f t="shared" si="56"/>
        <v>0.69314718055994529</v>
      </c>
      <c r="J716" s="149" t="e">
        <f t="shared" si="55"/>
        <v>#DIV/0!</v>
      </c>
    </row>
    <row r="717" spans="1:10" x14ac:dyDescent="0.25">
      <c r="A717" s="92">
        <f t="shared" si="57"/>
        <v>59</v>
      </c>
      <c r="B717" s="5" t="s">
        <v>36</v>
      </c>
      <c r="C717" s="26">
        <v>43951</v>
      </c>
      <c r="D717" s="4">
        <v>0</v>
      </c>
      <c r="E717" s="29">
        <v>2</v>
      </c>
      <c r="G717" s="82" t="e">
        <f>F717+G693</f>
        <v>#REF!</v>
      </c>
      <c r="H717" s="92">
        <f t="shared" si="58"/>
        <v>2</v>
      </c>
      <c r="I717" s="92">
        <f t="shared" si="56"/>
        <v>0.69314718055994529</v>
      </c>
      <c r="J717" s="149" t="e">
        <f t="shared" si="55"/>
        <v>#DIV/0!</v>
      </c>
    </row>
    <row r="718" spans="1:10" x14ac:dyDescent="0.25">
      <c r="A718" s="92">
        <f t="shared" si="57"/>
        <v>60</v>
      </c>
      <c r="B718" s="5" t="s">
        <v>36</v>
      </c>
      <c r="C718" s="26">
        <v>43952</v>
      </c>
      <c r="D718" s="4">
        <v>1</v>
      </c>
      <c r="E718" s="29">
        <v>3</v>
      </c>
      <c r="G718" s="82" t="e">
        <f>F718+G694</f>
        <v>#REF!</v>
      </c>
      <c r="H718" s="92">
        <f t="shared" si="58"/>
        <v>3</v>
      </c>
      <c r="I718" s="92">
        <f t="shared" si="56"/>
        <v>1.0986122886681098</v>
      </c>
      <c r="J718" s="149">
        <f t="shared" si="55"/>
        <v>20.514135496217445</v>
      </c>
    </row>
    <row r="719" spans="1:10" x14ac:dyDescent="0.25">
      <c r="A719" s="92">
        <f t="shared" si="57"/>
        <v>61</v>
      </c>
      <c r="B719" s="5" t="s">
        <v>36</v>
      </c>
      <c r="C719" s="26">
        <v>43953</v>
      </c>
      <c r="D719" s="4">
        <v>1</v>
      </c>
      <c r="E719" s="29">
        <v>4</v>
      </c>
      <c r="G719" s="82" t="e">
        <f>F719+G695</f>
        <v>#REF!</v>
      </c>
      <c r="H719" s="92">
        <f t="shared" si="58"/>
        <v>4</v>
      </c>
      <c r="I719" s="92">
        <f t="shared" si="56"/>
        <v>1.3862943611198906</v>
      </c>
      <c r="J719" s="149">
        <f t="shared" si="55"/>
        <v>8.4636359598211026</v>
      </c>
    </row>
    <row r="720" spans="1:10" x14ac:dyDescent="0.25">
      <c r="A720" s="92">
        <f t="shared" si="57"/>
        <v>62</v>
      </c>
      <c r="B720" s="5" t="s">
        <v>36</v>
      </c>
      <c r="C720" s="26">
        <v>43954</v>
      </c>
      <c r="D720" s="4">
        <v>0</v>
      </c>
      <c r="E720" s="29">
        <v>4</v>
      </c>
      <c r="G720" s="82" t="e">
        <f>F720+G696</f>
        <v>#REF!</v>
      </c>
      <c r="H720" s="92">
        <f t="shared" si="58"/>
        <v>4</v>
      </c>
      <c r="I720" s="92">
        <f t="shared" si="56"/>
        <v>1.3862943611198906</v>
      </c>
      <c r="J720" s="149">
        <f t="shared" si="55"/>
        <v>6.1069201755948841</v>
      </c>
    </row>
    <row r="721" spans="1:10" x14ac:dyDescent="0.25">
      <c r="A721" s="92">
        <f t="shared" si="57"/>
        <v>63</v>
      </c>
      <c r="B721" s="5" t="s">
        <v>36</v>
      </c>
      <c r="C721" s="26">
        <v>43955</v>
      </c>
      <c r="D721" s="4">
        <v>0</v>
      </c>
      <c r="E721" s="29">
        <v>4</v>
      </c>
      <c r="G721" s="82" t="e">
        <f>F721+G697</f>
        <v>#REF!</v>
      </c>
      <c r="H721" s="92">
        <f t="shared" si="58"/>
        <v>4</v>
      </c>
      <c r="I721" s="92">
        <f t="shared" si="56"/>
        <v>1.3862943611198906</v>
      </c>
      <c r="J721" s="149">
        <f t="shared" si="55"/>
        <v>5.3898108510760361</v>
      </c>
    </row>
    <row r="722" spans="1:10" x14ac:dyDescent="0.25">
      <c r="A722" s="92">
        <f t="shared" si="57"/>
        <v>64</v>
      </c>
      <c r="B722" s="5" t="s">
        <v>36</v>
      </c>
      <c r="C722" s="26">
        <v>43956</v>
      </c>
      <c r="D722" s="4">
        <v>0</v>
      </c>
      <c r="E722" s="29">
        <v>4</v>
      </c>
      <c r="G722" s="82">
        <f>F722+G698</f>
        <v>596</v>
      </c>
      <c r="H722" s="92">
        <f t="shared" si="58"/>
        <v>4</v>
      </c>
      <c r="I722" s="92">
        <f t="shared" si="56"/>
        <v>1.3862943611198906</v>
      </c>
      <c r="J722" s="149">
        <f t="shared" si="55"/>
        <v>5.4492244993844317</v>
      </c>
    </row>
    <row r="723" spans="1:10" x14ac:dyDescent="0.25">
      <c r="A723" s="92">
        <f t="shared" si="57"/>
        <v>65</v>
      </c>
      <c r="B723" s="5" t="s">
        <v>36</v>
      </c>
      <c r="C723" s="26">
        <v>43957</v>
      </c>
      <c r="D723" s="4">
        <v>0</v>
      </c>
      <c r="E723" s="29">
        <v>4</v>
      </c>
      <c r="G723" s="82" t="e">
        <f>F723+G699</f>
        <v>#REF!</v>
      </c>
      <c r="H723" s="92">
        <f t="shared" si="58"/>
        <v>4</v>
      </c>
      <c r="I723" s="92">
        <f t="shared" si="56"/>
        <v>1.3862943611198906</v>
      </c>
      <c r="J723" s="149">
        <f t="shared" si="55"/>
        <v>6.3419619889012369</v>
      </c>
    </row>
    <row r="724" spans="1:10" x14ac:dyDescent="0.25">
      <c r="A724" s="92">
        <f t="shared" si="57"/>
        <v>66</v>
      </c>
      <c r="B724" s="5" t="s">
        <v>36</v>
      </c>
      <c r="C724" s="26">
        <v>43958</v>
      </c>
      <c r="D724" s="4">
        <v>0</v>
      </c>
      <c r="E724" s="29">
        <v>4</v>
      </c>
      <c r="G724" s="82" t="e">
        <f>F724+G700</f>
        <v>#REF!</v>
      </c>
      <c r="H724" s="92">
        <f t="shared" si="58"/>
        <v>4</v>
      </c>
      <c r="I724" s="92">
        <f t="shared" si="56"/>
        <v>1.3862943611198906</v>
      </c>
      <c r="J724" s="149">
        <f t="shared" si="55"/>
        <v>9.2560071109687971</v>
      </c>
    </row>
    <row r="725" spans="1:10" x14ac:dyDescent="0.25">
      <c r="A725" s="92">
        <f t="shared" si="57"/>
        <v>67</v>
      </c>
      <c r="B725" s="5" t="s">
        <v>36</v>
      </c>
      <c r="C725" s="26">
        <v>43959</v>
      </c>
      <c r="D725" s="4">
        <v>0</v>
      </c>
      <c r="E725" s="29">
        <v>4</v>
      </c>
      <c r="G725" s="82">
        <f>F725+G701</f>
        <v>21</v>
      </c>
      <c r="H725" s="92">
        <f t="shared" si="58"/>
        <v>4</v>
      </c>
      <c r="I725" s="92">
        <f t="shared" si="56"/>
        <v>1.3862943611198906</v>
      </c>
      <c r="J725" s="149">
        <f t="shared" si="55"/>
        <v>28.91305007583852</v>
      </c>
    </row>
    <row r="726" spans="1:10" x14ac:dyDescent="0.25">
      <c r="A726" s="92">
        <f t="shared" si="57"/>
        <v>68</v>
      </c>
      <c r="B726" s="5" t="s">
        <v>36</v>
      </c>
      <c r="C726" s="26">
        <v>43960</v>
      </c>
      <c r="D726" s="4">
        <v>0</v>
      </c>
      <c r="E726" s="29">
        <v>4</v>
      </c>
      <c r="G726" s="82" t="e">
        <f>F726+G702</f>
        <v>#REF!</v>
      </c>
      <c r="H726" s="92">
        <f t="shared" si="58"/>
        <v>4</v>
      </c>
      <c r="I726" s="92">
        <f t="shared" si="56"/>
        <v>1.3862943611198906</v>
      </c>
      <c r="J726" s="149" t="e">
        <f t="shared" si="55"/>
        <v>#DIV/0!</v>
      </c>
    </row>
    <row r="727" spans="1:10" x14ac:dyDescent="0.25">
      <c r="A727" s="92">
        <f t="shared" si="57"/>
        <v>69</v>
      </c>
      <c r="B727" s="5" t="s">
        <v>36</v>
      </c>
      <c r="C727" s="26">
        <v>43961</v>
      </c>
      <c r="D727" s="4">
        <v>0</v>
      </c>
      <c r="E727" s="29">
        <v>4</v>
      </c>
      <c r="G727" s="82" t="e">
        <f>F727+G703</f>
        <v>#REF!</v>
      </c>
      <c r="H727" s="92">
        <f t="shared" si="58"/>
        <v>4</v>
      </c>
      <c r="I727" s="92">
        <f t="shared" si="56"/>
        <v>1.3862943611198906</v>
      </c>
      <c r="J727" s="149" t="e">
        <f t="shared" si="55"/>
        <v>#DIV/0!</v>
      </c>
    </row>
    <row r="728" spans="1:10" x14ac:dyDescent="0.25">
      <c r="A728" s="92">
        <f t="shared" si="57"/>
        <v>70</v>
      </c>
      <c r="B728" s="5" t="s">
        <v>36</v>
      </c>
      <c r="C728" s="26">
        <v>43962</v>
      </c>
      <c r="D728" s="4">
        <v>0</v>
      </c>
      <c r="E728" s="29">
        <v>4</v>
      </c>
      <c r="G728" s="82">
        <f>F728+G704</f>
        <v>18</v>
      </c>
      <c r="H728" s="92">
        <f t="shared" si="58"/>
        <v>4</v>
      </c>
      <c r="I728" s="92">
        <f t="shared" si="56"/>
        <v>1.3862943611198906</v>
      </c>
      <c r="J728" s="149" t="e">
        <f t="shared" si="55"/>
        <v>#DIV/0!</v>
      </c>
    </row>
    <row r="729" spans="1:10" x14ac:dyDescent="0.25">
      <c r="A729" s="92">
        <f t="shared" si="57"/>
        <v>71</v>
      </c>
      <c r="B729" s="5" t="s">
        <v>36</v>
      </c>
      <c r="C729" s="26">
        <v>43963</v>
      </c>
      <c r="D729" s="4">
        <v>0</v>
      </c>
      <c r="E729" s="29">
        <v>4</v>
      </c>
      <c r="G729" s="82" t="e">
        <f>F729+G705</f>
        <v>#REF!</v>
      </c>
      <c r="H729" s="92">
        <f t="shared" si="58"/>
        <v>4</v>
      </c>
      <c r="I729" s="92">
        <f t="shared" si="56"/>
        <v>1.3862943611198906</v>
      </c>
      <c r="J729" s="149" t="e">
        <f t="shared" si="55"/>
        <v>#DIV/0!</v>
      </c>
    </row>
    <row r="730" spans="1:10" x14ac:dyDescent="0.25">
      <c r="A730" s="92">
        <f t="shared" si="57"/>
        <v>72</v>
      </c>
      <c r="B730" s="5" t="s">
        <v>36</v>
      </c>
      <c r="C730" s="26">
        <v>43964</v>
      </c>
      <c r="D730" s="4">
        <v>0</v>
      </c>
      <c r="E730" s="29">
        <v>4</v>
      </c>
      <c r="G730" s="82" t="e">
        <f>F730+G706</f>
        <v>#REF!</v>
      </c>
      <c r="H730" s="92">
        <f t="shared" si="58"/>
        <v>4</v>
      </c>
      <c r="I730" s="92">
        <f t="shared" si="56"/>
        <v>1.3862943611198906</v>
      </c>
      <c r="J730" s="149" t="e">
        <f t="shared" ref="J730:J793" si="59">LN(2)/SLOPE(I723:I730,A723:A730)</f>
        <v>#DIV/0!</v>
      </c>
    </row>
    <row r="731" spans="1:10" x14ac:dyDescent="0.25">
      <c r="A731" s="92">
        <f t="shared" si="57"/>
        <v>73</v>
      </c>
      <c r="B731" s="5" t="s">
        <v>36</v>
      </c>
      <c r="C731" s="26">
        <v>43965</v>
      </c>
      <c r="D731" s="4">
        <v>0</v>
      </c>
      <c r="E731" s="29">
        <v>4</v>
      </c>
      <c r="G731" s="82">
        <f>F731+G707</f>
        <v>0</v>
      </c>
      <c r="H731" s="92">
        <f t="shared" si="58"/>
        <v>4</v>
      </c>
      <c r="I731" s="92">
        <f t="shared" si="56"/>
        <v>1.3862943611198906</v>
      </c>
      <c r="J731" s="149" t="e">
        <f t="shared" si="59"/>
        <v>#DIV/0!</v>
      </c>
    </row>
    <row r="732" spans="1:10" x14ac:dyDescent="0.25">
      <c r="A732" s="92">
        <f t="shared" si="57"/>
        <v>74</v>
      </c>
      <c r="B732" s="5" t="s">
        <v>36</v>
      </c>
      <c r="C732" s="26">
        <v>43966</v>
      </c>
      <c r="D732" s="4">
        <v>0</v>
      </c>
      <c r="E732" s="29">
        <v>4</v>
      </c>
      <c r="G732" s="82" t="e">
        <f>F732+G708</f>
        <v>#REF!</v>
      </c>
      <c r="H732" s="92">
        <f t="shared" si="58"/>
        <v>4</v>
      </c>
      <c r="I732" s="92">
        <f t="shared" si="56"/>
        <v>1.3862943611198906</v>
      </c>
      <c r="J732" s="149" t="e">
        <f t="shared" si="59"/>
        <v>#DIV/0!</v>
      </c>
    </row>
    <row r="733" spans="1:10" x14ac:dyDescent="0.25">
      <c r="A733" s="92">
        <f t="shared" si="57"/>
        <v>75</v>
      </c>
      <c r="B733" s="5" t="s">
        <v>36</v>
      </c>
      <c r="C733" s="26">
        <v>43967</v>
      </c>
      <c r="D733" s="4">
        <v>0</v>
      </c>
      <c r="E733" s="29">
        <v>4</v>
      </c>
      <c r="G733" s="82" t="e">
        <f>F733+G709</f>
        <v>#REF!</v>
      </c>
      <c r="H733" s="92">
        <f t="shared" si="58"/>
        <v>4</v>
      </c>
      <c r="I733" s="92">
        <f t="shared" si="56"/>
        <v>1.3862943611198906</v>
      </c>
      <c r="J733" s="149" t="e">
        <f t="shared" si="59"/>
        <v>#DIV/0!</v>
      </c>
    </row>
    <row r="734" spans="1:10" x14ac:dyDescent="0.25">
      <c r="A734" s="92">
        <f t="shared" si="57"/>
        <v>76</v>
      </c>
      <c r="B734" s="5" t="s">
        <v>36</v>
      </c>
      <c r="C734" s="26">
        <v>43968</v>
      </c>
      <c r="D734" s="4">
        <v>0</v>
      </c>
      <c r="E734" s="29">
        <v>4</v>
      </c>
      <c r="G734" s="82" t="e">
        <f>F734+G710</f>
        <v>#REF!</v>
      </c>
      <c r="H734" s="92">
        <f t="shared" si="58"/>
        <v>4</v>
      </c>
      <c r="I734" s="92">
        <f t="shared" si="56"/>
        <v>1.3862943611198906</v>
      </c>
      <c r="J734" s="149" t="e">
        <f t="shared" si="59"/>
        <v>#DIV/0!</v>
      </c>
    </row>
    <row r="735" spans="1:10" x14ac:dyDescent="0.25">
      <c r="A735" s="92">
        <f t="shared" si="57"/>
        <v>77</v>
      </c>
      <c r="B735" s="5" t="s">
        <v>36</v>
      </c>
      <c r="C735" s="26">
        <v>43969</v>
      </c>
      <c r="D735" s="4">
        <v>0</v>
      </c>
      <c r="E735" s="29">
        <v>4</v>
      </c>
      <c r="G735" s="82" t="e">
        <f>F735+G711</f>
        <v>#REF!</v>
      </c>
      <c r="H735" s="92">
        <f t="shared" si="58"/>
        <v>4</v>
      </c>
      <c r="I735" s="92">
        <f t="shared" si="56"/>
        <v>1.3862943611198906</v>
      </c>
      <c r="J735" s="149" t="e">
        <f t="shared" si="59"/>
        <v>#DIV/0!</v>
      </c>
    </row>
    <row r="736" spans="1:10" x14ac:dyDescent="0.25">
      <c r="A736" s="92">
        <f t="shared" si="57"/>
        <v>78</v>
      </c>
      <c r="B736" s="5" t="s">
        <v>36</v>
      </c>
      <c r="C736" s="26">
        <v>43970</v>
      </c>
      <c r="D736" s="4">
        <v>0</v>
      </c>
      <c r="E736" s="29">
        <v>4</v>
      </c>
      <c r="G736" s="82" t="e">
        <f>F736+G712</f>
        <v>#REF!</v>
      </c>
      <c r="H736" s="92">
        <f t="shared" si="58"/>
        <v>4</v>
      </c>
      <c r="I736" s="92">
        <f t="shared" si="56"/>
        <v>1.3862943611198906</v>
      </c>
      <c r="J736" s="149" t="e">
        <f t="shared" si="59"/>
        <v>#DIV/0!</v>
      </c>
    </row>
    <row r="737" spans="1:10" x14ac:dyDescent="0.25">
      <c r="A737" s="92">
        <f t="shared" si="57"/>
        <v>79</v>
      </c>
      <c r="B737" s="5" t="s">
        <v>36</v>
      </c>
      <c r="C737" s="26">
        <v>43971</v>
      </c>
      <c r="D737" s="4">
        <v>0</v>
      </c>
      <c r="E737" s="29">
        <v>4</v>
      </c>
      <c r="G737" s="82" t="e">
        <f>F737+G713</f>
        <v>#REF!</v>
      </c>
      <c r="H737" s="92">
        <f t="shared" si="58"/>
        <v>4</v>
      </c>
      <c r="I737" s="92">
        <f t="shared" si="56"/>
        <v>1.3862943611198906</v>
      </c>
      <c r="J737" s="149" t="e">
        <f t="shared" si="59"/>
        <v>#DIV/0!</v>
      </c>
    </row>
    <row r="738" spans="1:10" x14ac:dyDescent="0.25">
      <c r="A738" s="92">
        <f t="shared" si="57"/>
        <v>80</v>
      </c>
      <c r="B738" s="5" t="s">
        <v>36</v>
      </c>
      <c r="C738" s="26">
        <v>43972</v>
      </c>
      <c r="D738" s="4">
        <v>0</v>
      </c>
      <c r="E738" s="29">
        <v>4</v>
      </c>
      <c r="G738" s="82" t="e">
        <f>F738+G714</f>
        <v>#REF!</v>
      </c>
      <c r="H738" s="92">
        <f t="shared" si="58"/>
        <v>4</v>
      </c>
      <c r="I738" s="92">
        <f t="shared" si="56"/>
        <v>1.3862943611198906</v>
      </c>
      <c r="J738" s="149" t="e">
        <f t="shared" si="59"/>
        <v>#DIV/0!</v>
      </c>
    </row>
    <row r="739" spans="1:10" x14ac:dyDescent="0.25">
      <c r="A739" s="92">
        <f t="shared" si="57"/>
        <v>81</v>
      </c>
      <c r="B739" s="5" t="s">
        <v>36</v>
      </c>
      <c r="C739" s="26">
        <v>43973</v>
      </c>
      <c r="D739" s="4">
        <v>0</v>
      </c>
      <c r="E739" s="29">
        <v>4</v>
      </c>
      <c r="G739" s="82" t="e">
        <f>F739+G715</f>
        <v>#REF!</v>
      </c>
      <c r="H739" s="92">
        <f t="shared" si="58"/>
        <v>4</v>
      </c>
      <c r="I739" s="92">
        <f t="shared" si="56"/>
        <v>1.3862943611198906</v>
      </c>
      <c r="J739" s="149" t="e">
        <f t="shared" si="59"/>
        <v>#DIV/0!</v>
      </c>
    </row>
    <row r="740" spans="1:10" x14ac:dyDescent="0.25">
      <c r="A740" s="92">
        <f t="shared" si="57"/>
        <v>82</v>
      </c>
      <c r="B740" s="5" t="s">
        <v>36</v>
      </c>
      <c r="C740" s="26">
        <v>43974</v>
      </c>
      <c r="D740" s="4">
        <v>0</v>
      </c>
      <c r="E740" s="29">
        <v>4</v>
      </c>
      <c r="G740" s="82" t="e">
        <f>F740+G716</f>
        <v>#REF!</v>
      </c>
      <c r="H740" s="92">
        <f t="shared" si="58"/>
        <v>4</v>
      </c>
      <c r="I740" s="92">
        <f t="shared" si="56"/>
        <v>1.3862943611198906</v>
      </c>
      <c r="J740" s="149" t="e">
        <f t="shared" si="59"/>
        <v>#DIV/0!</v>
      </c>
    </row>
    <row r="741" spans="1:10" x14ac:dyDescent="0.25">
      <c r="A741" s="92">
        <f t="shared" si="57"/>
        <v>83</v>
      </c>
      <c r="B741" s="5" t="s">
        <v>36</v>
      </c>
      <c r="C741" s="26">
        <v>43975</v>
      </c>
      <c r="D741" s="4">
        <v>0</v>
      </c>
      <c r="E741" s="29">
        <v>4</v>
      </c>
      <c r="G741" s="82" t="e">
        <f>F741+G717</f>
        <v>#REF!</v>
      </c>
      <c r="H741" s="92">
        <f t="shared" si="58"/>
        <v>4</v>
      </c>
      <c r="I741" s="92">
        <f t="shared" si="56"/>
        <v>1.3862943611198906</v>
      </c>
      <c r="J741" s="149" t="e">
        <f t="shared" si="59"/>
        <v>#DIV/0!</v>
      </c>
    </row>
    <row r="742" spans="1:10" x14ac:dyDescent="0.25">
      <c r="A742" s="92">
        <f t="shared" si="57"/>
        <v>84</v>
      </c>
      <c r="B742" s="5" t="s">
        <v>36</v>
      </c>
      <c r="C742" s="26">
        <v>43976</v>
      </c>
      <c r="D742" s="4">
        <v>0</v>
      </c>
      <c r="E742" s="29">
        <v>4</v>
      </c>
      <c r="G742" s="82" t="e">
        <f>F742+G718</f>
        <v>#REF!</v>
      </c>
      <c r="H742" s="92">
        <f t="shared" si="58"/>
        <v>4</v>
      </c>
      <c r="I742" s="92">
        <f t="shared" si="56"/>
        <v>1.3862943611198906</v>
      </c>
      <c r="J742" s="149" t="e">
        <f t="shared" si="59"/>
        <v>#DIV/0!</v>
      </c>
    </row>
    <row r="743" spans="1:10" x14ac:dyDescent="0.25">
      <c r="A743" s="92">
        <f t="shared" si="57"/>
        <v>85</v>
      </c>
      <c r="B743" s="5" t="s">
        <v>36</v>
      </c>
      <c r="C743" s="26">
        <v>43977</v>
      </c>
      <c r="D743" s="4">
        <v>1</v>
      </c>
      <c r="E743" s="29">
        <v>5</v>
      </c>
      <c r="G743" s="82" t="e">
        <f>F743+G719</f>
        <v>#REF!</v>
      </c>
      <c r="H743" s="92">
        <f t="shared" si="58"/>
        <v>5</v>
      </c>
      <c r="I743" s="92">
        <f t="shared" si="56"/>
        <v>1.6094379124341003</v>
      </c>
      <c r="J743" s="149">
        <f t="shared" si="59"/>
        <v>37.275404634064685</v>
      </c>
    </row>
    <row r="744" spans="1:10" x14ac:dyDescent="0.25">
      <c r="A744" s="92">
        <f t="shared" si="57"/>
        <v>86</v>
      </c>
      <c r="B744" s="5" t="s">
        <v>36</v>
      </c>
      <c r="C744" s="26">
        <v>43978</v>
      </c>
      <c r="D744" s="4">
        <v>0</v>
      </c>
      <c r="E744" s="29">
        <v>5</v>
      </c>
      <c r="G744" s="82" t="e">
        <f>F744+G720</f>
        <v>#REF!</v>
      </c>
      <c r="H744" s="92">
        <f t="shared" si="58"/>
        <v>5</v>
      </c>
      <c r="I744" s="92">
        <f t="shared" si="56"/>
        <v>1.6094379124341003</v>
      </c>
      <c r="J744" s="149">
        <f t="shared" si="59"/>
        <v>21.743986036537734</v>
      </c>
    </row>
    <row r="745" spans="1:10" x14ac:dyDescent="0.25">
      <c r="A745" s="92">
        <f t="shared" si="57"/>
        <v>87</v>
      </c>
      <c r="B745" s="5" t="s">
        <v>36</v>
      </c>
      <c r="C745" s="26">
        <v>43979</v>
      </c>
      <c r="D745" s="4">
        <v>3</v>
      </c>
      <c r="E745" s="29">
        <v>8</v>
      </c>
      <c r="G745" s="82" t="e">
        <f>F745+G721</f>
        <v>#REF!</v>
      </c>
      <c r="H745" s="92">
        <f t="shared" si="58"/>
        <v>8</v>
      </c>
      <c r="I745" s="92">
        <f t="shared" si="56"/>
        <v>2.0794415416798357</v>
      </c>
      <c r="J745" s="149">
        <f t="shared" si="59"/>
        <v>8.7724567957343424</v>
      </c>
    </row>
    <row r="746" spans="1:10" x14ac:dyDescent="0.25">
      <c r="A746" s="92">
        <f t="shared" si="57"/>
        <v>88</v>
      </c>
      <c r="B746" s="5" t="s">
        <v>36</v>
      </c>
      <c r="C746" s="26">
        <v>43980</v>
      </c>
      <c r="D746" s="4">
        <v>0</v>
      </c>
      <c r="E746" s="29">
        <v>8</v>
      </c>
      <c r="G746" s="82">
        <f>F746+G722</f>
        <v>596</v>
      </c>
      <c r="H746" s="92">
        <f t="shared" si="58"/>
        <v>8</v>
      </c>
      <c r="I746" s="92">
        <f t="shared" si="56"/>
        <v>2.0794415416798357</v>
      </c>
      <c r="J746" s="149">
        <f t="shared" si="59"/>
        <v>6.3216299089436063</v>
      </c>
    </row>
    <row r="747" spans="1:10" x14ac:dyDescent="0.25">
      <c r="A747" s="92">
        <f t="shared" si="57"/>
        <v>89</v>
      </c>
      <c r="B747" s="5" t="s">
        <v>36</v>
      </c>
      <c r="C747" s="26">
        <v>43981</v>
      </c>
      <c r="D747" s="4">
        <v>2</v>
      </c>
      <c r="E747" s="29">
        <v>10</v>
      </c>
      <c r="G747" s="82" t="e">
        <f>F747+G723</f>
        <v>#REF!</v>
      </c>
      <c r="H747" s="92">
        <f t="shared" si="58"/>
        <v>10</v>
      </c>
      <c r="I747" s="92">
        <f t="shared" si="56"/>
        <v>2.3025850929940459</v>
      </c>
      <c r="J747" s="149">
        <f t="shared" si="59"/>
        <v>4.8685783313847875</v>
      </c>
    </row>
    <row r="748" spans="1:10" x14ac:dyDescent="0.25">
      <c r="A748" s="92">
        <f t="shared" si="57"/>
        <v>90</v>
      </c>
      <c r="B748" s="5" t="s">
        <v>36</v>
      </c>
      <c r="C748" s="26">
        <v>43982</v>
      </c>
      <c r="D748" s="4">
        <v>0</v>
      </c>
      <c r="E748" s="29">
        <v>10</v>
      </c>
      <c r="G748" s="82" t="e">
        <f>F748+G724</f>
        <v>#REF!</v>
      </c>
      <c r="H748" s="92">
        <f t="shared" si="58"/>
        <v>10</v>
      </c>
      <c r="I748" s="92">
        <f t="shared" si="56"/>
        <v>2.3025850929940459</v>
      </c>
      <c r="J748" s="149">
        <f t="shared" si="59"/>
        <v>4.5221038597706258</v>
      </c>
    </row>
    <row r="749" spans="1:10" x14ac:dyDescent="0.25">
      <c r="A749" s="92">
        <f t="shared" si="57"/>
        <v>91</v>
      </c>
      <c r="B749" s="5" t="s">
        <v>36</v>
      </c>
      <c r="C749" s="26">
        <v>43983</v>
      </c>
      <c r="D749" s="4">
        <v>0</v>
      </c>
      <c r="E749" s="29">
        <v>10</v>
      </c>
      <c r="G749" s="82">
        <f>F749+G725</f>
        <v>21</v>
      </c>
      <c r="H749" s="92">
        <f t="shared" si="58"/>
        <v>10</v>
      </c>
      <c r="I749" s="92">
        <f t="shared" si="56"/>
        <v>2.3025850929940459</v>
      </c>
      <c r="J749" s="149">
        <f t="shared" si="59"/>
        <v>4.8685783313847857</v>
      </c>
    </row>
    <row r="750" spans="1:10" x14ac:dyDescent="0.25">
      <c r="A750" s="92">
        <f t="shared" si="57"/>
        <v>92</v>
      </c>
      <c r="B750" s="5" t="s">
        <v>36</v>
      </c>
      <c r="C750" s="26">
        <v>43984</v>
      </c>
      <c r="D750" s="4">
        <v>0</v>
      </c>
      <c r="E750" s="29">
        <v>10</v>
      </c>
      <c r="G750" s="82" t="e">
        <f>F750+G726</f>
        <v>#REF!</v>
      </c>
      <c r="H750" s="92">
        <f t="shared" si="58"/>
        <v>10</v>
      </c>
      <c r="I750" s="92">
        <f t="shared" si="56"/>
        <v>2.3025850929940459</v>
      </c>
      <c r="J750" s="149">
        <f t="shared" si="59"/>
        <v>6.3216299089436019</v>
      </c>
    </row>
    <row r="751" spans="1:10" x14ac:dyDescent="0.25">
      <c r="A751" s="92">
        <f t="shared" si="57"/>
        <v>93</v>
      </c>
      <c r="B751" s="5" t="s">
        <v>36</v>
      </c>
      <c r="C751" s="26">
        <v>43985</v>
      </c>
      <c r="D751" s="4">
        <v>1</v>
      </c>
      <c r="E751" s="29">
        <v>11</v>
      </c>
      <c r="G751" s="82" t="e">
        <f>F751+G727</f>
        <v>#REF!</v>
      </c>
      <c r="H751" s="92">
        <f t="shared" si="58"/>
        <v>11</v>
      </c>
      <c r="I751" s="92">
        <f t="shared" si="56"/>
        <v>2.3978952727983707</v>
      </c>
      <c r="J751" s="149">
        <f t="shared" si="59"/>
        <v>7.9711902771086249</v>
      </c>
    </row>
    <row r="752" spans="1:10" x14ac:dyDescent="0.25">
      <c r="A752" s="92">
        <f t="shared" si="57"/>
        <v>94</v>
      </c>
      <c r="B752" s="5" t="s">
        <v>36</v>
      </c>
      <c r="C752" s="26">
        <v>43986</v>
      </c>
      <c r="D752" s="4">
        <v>0</v>
      </c>
      <c r="E752" s="29">
        <v>11</v>
      </c>
      <c r="G752" s="82">
        <f>F752+G728</f>
        <v>18</v>
      </c>
      <c r="H752" s="92">
        <f t="shared" si="58"/>
        <v>11</v>
      </c>
      <c r="I752" s="92">
        <f t="shared" si="56"/>
        <v>2.3978952727983707</v>
      </c>
      <c r="J752" s="149">
        <f t="shared" si="59"/>
        <v>15.236217352132682</v>
      </c>
    </row>
    <row r="753" spans="1:10" x14ac:dyDescent="0.25">
      <c r="A753" s="92">
        <f t="shared" si="57"/>
        <v>95</v>
      </c>
      <c r="B753" s="5" t="s">
        <v>36</v>
      </c>
      <c r="C753" s="26">
        <v>43987</v>
      </c>
      <c r="D753" s="4">
        <v>3</v>
      </c>
      <c r="E753" s="29">
        <v>14</v>
      </c>
      <c r="G753" s="82" t="e">
        <f>F753+G729</f>
        <v>#REF!</v>
      </c>
      <c r="H753" s="92">
        <f t="shared" si="58"/>
        <v>14</v>
      </c>
      <c r="I753" s="92">
        <f t="shared" si="56"/>
        <v>2.6390573296152584</v>
      </c>
      <c r="J753" s="149">
        <f t="shared" si="59"/>
        <v>12.44165632565905</v>
      </c>
    </row>
    <row r="754" spans="1:10" x14ac:dyDescent="0.25">
      <c r="A754" s="92">
        <f t="shared" si="57"/>
        <v>96</v>
      </c>
      <c r="B754" s="5" t="s">
        <v>36</v>
      </c>
      <c r="C754" s="26">
        <v>43988</v>
      </c>
      <c r="D754" s="4">
        <v>1</v>
      </c>
      <c r="E754" s="29">
        <v>15</v>
      </c>
      <c r="G754" s="82" t="e">
        <f>F754+G730</f>
        <v>#REF!</v>
      </c>
      <c r="H754" s="92">
        <f t="shared" si="58"/>
        <v>15</v>
      </c>
      <c r="I754" s="92">
        <f t="shared" si="56"/>
        <v>2.7080502011022101</v>
      </c>
      <c r="J754" s="149">
        <f t="shared" si="59"/>
        <v>11.878019970485457</v>
      </c>
    </row>
    <row r="755" spans="1:10" x14ac:dyDescent="0.25">
      <c r="A755" s="92">
        <f t="shared" si="57"/>
        <v>97</v>
      </c>
      <c r="B755" s="5" t="s">
        <v>36</v>
      </c>
      <c r="C755" s="26">
        <v>43989</v>
      </c>
      <c r="D755" s="4">
        <v>5</v>
      </c>
      <c r="E755" s="29">
        <v>20</v>
      </c>
      <c r="G755" s="82">
        <f>F755+G731</f>
        <v>0</v>
      </c>
      <c r="H755" s="92">
        <f t="shared" si="58"/>
        <v>20</v>
      </c>
      <c r="I755" s="92">
        <f t="shared" si="56"/>
        <v>2.9957322735539909</v>
      </c>
      <c r="J755" s="149">
        <f t="shared" si="59"/>
        <v>7.3806619548623402</v>
      </c>
    </row>
    <row r="756" spans="1:10" x14ac:dyDescent="0.25">
      <c r="A756" s="92">
        <f t="shared" si="57"/>
        <v>98</v>
      </c>
      <c r="B756" s="5" t="s">
        <v>36</v>
      </c>
      <c r="C756" s="26">
        <v>43990</v>
      </c>
      <c r="D756" s="4">
        <v>1</v>
      </c>
      <c r="E756" s="29">
        <v>21</v>
      </c>
      <c r="G756" s="82" t="e">
        <f>F756+G732</f>
        <v>#REF!</v>
      </c>
      <c r="H756" s="92">
        <f t="shared" si="58"/>
        <v>21</v>
      </c>
      <c r="I756" s="92">
        <f t="shared" si="56"/>
        <v>3.044522437723423</v>
      </c>
      <c r="J756" s="149">
        <f t="shared" si="59"/>
        <v>5.9225727137589441</v>
      </c>
    </row>
    <row r="757" spans="1:10" x14ac:dyDescent="0.25">
      <c r="A757" s="92">
        <f t="shared" si="57"/>
        <v>99</v>
      </c>
      <c r="B757" s="5" t="s">
        <v>36</v>
      </c>
      <c r="C757" s="26">
        <v>43991</v>
      </c>
      <c r="D757" s="4">
        <v>5</v>
      </c>
      <c r="E757" s="29">
        <v>26</v>
      </c>
      <c r="G757" s="82" t="e">
        <f>F757+G733</f>
        <v>#REF!</v>
      </c>
      <c r="H757" s="92">
        <f t="shared" si="58"/>
        <v>26</v>
      </c>
      <c r="I757" s="92">
        <f t="shared" si="56"/>
        <v>3.2580965380214821</v>
      </c>
      <c r="J757" s="149">
        <f t="shared" si="59"/>
        <v>4.9408755172728664</v>
      </c>
    </row>
    <row r="758" spans="1:10" x14ac:dyDescent="0.25">
      <c r="A758" s="92">
        <f t="shared" si="57"/>
        <v>100</v>
      </c>
      <c r="B758" s="5" t="s">
        <v>36</v>
      </c>
      <c r="C758" s="26">
        <v>43992</v>
      </c>
      <c r="D758" s="4">
        <v>0</v>
      </c>
      <c r="E758" s="29">
        <v>26</v>
      </c>
      <c r="G758" s="82" t="e">
        <f>F758+G734</f>
        <v>#REF!</v>
      </c>
      <c r="H758" s="92">
        <f t="shared" si="58"/>
        <v>26</v>
      </c>
      <c r="I758" s="92">
        <f t="shared" si="56"/>
        <v>3.2580965380214821</v>
      </c>
      <c r="J758" s="149">
        <f t="shared" si="59"/>
        <v>4.9232147888199487</v>
      </c>
    </row>
    <row r="759" spans="1:10" x14ac:dyDescent="0.25">
      <c r="A759" s="92">
        <f t="shared" si="57"/>
        <v>101</v>
      </c>
      <c r="B759" s="5" t="s">
        <v>36</v>
      </c>
      <c r="C759" s="26">
        <v>43993</v>
      </c>
      <c r="D759" s="4">
        <v>0</v>
      </c>
      <c r="E759" s="29">
        <v>26</v>
      </c>
      <c r="G759" s="82" t="e">
        <f>F759+G735</f>
        <v>#REF!</v>
      </c>
      <c r="H759" s="92">
        <f t="shared" si="58"/>
        <v>26</v>
      </c>
      <c r="I759" s="92">
        <f t="shared" si="56"/>
        <v>3.2580965380214821</v>
      </c>
      <c r="J759" s="149">
        <f t="shared" si="59"/>
        <v>5.3834015751091835</v>
      </c>
    </row>
    <row r="760" spans="1:10" x14ac:dyDescent="0.25">
      <c r="A760" s="92">
        <f t="shared" si="57"/>
        <v>102</v>
      </c>
      <c r="B760" s="5" t="s">
        <v>36</v>
      </c>
      <c r="C760" s="26">
        <v>43994</v>
      </c>
      <c r="D760" s="4">
        <v>4</v>
      </c>
      <c r="E760" s="29">
        <v>30</v>
      </c>
      <c r="F760" s="4">
        <v>1</v>
      </c>
      <c r="G760" s="82" t="e">
        <f>F760+G736</f>
        <v>#REF!</v>
      </c>
      <c r="H760" s="92">
        <f t="shared" si="58"/>
        <v>30</v>
      </c>
      <c r="I760" s="92">
        <f t="shared" si="56"/>
        <v>3.4011973816621555</v>
      </c>
      <c r="J760" s="149">
        <f t="shared" si="59"/>
        <v>6.4082257241931408</v>
      </c>
    </row>
    <row r="761" spans="1:10" x14ac:dyDescent="0.25">
      <c r="A761" s="92">
        <f t="shared" si="57"/>
        <v>103</v>
      </c>
      <c r="B761" s="5" t="s">
        <v>36</v>
      </c>
      <c r="C761" s="26">
        <v>43995</v>
      </c>
      <c r="D761" s="4">
        <v>9</v>
      </c>
      <c r="E761" s="29">
        <v>39</v>
      </c>
      <c r="G761" s="82" t="e">
        <f>F761+G737</f>
        <v>#REF!</v>
      </c>
      <c r="H761" s="92">
        <f t="shared" si="58"/>
        <v>39</v>
      </c>
      <c r="I761" s="92">
        <f t="shared" si="56"/>
        <v>3.6635616461296463</v>
      </c>
      <c r="J761" s="149">
        <f t="shared" si="59"/>
        <v>6.2227934504755655</v>
      </c>
    </row>
    <row r="762" spans="1:10" x14ac:dyDescent="0.25">
      <c r="A762" s="92">
        <f t="shared" si="57"/>
        <v>104</v>
      </c>
      <c r="B762" s="5" t="s">
        <v>36</v>
      </c>
      <c r="C762" s="26">
        <v>43996</v>
      </c>
      <c r="D762" s="4">
        <v>2</v>
      </c>
      <c r="E762" s="29">
        <v>41</v>
      </c>
      <c r="G762" s="82" t="e">
        <f>F762+G738</f>
        <v>#REF!</v>
      </c>
      <c r="H762" s="92">
        <f t="shared" si="58"/>
        <v>41</v>
      </c>
      <c r="I762" s="92">
        <f t="shared" si="56"/>
        <v>3.713572066704308</v>
      </c>
      <c r="J762" s="149">
        <f t="shared" si="59"/>
        <v>6.8103631780074174</v>
      </c>
    </row>
    <row r="763" spans="1:10" x14ac:dyDescent="0.25">
      <c r="A763" s="92">
        <f t="shared" si="57"/>
        <v>105</v>
      </c>
      <c r="B763" s="5" t="s">
        <v>36</v>
      </c>
      <c r="C763" s="26">
        <v>43997</v>
      </c>
      <c r="D763" s="4">
        <v>22</v>
      </c>
      <c r="E763" s="29">
        <v>63</v>
      </c>
      <c r="G763" s="82" t="e">
        <f>F763+G739</f>
        <v>#REF!</v>
      </c>
      <c r="H763" s="92">
        <f t="shared" si="58"/>
        <v>63</v>
      </c>
      <c r="I763" s="92">
        <f t="shared" si="56"/>
        <v>4.1431347263915326</v>
      </c>
      <c r="J763" s="149">
        <f t="shared" si="59"/>
        <v>5.1402438060650857</v>
      </c>
    </row>
    <row r="764" spans="1:10" x14ac:dyDescent="0.25">
      <c r="A764" s="92">
        <f t="shared" si="57"/>
        <v>106</v>
      </c>
      <c r="B764" s="5" t="s">
        <v>36</v>
      </c>
      <c r="C764" s="26">
        <v>43998</v>
      </c>
      <c r="D764" s="4">
        <v>1</v>
      </c>
      <c r="E764" s="29">
        <v>64</v>
      </c>
      <c r="G764" s="82" t="e">
        <f>F764+G740</f>
        <v>#REF!</v>
      </c>
      <c r="H764" s="92">
        <f t="shared" si="58"/>
        <v>64</v>
      </c>
      <c r="I764" s="92">
        <f t="shared" si="56"/>
        <v>4.1588830833596715</v>
      </c>
      <c r="J764" s="149">
        <f t="shared" si="59"/>
        <v>4.7109042870985682</v>
      </c>
    </row>
    <row r="765" spans="1:10" x14ac:dyDescent="0.25">
      <c r="A765" s="92">
        <f t="shared" si="57"/>
        <v>107</v>
      </c>
      <c r="B765" s="5" t="s">
        <v>36</v>
      </c>
      <c r="C765" s="26">
        <v>43999</v>
      </c>
      <c r="D765" s="4">
        <v>8</v>
      </c>
      <c r="E765" s="29">
        <v>72</v>
      </c>
      <c r="G765" s="82" t="e">
        <f>F765+G741</f>
        <v>#REF!</v>
      </c>
      <c r="H765" s="92">
        <f t="shared" si="58"/>
        <v>72</v>
      </c>
      <c r="I765" s="92">
        <f t="shared" si="56"/>
        <v>4.2766661190160553</v>
      </c>
      <c r="J765" s="149">
        <f t="shared" si="59"/>
        <v>4.1858693085176952</v>
      </c>
    </row>
    <row r="766" spans="1:10" x14ac:dyDescent="0.25">
      <c r="A766" s="92">
        <f t="shared" si="57"/>
        <v>108</v>
      </c>
      <c r="B766" s="5" t="s">
        <v>36</v>
      </c>
      <c r="C766" s="26">
        <v>44000</v>
      </c>
      <c r="D766" s="4">
        <v>10</v>
      </c>
      <c r="E766" s="29">
        <v>82</v>
      </c>
      <c r="G766" s="82" t="e">
        <f>F766+G742</f>
        <v>#REF!</v>
      </c>
      <c r="H766" s="92">
        <f t="shared" si="58"/>
        <v>82</v>
      </c>
      <c r="I766" s="92">
        <f t="shared" si="56"/>
        <v>4.4067192472642533</v>
      </c>
      <c r="J766" s="149">
        <f t="shared" si="59"/>
        <v>4.0621942645940532</v>
      </c>
    </row>
    <row r="767" spans="1:10" x14ac:dyDescent="0.25">
      <c r="A767" s="92">
        <f t="shared" si="57"/>
        <v>109</v>
      </c>
      <c r="B767" s="5" t="s">
        <v>36</v>
      </c>
      <c r="C767" s="26">
        <v>44001</v>
      </c>
      <c r="D767" s="4">
        <v>3</v>
      </c>
      <c r="E767" s="29">
        <v>85</v>
      </c>
      <c r="G767" s="82" t="e">
        <f>F767+G743</f>
        <v>#REF!</v>
      </c>
      <c r="H767" s="92">
        <f t="shared" si="58"/>
        <v>85</v>
      </c>
      <c r="I767" s="92">
        <f t="shared" si="56"/>
        <v>4.4426512564903167</v>
      </c>
      <c r="J767" s="149">
        <f t="shared" si="59"/>
        <v>4.5806296218336557</v>
      </c>
    </row>
    <row r="768" spans="1:10" x14ac:dyDescent="0.25">
      <c r="A768" s="92">
        <f t="shared" si="57"/>
        <v>110</v>
      </c>
      <c r="B768" s="5" t="s">
        <v>36</v>
      </c>
      <c r="C768" s="26">
        <v>44002</v>
      </c>
      <c r="D768" s="4">
        <v>3</v>
      </c>
      <c r="E768" s="29">
        <v>88</v>
      </c>
      <c r="G768" s="82" t="e">
        <f>F768+G744</f>
        <v>#REF!</v>
      </c>
      <c r="H768" s="92">
        <f t="shared" si="58"/>
        <v>88</v>
      </c>
      <c r="I768" s="92">
        <f t="shared" si="56"/>
        <v>4.4773368144782069</v>
      </c>
      <c r="J768" s="149">
        <f t="shared" si="59"/>
        <v>5.6802268803889513</v>
      </c>
    </row>
    <row r="769" spans="1:10" x14ac:dyDescent="0.25">
      <c r="A769" s="92">
        <f t="shared" si="57"/>
        <v>111</v>
      </c>
      <c r="B769" s="5" t="s">
        <v>36</v>
      </c>
      <c r="C769" s="26">
        <v>44003</v>
      </c>
      <c r="D769" s="4">
        <v>6</v>
      </c>
      <c r="E769" s="29">
        <v>94</v>
      </c>
      <c r="G769" s="82" t="e">
        <f>F769+G745</f>
        <v>#REF!</v>
      </c>
      <c r="H769" s="92">
        <f t="shared" si="58"/>
        <v>94</v>
      </c>
      <c r="I769" s="92">
        <f t="shared" si="56"/>
        <v>4.5432947822700038</v>
      </c>
      <c r="J769" s="149">
        <f t="shared" si="59"/>
        <v>6.8819650000236523</v>
      </c>
    </row>
    <row r="770" spans="1:10" x14ac:dyDescent="0.25">
      <c r="A770" s="92">
        <f t="shared" si="57"/>
        <v>112</v>
      </c>
      <c r="B770" s="5" t="s">
        <v>36</v>
      </c>
      <c r="C770" s="26">
        <v>44004</v>
      </c>
      <c r="D770" s="4">
        <v>5</v>
      </c>
      <c r="E770" s="29">
        <v>99</v>
      </c>
      <c r="G770" s="82">
        <f>F770+G746</f>
        <v>596</v>
      </c>
      <c r="H770" s="92">
        <f t="shared" si="58"/>
        <v>99</v>
      </c>
      <c r="I770" s="92">
        <f t="shared" ref="I770:I833" si="60">LN(H770)</f>
        <v>4.5951198501345898</v>
      </c>
      <c r="J770" s="149">
        <f t="shared" si="59"/>
        <v>10.172151656933005</v>
      </c>
    </row>
    <row r="771" spans="1:10" x14ac:dyDescent="0.25">
      <c r="A771" s="92">
        <f t="shared" si="57"/>
        <v>113</v>
      </c>
      <c r="B771" s="5" t="s">
        <v>36</v>
      </c>
      <c r="C771" s="26">
        <v>44005</v>
      </c>
      <c r="D771" s="4">
        <v>2</v>
      </c>
      <c r="E771" s="29">
        <v>101</v>
      </c>
      <c r="G771" s="82" t="e">
        <f>F771+G747</f>
        <v>#REF!</v>
      </c>
      <c r="H771" s="92">
        <f t="shared" si="58"/>
        <v>101</v>
      </c>
      <c r="I771" s="92">
        <f t="shared" si="60"/>
        <v>4.6151205168412597</v>
      </c>
      <c r="J771" s="149">
        <f t="shared" si="59"/>
        <v>11.132035662630635</v>
      </c>
    </row>
    <row r="772" spans="1:10" x14ac:dyDescent="0.25">
      <c r="A772" s="92">
        <f t="shared" ref="A772:A835" si="61">IF(EXACT(B772,B771),A771+1,1)</f>
        <v>114</v>
      </c>
      <c r="B772" s="5" t="s">
        <v>36</v>
      </c>
      <c r="C772" s="26">
        <v>44006</v>
      </c>
      <c r="D772" s="4">
        <v>2</v>
      </c>
      <c r="E772" s="29">
        <v>103</v>
      </c>
      <c r="G772" s="82" t="e">
        <f>F772+G748</f>
        <v>#REF!</v>
      </c>
      <c r="H772" s="92">
        <f t="shared" si="58"/>
        <v>103</v>
      </c>
      <c r="I772" s="92">
        <f t="shared" si="60"/>
        <v>4.6347289882296359</v>
      </c>
      <c r="J772" s="149">
        <f t="shared" si="59"/>
        <v>14.299380515630693</v>
      </c>
    </row>
    <row r="773" spans="1:10" x14ac:dyDescent="0.25">
      <c r="A773" s="92">
        <f t="shared" si="61"/>
        <v>115</v>
      </c>
      <c r="B773" s="5" t="s">
        <v>36</v>
      </c>
      <c r="C773" s="26">
        <v>44007</v>
      </c>
      <c r="D773" s="4">
        <v>1</v>
      </c>
      <c r="E773" s="29">
        <v>104</v>
      </c>
      <c r="G773" s="82">
        <f>F773+G749</f>
        <v>21</v>
      </c>
      <c r="H773" s="92">
        <f t="shared" si="58"/>
        <v>104</v>
      </c>
      <c r="I773" s="92">
        <f t="shared" si="60"/>
        <v>4.6443908991413725</v>
      </c>
      <c r="J773" s="149">
        <f t="shared" si="59"/>
        <v>18.84731055487218</v>
      </c>
    </row>
    <row r="774" spans="1:10" x14ac:dyDescent="0.25">
      <c r="A774" s="92">
        <f t="shared" si="61"/>
        <v>116</v>
      </c>
      <c r="B774" s="5" t="s">
        <v>36</v>
      </c>
      <c r="C774" s="26">
        <v>44008</v>
      </c>
      <c r="D774" s="4">
        <v>10</v>
      </c>
      <c r="E774" s="29">
        <v>114</v>
      </c>
      <c r="G774" s="82" t="e">
        <f>F774+G750</f>
        <v>#REF!</v>
      </c>
      <c r="H774" s="92">
        <f t="shared" si="58"/>
        <v>114</v>
      </c>
      <c r="I774" s="92">
        <f t="shared" si="60"/>
        <v>4.7361984483944957</v>
      </c>
      <c r="J774" s="149">
        <f t="shared" si="59"/>
        <v>18.284225943166344</v>
      </c>
    </row>
    <row r="775" spans="1:10" x14ac:dyDescent="0.25">
      <c r="A775" s="92">
        <f t="shared" si="61"/>
        <v>117</v>
      </c>
      <c r="B775" s="5" t="s">
        <v>36</v>
      </c>
      <c r="C775" s="26">
        <v>44009</v>
      </c>
      <c r="D775" s="4">
        <v>0</v>
      </c>
      <c r="E775" s="29">
        <v>114</v>
      </c>
      <c r="G775" s="82" t="e">
        <f>F775+G751</f>
        <v>#REF!</v>
      </c>
      <c r="H775" s="92">
        <f t="shared" si="58"/>
        <v>114</v>
      </c>
      <c r="I775" s="92">
        <f t="shared" si="60"/>
        <v>4.7361984483944957</v>
      </c>
      <c r="J775" s="149">
        <f t="shared" si="59"/>
        <v>19.777489494332457</v>
      </c>
    </row>
    <row r="776" spans="1:10" x14ac:dyDescent="0.25">
      <c r="A776" s="92">
        <f t="shared" si="61"/>
        <v>118</v>
      </c>
      <c r="B776" s="5" t="s">
        <v>36</v>
      </c>
      <c r="C776" s="26">
        <v>44010</v>
      </c>
      <c r="D776" s="4">
        <v>5</v>
      </c>
      <c r="E776" s="29">
        <v>119</v>
      </c>
      <c r="G776" s="82">
        <f>F776+G752</f>
        <v>18</v>
      </c>
      <c r="H776" s="92">
        <f t="shared" si="58"/>
        <v>119</v>
      </c>
      <c r="I776" s="92">
        <f t="shared" si="60"/>
        <v>4.7791234931115296</v>
      </c>
      <c r="J776" s="149">
        <f t="shared" si="59"/>
        <v>21.33471968625944</v>
      </c>
    </row>
    <row r="777" spans="1:10" x14ac:dyDescent="0.25">
      <c r="A777" s="92">
        <f t="shared" si="61"/>
        <v>119</v>
      </c>
      <c r="B777" s="5" t="s">
        <v>36</v>
      </c>
      <c r="C777" s="26">
        <v>44011</v>
      </c>
      <c r="D777" s="4">
        <v>1</v>
      </c>
      <c r="E777" s="29">
        <v>120</v>
      </c>
      <c r="G777" s="82" t="e">
        <f>F777+G753</f>
        <v>#REF!</v>
      </c>
      <c r="H777" s="92">
        <f t="shared" si="58"/>
        <v>120</v>
      </c>
      <c r="I777" s="92">
        <f t="shared" si="60"/>
        <v>4.7874917427820458</v>
      </c>
      <c r="J777" s="149">
        <f t="shared" si="59"/>
        <v>22.718740976703373</v>
      </c>
    </row>
    <row r="778" spans="1:10" x14ac:dyDescent="0.25">
      <c r="A778" s="92">
        <f t="shared" si="61"/>
        <v>120</v>
      </c>
      <c r="B778" s="5" t="s">
        <v>36</v>
      </c>
      <c r="C778" s="26">
        <v>44012</v>
      </c>
      <c r="D778" s="4">
        <v>8</v>
      </c>
      <c r="E778" s="29">
        <v>128</v>
      </c>
      <c r="G778" s="82" t="e">
        <f>F778+G754</f>
        <v>#REF!</v>
      </c>
      <c r="H778" s="92">
        <f t="shared" ref="H778:H841" si="62">IF(EXACT(B778,B777),D778+H777,E778)</f>
        <v>128</v>
      </c>
      <c r="I778" s="92">
        <f t="shared" si="60"/>
        <v>4.8520302639196169</v>
      </c>
      <c r="J778" s="149">
        <f t="shared" si="59"/>
        <v>20.600332443674979</v>
      </c>
    </row>
    <row r="779" spans="1:10" x14ac:dyDescent="0.25">
      <c r="A779" s="92">
        <f t="shared" si="61"/>
        <v>121</v>
      </c>
      <c r="B779" s="5" t="s">
        <v>36</v>
      </c>
      <c r="C779" s="26">
        <v>44013</v>
      </c>
      <c r="D779" s="4">
        <v>8</v>
      </c>
      <c r="E779" s="29">
        <v>136</v>
      </c>
      <c r="G779" s="82">
        <f>F779+G755</f>
        <v>0</v>
      </c>
      <c r="H779" s="92">
        <f t="shared" si="62"/>
        <v>136</v>
      </c>
      <c r="I779" s="92">
        <f t="shared" si="60"/>
        <v>4.9126548857360524</v>
      </c>
      <c r="J779" s="149">
        <f t="shared" si="59"/>
        <v>18.306767412001143</v>
      </c>
    </row>
    <row r="780" spans="1:10" x14ac:dyDescent="0.25">
      <c r="A780" s="92">
        <f t="shared" si="61"/>
        <v>122</v>
      </c>
      <c r="B780" s="5" t="s">
        <v>36</v>
      </c>
      <c r="C780" s="26">
        <v>44014</v>
      </c>
      <c r="D780" s="4">
        <v>0</v>
      </c>
      <c r="E780" s="29">
        <v>136</v>
      </c>
      <c r="G780" s="82" t="e">
        <f>F780+G756</f>
        <v>#REF!</v>
      </c>
      <c r="H780" s="92">
        <f t="shared" si="62"/>
        <v>136</v>
      </c>
      <c r="I780" s="92">
        <f t="shared" si="60"/>
        <v>4.9126548857360524</v>
      </c>
      <c r="J780" s="149">
        <f t="shared" si="59"/>
        <v>18.685648017143713</v>
      </c>
    </row>
    <row r="781" spans="1:10" x14ac:dyDescent="0.25">
      <c r="A781" s="92">
        <f t="shared" si="61"/>
        <v>123</v>
      </c>
      <c r="B781" s="5" t="s">
        <v>36</v>
      </c>
      <c r="C781" s="26">
        <v>44015</v>
      </c>
      <c r="D781" s="4">
        <v>12</v>
      </c>
      <c r="E781" s="29">
        <v>148</v>
      </c>
      <c r="G781" s="82" t="e">
        <f>F781+G757</f>
        <v>#REF!</v>
      </c>
      <c r="H781" s="92">
        <f t="shared" si="62"/>
        <v>148</v>
      </c>
      <c r="I781" s="92">
        <f t="shared" si="60"/>
        <v>4.9972122737641147</v>
      </c>
      <c r="J781" s="149">
        <f t="shared" si="59"/>
        <v>18.341203102210272</v>
      </c>
    </row>
    <row r="782" spans="1:10" x14ac:dyDescent="0.25">
      <c r="A782" s="92">
        <f t="shared" si="61"/>
        <v>124</v>
      </c>
      <c r="B782" s="5" t="s">
        <v>36</v>
      </c>
      <c r="C782" s="26">
        <v>44016</v>
      </c>
      <c r="D782" s="4">
        <v>0</v>
      </c>
      <c r="E782" s="29">
        <v>148</v>
      </c>
      <c r="G782" s="82" t="e">
        <f>F782+G758</f>
        <v>#REF!</v>
      </c>
      <c r="H782" s="92">
        <f t="shared" si="62"/>
        <v>148</v>
      </c>
      <c r="I782" s="92">
        <f t="shared" si="60"/>
        <v>4.9972122737641147</v>
      </c>
      <c r="J782" s="149">
        <f t="shared" si="59"/>
        <v>17.361466169922238</v>
      </c>
    </row>
    <row r="783" spans="1:10" x14ac:dyDescent="0.25">
      <c r="A783" s="92">
        <f t="shared" si="61"/>
        <v>125</v>
      </c>
      <c r="B783" s="5" t="s">
        <v>36</v>
      </c>
      <c r="C783" s="26">
        <v>44017</v>
      </c>
      <c r="D783" s="4">
        <v>6</v>
      </c>
      <c r="E783" s="29">
        <v>154</v>
      </c>
      <c r="G783" s="82" t="e">
        <f>F783+G759</f>
        <v>#REF!</v>
      </c>
      <c r="H783" s="92">
        <f t="shared" si="62"/>
        <v>154</v>
      </c>
      <c r="I783" s="92">
        <f t="shared" si="60"/>
        <v>5.0369526024136295</v>
      </c>
      <c r="J783" s="149">
        <f t="shared" si="59"/>
        <v>17.703011539388665</v>
      </c>
    </row>
    <row r="784" spans="1:10" x14ac:dyDescent="0.25">
      <c r="A784" s="92">
        <f t="shared" si="61"/>
        <v>126</v>
      </c>
      <c r="B784" s="5" t="s">
        <v>36</v>
      </c>
      <c r="C784" s="26">
        <v>44018</v>
      </c>
      <c r="D784" s="4">
        <v>6</v>
      </c>
      <c r="E784" s="29">
        <v>160</v>
      </c>
      <c r="G784" s="82" t="e">
        <f>F784+G760</f>
        <v>#REF!</v>
      </c>
      <c r="H784" s="92">
        <f t="shared" si="62"/>
        <v>160</v>
      </c>
      <c r="I784" s="92">
        <f t="shared" si="60"/>
        <v>5.0751738152338266</v>
      </c>
      <c r="J784" s="149">
        <f t="shared" si="59"/>
        <v>17.769664671858848</v>
      </c>
    </row>
    <row r="785" spans="1:10" x14ac:dyDescent="0.25">
      <c r="A785" s="92">
        <f t="shared" si="61"/>
        <v>127</v>
      </c>
      <c r="B785" s="5" t="s">
        <v>36</v>
      </c>
      <c r="C785" s="26">
        <v>44019</v>
      </c>
      <c r="D785" s="4">
        <v>0</v>
      </c>
      <c r="E785" s="29">
        <v>160</v>
      </c>
      <c r="G785" s="82" t="e">
        <f>F785+G761</f>
        <v>#REF!</v>
      </c>
      <c r="H785" s="92">
        <f t="shared" si="62"/>
        <v>160</v>
      </c>
      <c r="I785" s="92">
        <f t="shared" si="60"/>
        <v>5.0751738152338266</v>
      </c>
      <c r="J785" s="149">
        <f t="shared" si="59"/>
        <v>21.19181757396283</v>
      </c>
    </row>
    <row r="786" spans="1:10" x14ac:dyDescent="0.25">
      <c r="A786" s="92">
        <f t="shared" si="61"/>
        <v>128</v>
      </c>
      <c r="B786" s="5" t="s">
        <v>36</v>
      </c>
      <c r="C786" s="26">
        <v>44020</v>
      </c>
      <c r="D786" s="4">
        <v>13</v>
      </c>
      <c r="E786" s="29">
        <v>173</v>
      </c>
      <c r="G786" s="82" t="e">
        <f>F786+G762</f>
        <v>#REF!</v>
      </c>
      <c r="H786" s="92">
        <f t="shared" si="62"/>
        <v>173</v>
      </c>
      <c r="I786" s="92">
        <f t="shared" si="60"/>
        <v>5.1532915944977793</v>
      </c>
      <c r="J786" s="149">
        <f t="shared" si="59"/>
        <v>21.014492982730669</v>
      </c>
    </row>
    <row r="787" spans="1:10" x14ac:dyDescent="0.25">
      <c r="A787" s="92">
        <f t="shared" si="61"/>
        <v>129</v>
      </c>
      <c r="B787" s="5" t="s">
        <v>36</v>
      </c>
      <c r="C787" s="26">
        <v>44021</v>
      </c>
      <c r="D787" s="4">
        <v>19</v>
      </c>
      <c r="E787" s="29">
        <v>192</v>
      </c>
      <c r="G787" s="82" t="e">
        <f>F787+G763</f>
        <v>#REF!</v>
      </c>
      <c r="H787" s="92">
        <f t="shared" si="62"/>
        <v>192</v>
      </c>
      <c r="I787" s="92">
        <f t="shared" si="60"/>
        <v>5.2574953720277815</v>
      </c>
      <c r="J787" s="149">
        <f t="shared" si="59"/>
        <v>16.796850025230601</v>
      </c>
    </row>
    <row r="788" spans="1:10" x14ac:dyDescent="0.25">
      <c r="A788" s="92">
        <f t="shared" si="61"/>
        <v>130</v>
      </c>
      <c r="B788" s="5" t="s">
        <v>36</v>
      </c>
      <c r="C788" s="26">
        <v>44022</v>
      </c>
      <c r="D788" s="4">
        <v>4</v>
      </c>
      <c r="E788" s="29">
        <v>196</v>
      </c>
      <c r="G788" s="82" t="e">
        <f>F788+G764</f>
        <v>#REF!</v>
      </c>
      <c r="H788" s="92">
        <f t="shared" si="62"/>
        <v>196</v>
      </c>
      <c r="I788" s="92">
        <f t="shared" si="60"/>
        <v>5.2781146592305168</v>
      </c>
      <c r="J788" s="149">
        <f t="shared" si="59"/>
        <v>16.098535037218568</v>
      </c>
    </row>
    <row r="789" spans="1:10" x14ac:dyDescent="0.25">
      <c r="A789" s="92">
        <f t="shared" si="61"/>
        <v>131</v>
      </c>
      <c r="B789" s="5" t="s">
        <v>36</v>
      </c>
      <c r="C789" s="26">
        <v>44023</v>
      </c>
      <c r="D789" s="4">
        <v>9</v>
      </c>
      <c r="E789" s="29">
        <v>205</v>
      </c>
      <c r="F789" s="4">
        <v>1</v>
      </c>
      <c r="G789" s="82" t="e">
        <f>F789+G765</f>
        <v>#REF!</v>
      </c>
      <c r="H789" s="92">
        <f t="shared" si="62"/>
        <v>205</v>
      </c>
      <c r="I789" s="92">
        <f t="shared" si="60"/>
        <v>5.3230099791384085</v>
      </c>
      <c r="J789" s="149">
        <f t="shared" si="59"/>
        <v>14.161423697902945</v>
      </c>
    </row>
    <row r="790" spans="1:10" x14ac:dyDescent="0.25">
      <c r="A790" s="92">
        <f t="shared" si="61"/>
        <v>132</v>
      </c>
      <c r="B790" s="5" t="s">
        <v>36</v>
      </c>
      <c r="C790" s="26">
        <v>44024</v>
      </c>
      <c r="D790" s="4">
        <v>1</v>
      </c>
      <c r="E790" s="29">
        <v>206</v>
      </c>
      <c r="G790" s="82" t="e">
        <f>F790+G766</f>
        <v>#REF!</v>
      </c>
      <c r="H790" s="92">
        <f t="shared" si="62"/>
        <v>206</v>
      </c>
      <c r="I790" s="92">
        <f t="shared" si="60"/>
        <v>5.3278761687895813</v>
      </c>
      <c r="J790" s="149">
        <f t="shared" si="59"/>
        <v>14.597430372722126</v>
      </c>
    </row>
    <row r="791" spans="1:10" x14ac:dyDescent="0.25">
      <c r="A791" s="92">
        <f t="shared" si="61"/>
        <v>133</v>
      </c>
      <c r="B791" s="5" t="s">
        <v>36</v>
      </c>
      <c r="C791" s="26">
        <v>44025</v>
      </c>
      <c r="D791" s="4">
        <v>5</v>
      </c>
      <c r="E791" s="29">
        <v>211</v>
      </c>
      <c r="G791" s="82" t="e">
        <f>F791+G767</f>
        <v>#REF!</v>
      </c>
      <c r="H791" s="92">
        <f t="shared" si="62"/>
        <v>211</v>
      </c>
      <c r="I791" s="92">
        <f t="shared" si="60"/>
        <v>5.3518581334760666</v>
      </c>
      <c r="J791" s="149">
        <f t="shared" si="59"/>
        <v>15.609428963906669</v>
      </c>
    </row>
    <row r="792" spans="1:10" x14ac:dyDescent="0.25">
      <c r="A792" s="92">
        <f t="shared" si="61"/>
        <v>134</v>
      </c>
      <c r="B792" s="5" t="s">
        <v>36</v>
      </c>
      <c r="C792" s="26">
        <v>44026</v>
      </c>
      <c r="D792" s="4">
        <v>2</v>
      </c>
      <c r="E792" s="29">
        <v>213</v>
      </c>
      <c r="G792" s="82" t="e">
        <f>F792+G768</f>
        <v>#REF!</v>
      </c>
      <c r="H792" s="92">
        <f t="shared" si="62"/>
        <v>213</v>
      </c>
      <c r="I792" s="92">
        <f t="shared" si="60"/>
        <v>5.3612921657094255</v>
      </c>
      <c r="J792" s="149">
        <f t="shared" si="59"/>
        <v>17.905828830482626</v>
      </c>
    </row>
    <row r="793" spans="1:10" x14ac:dyDescent="0.25">
      <c r="A793" s="92">
        <f t="shared" si="61"/>
        <v>135</v>
      </c>
      <c r="B793" s="5" t="s">
        <v>36</v>
      </c>
      <c r="C793" s="26">
        <v>44027</v>
      </c>
      <c r="D793" s="4">
        <v>5</v>
      </c>
      <c r="E793" s="29">
        <v>218</v>
      </c>
      <c r="G793" s="82" t="e">
        <f>F793+G769</f>
        <v>#REF!</v>
      </c>
      <c r="H793" s="92">
        <f t="shared" si="62"/>
        <v>218</v>
      </c>
      <c r="I793" s="92">
        <f t="shared" si="60"/>
        <v>5.3844950627890888</v>
      </c>
      <c r="J793" s="149">
        <f t="shared" si="59"/>
        <v>24.634755011982392</v>
      </c>
    </row>
    <row r="794" spans="1:10" x14ac:dyDescent="0.25">
      <c r="A794" s="92">
        <f t="shared" si="61"/>
        <v>136</v>
      </c>
      <c r="B794" s="5" t="s">
        <v>36</v>
      </c>
      <c r="C794" s="26">
        <v>44028</v>
      </c>
      <c r="D794" s="4">
        <v>0</v>
      </c>
      <c r="E794" s="29">
        <v>218</v>
      </c>
      <c r="G794" s="82">
        <f>F794+G770</f>
        <v>596</v>
      </c>
      <c r="H794" s="92">
        <f t="shared" si="62"/>
        <v>218</v>
      </c>
      <c r="I794" s="92">
        <f t="shared" si="60"/>
        <v>5.3844950627890888</v>
      </c>
      <c r="J794" s="149">
        <f t="shared" ref="J794:J857" si="63">LN(2)/SLOPE(I787:I794,A787:A794)</f>
        <v>37.329809475900895</v>
      </c>
    </row>
    <row r="795" spans="1:10" x14ac:dyDescent="0.25">
      <c r="A795" s="92">
        <f t="shared" si="61"/>
        <v>137</v>
      </c>
      <c r="B795" s="5" t="s">
        <v>36</v>
      </c>
      <c r="C795" s="26">
        <v>44029</v>
      </c>
      <c r="D795" s="4">
        <v>9</v>
      </c>
      <c r="E795" s="29">
        <v>227</v>
      </c>
      <c r="G795" s="82" t="e">
        <f>F795+G771</f>
        <v>#REF!</v>
      </c>
      <c r="H795" s="92">
        <f t="shared" si="62"/>
        <v>227</v>
      </c>
      <c r="I795" s="92">
        <f t="shared" si="60"/>
        <v>5.4249500174814029</v>
      </c>
      <c r="J795" s="149">
        <f t="shared" si="63"/>
        <v>38.442995474097046</v>
      </c>
    </row>
    <row r="796" spans="1:10" x14ac:dyDescent="0.25">
      <c r="A796" s="92">
        <f t="shared" si="61"/>
        <v>138</v>
      </c>
      <c r="B796" s="5" t="s">
        <v>36</v>
      </c>
      <c r="C796" s="26">
        <v>44030</v>
      </c>
      <c r="D796" s="4">
        <v>8</v>
      </c>
      <c r="E796" s="29">
        <v>235</v>
      </c>
      <c r="G796" s="82" t="e">
        <f>F796+G772</f>
        <v>#REF!</v>
      </c>
      <c r="H796" s="92">
        <f t="shared" si="62"/>
        <v>235</v>
      </c>
      <c r="I796" s="92">
        <f t="shared" si="60"/>
        <v>5.4595855141441589</v>
      </c>
      <c r="J796" s="149">
        <f t="shared" si="63"/>
        <v>37.263314030761535</v>
      </c>
    </row>
    <row r="797" spans="1:10" x14ac:dyDescent="0.25">
      <c r="A797" s="92">
        <f t="shared" si="61"/>
        <v>139</v>
      </c>
      <c r="B797" s="5" t="s">
        <v>36</v>
      </c>
      <c r="C797" s="26">
        <v>44031</v>
      </c>
      <c r="D797" s="4">
        <v>3</v>
      </c>
      <c r="E797" s="29">
        <v>238</v>
      </c>
      <c r="G797" s="82">
        <f>F797+G773</f>
        <v>21</v>
      </c>
      <c r="H797" s="92">
        <f t="shared" si="62"/>
        <v>238</v>
      </c>
      <c r="I797" s="92">
        <f t="shared" si="60"/>
        <v>5.472270673671475</v>
      </c>
      <c r="J797" s="149">
        <f t="shared" si="63"/>
        <v>33.455125344995416</v>
      </c>
    </row>
    <row r="798" spans="1:10" x14ac:dyDescent="0.25">
      <c r="A798" s="92">
        <f t="shared" si="61"/>
        <v>140</v>
      </c>
      <c r="B798" s="5" t="s">
        <v>36</v>
      </c>
      <c r="C798" s="26">
        <v>44032</v>
      </c>
      <c r="D798" s="4">
        <v>4</v>
      </c>
      <c r="E798" s="29">
        <v>242</v>
      </c>
      <c r="G798" s="82" t="e">
        <f>F798+G774</f>
        <v>#REF!</v>
      </c>
      <c r="H798" s="92">
        <f t="shared" si="62"/>
        <v>242</v>
      </c>
      <c r="I798" s="92">
        <f t="shared" si="60"/>
        <v>5.4889377261566867</v>
      </c>
      <c r="J798" s="149">
        <f t="shared" si="63"/>
        <v>32.707082476279993</v>
      </c>
    </row>
    <row r="799" spans="1:10" x14ac:dyDescent="0.25">
      <c r="A799" s="92">
        <f t="shared" si="61"/>
        <v>141</v>
      </c>
      <c r="B799" s="5" t="s">
        <v>36</v>
      </c>
      <c r="C799" s="26">
        <v>44033</v>
      </c>
      <c r="D799" s="4">
        <v>12</v>
      </c>
      <c r="E799" s="29">
        <v>254</v>
      </c>
      <c r="G799" s="82" t="e">
        <f>F799+G775</f>
        <v>#REF!</v>
      </c>
      <c r="H799" s="92">
        <f t="shared" si="62"/>
        <v>254</v>
      </c>
      <c r="I799" s="92">
        <f t="shared" si="60"/>
        <v>5.5373342670185366</v>
      </c>
      <c r="J799" s="149">
        <f t="shared" si="63"/>
        <v>28.367943544886732</v>
      </c>
    </row>
    <row r="800" spans="1:10" x14ac:dyDescent="0.25">
      <c r="A800" s="92">
        <f t="shared" si="61"/>
        <v>142</v>
      </c>
      <c r="B800" s="5" t="s">
        <v>36</v>
      </c>
      <c r="C800" s="26">
        <v>44034</v>
      </c>
      <c r="D800" s="4">
        <v>0</v>
      </c>
      <c r="E800" s="29">
        <v>254</v>
      </c>
      <c r="G800" s="82">
        <f>F800+G776</f>
        <v>18</v>
      </c>
      <c r="H800" s="92">
        <f t="shared" si="62"/>
        <v>254</v>
      </c>
      <c r="I800" s="92">
        <f t="shared" si="60"/>
        <v>5.5373342670185366</v>
      </c>
      <c r="J800" s="149">
        <f t="shared" si="63"/>
        <v>28.559291740516397</v>
      </c>
    </row>
    <row r="801" spans="1:10" x14ac:dyDescent="0.25">
      <c r="A801" s="92">
        <f t="shared" si="61"/>
        <v>143</v>
      </c>
      <c r="B801" s="5" t="s">
        <v>36</v>
      </c>
      <c r="C801" s="26">
        <v>44035</v>
      </c>
      <c r="D801" s="4">
        <v>1</v>
      </c>
      <c r="E801" s="29">
        <v>255</v>
      </c>
      <c r="G801" s="82" t="e">
        <f>F801+G777</f>
        <v>#REF!</v>
      </c>
      <c r="H801" s="92">
        <f t="shared" si="62"/>
        <v>255</v>
      </c>
      <c r="I801" s="92">
        <f t="shared" si="60"/>
        <v>5.5412635451584258</v>
      </c>
      <c r="J801" s="149">
        <f t="shared" si="63"/>
        <v>30.496510678079613</v>
      </c>
    </row>
    <row r="802" spans="1:10" x14ac:dyDescent="0.25">
      <c r="A802" s="92">
        <f t="shared" si="61"/>
        <v>144</v>
      </c>
      <c r="B802" s="5" t="s">
        <v>36</v>
      </c>
      <c r="C802" s="26">
        <v>44036</v>
      </c>
      <c r="D802" s="4">
        <v>6</v>
      </c>
      <c r="E802" s="29">
        <v>261</v>
      </c>
      <c r="G802" s="82" t="e">
        <f>F802+G778</f>
        <v>#REF!</v>
      </c>
      <c r="H802" s="92">
        <f t="shared" si="62"/>
        <v>261</v>
      </c>
      <c r="I802" s="92">
        <f t="shared" si="60"/>
        <v>5.5645204073226937</v>
      </c>
      <c r="J802" s="149">
        <f t="shared" si="63"/>
        <v>35.743049807296963</v>
      </c>
    </row>
    <row r="803" spans="1:10" x14ac:dyDescent="0.25">
      <c r="A803" s="92">
        <f t="shared" si="61"/>
        <v>145</v>
      </c>
      <c r="B803" s="5" t="s">
        <v>36</v>
      </c>
      <c r="C803" s="26">
        <v>44037</v>
      </c>
      <c r="D803" s="4">
        <v>2</v>
      </c>
      <c r="E803" s="29">
        <v>263</v>
      </c>
      <c r="G803" s="82">
        <f>F803+G779</f>
        <v>0</v>
      </c>
      <c r="H803" s="92">
        <f t="shared" si="62"/>
        <v>263</v>
      </c>
      <c r="I803" s="92">
        <f t="shared" si="60"/>
        <v>5.5721540321777647</v>
      </c>
      <c r="J803" s="149">
        <f t="shared" si="63"/>
        <v>41.405294427981303</v>
      </c>
    </row>
    <row r="804" spans="1:10" x14ac:dyDescent="0.25">
      <c r="A804" s="92">
        <f t="shared" si="61"/>
        <v>146</v>
      </c>
      <c r="B804" s="5" t="s">
        <v>36</v>
      </c>
      <c r="C804" s="26">
        <v>44038</v>
      </c>
      <c r="D804" s="4">
        <v>2</v>
      </c>
      <c r="E804" s="29">
        <v>265</v>
      </c>
      <c r="G804" s="82" t="e">
        <f>F804+G780</f>
        <v>#REF!</v>
      </c>
      <c r="H804" s="92">
        <f t="shared" si="62"/>
        <v>265</v>
      </c>
      <c r="I804" s="92">
        <f t="shared" si="60"/>
        <v>5.579729825986222</v>
      </c>
      <c r="J804" s="149">
        <f t="shared" si="63"/>
        <v>46.438936762410684</v>
      </c>
    </row>
    <row r="805" spans="1:10" x14ac:dyDescent="0.25">
      <c r="A805" s="92">
        <f t="shared" si="61"/>
        <v>147</v>
      </c>
      <c r="B805" s="5" t="s">
        <v>36</v>
      </c>
      <c r="C805" s="26">
        <v>44039</v>
      </c>
      <c r="D805" s="4">
        <v>-1</v>
      </c>
      <c r="E805" s="29">
        <v>264</v>
      </c>
      <c r="G805" s="82" t="e">
        <f>F805+G781</f>
        <v>#REF!</v>
      </c>
      <c r="H805" s="92">
        <f t="shared" si="62"/>
        <v>264</v>
      </c>
      <c r="I805" s="92">
        <f t="shared" si="60"/>
        <v>5.575949103146316</v>
      </c>
      <c r="J805" s="149">
        <f t="shared" si="63"/>
        <v>61.368026781439468</v>
      </c>
    </row>
    <row r="806" spans="1:10" x14ac:dyDescent="0.25">
      <c r="A806" s="92">
        <f t="shared" si="61"/>
        <v>148</v>
      </c>
      <c r="B806" s="5" t="s">
        <v>36</v>
      </c>
      <c r="C806" s="26">
        <v>44040</v>
      </c>
      <c r="D806" s="4">
        <v>3</v>
      </c>
      <c r="E806" s="29">
        <v>267</v>
      </c>
      <c r="G806" s="82" t="e">
        <f>F806+G782</f>
        <v>#REF!</v>
      </c>
      <c r="H806" s="92">
        <f t="shared" si="62"/>
        <v>267</v>
      </c>
      <c r="I806" s="92">
        <f t="shared" si="60"/>
        <v>5.5872486584002496</v>
      </c>
      <c r="J806" s="149">
        <f t="shared" si="63"/>
        <v>87.488680437779735</v>
      </c>
    </row>
    <row r="807" spans="1:10" x14ac:dyDescent="0.25">
      <c r="A807" s="92">
        <f t="shared" si="61"/>
        <v>149</v>
      </c>
      <c r="B807" s="5" t="s">
        <v>36</v>
      </c>
      <c r="C807" s="26">
        <v>44041</v>
      </c>
      <c r="D807" s="4">
        <v>3</v>
      </c>
      <c r="E807" s="29">
        <v>270</v>
      </c>
      <c r="G807" s="82" t="e">
        <f>F807+G783</f>
        <v>#REF!</v>
      </c>
      <c r="H807" s="92">
        <f t="shared" si="62"/>
        <v>270</v>
      </c>
      <c r="I807" s="92">
        <f t="shared" si="60"/>
        <v>5.598421958998375</v>
      </c>
      <c r="J807" s="149">
        <f t="shared" si="63"/>
        <v>83.248864260563749</v>
      </c>
    </row>
    <row r="808" spans="1:10" x14ac:dyDescent="0.25">
      <c r="A808" s="92">
        <f t="shared" si="61"/>
        <v>150</v>
      </c>
      <c r="B808" s="5" t="s">
        <v>36</v>
      </c>
      <c r="C808" s="26">
        <v>44042</v>
      </c>
      <c r="D808" s="4">
        <v>5</v>
      </c>
      <c r="E808" s="29">
        <v>275</v>
      </c>
      <c r="G808" s="82" t="e">
        <f>F808+G784</f>
        <v>#REF!</v>
      </c>
      <c r="H808" s="92">
        <f t="shared" si="62"/>
        <v>275</v>
      </c>
      <c r="I808" s="92">
        <f t="shared" si="60"/>
        <v>5.6167710976665717</v>
      </c>
      <c r="J808" s="149">
        <f t="shared" si="63"/>
        <v>78.727980740538456</v>
      </c>
    </row>
    <row r="809" spans="1:10" x14ac:dyDescent="0.25">
      <c r="A809" s="92">
        <f t="shared" si="61"/>
        <v>151</v>
      </c>
      <c r="B809" s="5" t="s">
        <v>36</v>
      </c>
      <c r="C809" s="26">
        <v>44043</v>
      </c>
      <c r="D809" s="4">
        <v>1</v>
      </c>
      <c r="E809" s="29">
        <v>276</v>
      </c>
      <c r="F809" s="4">
        <v>1</v>
      </c>
      <c r="G809" s="82" t="e">
        <f>F809+G785</f>
        <v>#REF!</v>
      </c>
      <c r="H809" s="92">
        <f t="shared" si="62"/>
        <v>276</v>
      </c>
      <c r="I809" s="92">
        <f t="shared" si="60"/>
        <v>5.6204008657171496</v>
      </c>
      <c r="J809" s="149">
        <f t="shared" si="63"/>
        <v>85.419998810048142</v>
      </c>
    </row>
    <row r="810" spans="1:10" x14ac:dyDescent="0.25">
      <c r="A810" s="92">
        <f t="shared" si="61"/>
        <v>152</v>
      </c>
      <c r="B810" s="5" t="s">
        <v>36</v>
      </c>
      <c r="C810" s="26">
        <v>44044</v>
      </c>
      <c r="D810" s="4">
        <v>10</v>
      </c>
      <c r="E810" s="29">
        <v>286</v>
      </c>
      <c r="G810" s="82" t="e">
        <f>F810+G786</f>
        <v>#REF!</v>
      </c>
      <c r="H810" s="92">
        <f t="shared" si="62"/>
        <v>286</v>
      </c>
      <c r="I810" s="92">
        <f t="shared" si="60"/>
        <v>5.6559918108198524</v>
      </c>
      <c r="J810" s="149">
        <f t="shared" si="63"/>
        <v>63.023001746106686</v>
      </c>
    </row>
    <row r="811" spans="1:10" x14ac:dyDescent="0.25">
      <c r="A811" s="92">
        <f t="shared" si="61"/>
        <v>153</v>
      </c>
      <c r="B811" s="5" t="s">
        <v>36</v>
      </c>
      <c r="C811" s="26">
        <v>44045</v>
      </c>
      <c r="D811" s="4">
        <v>2</v>
      </c>
      <c r="E811" s="29">
        <v>288</v>
      </c>
      <c r="G811" s="82" t="e">
        <f>F811+G787</f>
        <v>#REF!</v>
      </c>
      <c r="H811" s="92">
        <f t="shared" si="62"/>
        <v>288</v>
      </c>
      <c r="I811" s="92">
        <f t="shared" si="60"/>
        <v>5.6629604801359461</v>
      </c>
      <c r="J811" s="149">
        <f t="shared" si="63"/>
        <v>52.900755036728526</v>
      </c>
    </row>
    <row r="812" spans="1:10" x14ac:dyDescent="0.25">
      <c r="A812" s="92">
        <f t="shared" si="61"/>
        <v>154</v>
      </c>
      <c r="B812" s="5" t="s">
        <v>36</v>
      </c>
      <c r="C812" s="26">
        <v>44046</v>
      </c>
      <c r="D812" s="4">
        <v>5</v>
      </c>
      <c r="E812" s="29">
        <v>293</v>
      </c>
      <c r="G812" s="82" t="e">
        <f>F812+G788</f>
        <v>#REF!</v>
      </c>
      <c r="H812" s="92">
        <f t="shared" si="62"/>
        <v>293</v>
      </c>
      <c r="I812" s="92">
        <f t="shared" si="60"/>
        <v>5.6801726090170677</v>
      </c>
      <c r="J812" s="149">
        <f t="shared" si="63"/>
        <v>45.329732641461092</v>
      </c>
    </row>
    <row r="813" spans="1:10" x14ac:dyDescent="0.25">
      <c r="A813" s="92">
        <f t="shared" si="61"/>
        <v>155</v>
      </c>
      <c r="B813" s="5" t="s">
        <v>36</v>
      </c>
      <c r="C813" s="26">
        <v>44047</v>
      </c>
      <c r="D813" s="4">
        <v>1</v>
      </c>
      <c r="E813" s="29">
        <v>294</v>
      </c>
      <c r="G813" s="82" t="e">
        <f>F813+G789</f>
        <v>#REF!</v>
      </c>
      <c r="H813" s="92">
        <f t="shared" si="62"/>
        <v>294</v>
      </c>
      <c r="I813" s="92">
        <f t="shared" si="60"/>
        <v>5.6835797673386814</v>
      </c>
      <c r="J813" s="149">
        <f t="shared" si="63"/>
        <v>46.31162022564601</v>
      </c>
    </row>
    <row r="814" spans="1:10" x14ac:dyDescent="0.25">
      <c r="A814" s="92">
        <f t="shared" si="61"/>
        <v>156</v>
      </c>
      <c r="B814" s="5" t="s">
        <v>36</v>
      </c>
      <c r="C814" s="26">
        <v>44048</v>
      </c>
      <c r="D814" s="4">
        <v>9</v>
      </c>
      <c r="E814" s="29">
        <v>303</v>
      </c>
      <c r="G814" s="82" t="e">
        <f>F814+G790</f>
        <v>#REF!</v>
      </c>
      <c r="H814" s="92">
        <f t="shared" si="62"/>
        <v>303</v>
      </c>
      <c r="I814" s="92">
        <f t="shared" si="60"/>
        <v>5.7137328055093688</v>
      </c>
      <c r="J814" s="149">
        <f t="shared" si="63"/>
        <v>43.860055738118618</v>
      </c>
    </row>
    <row r="815" spans="1:10" x14ac:dyDescent="0.25">
      <c r="A815" s="92">
        <f t="shared" si="61"/>
        <v>157</v>
      </c>
      <c r="B815" s="5" t="s">
        <v>36</v>
      </c>
      <c r="C815" s="26">
        <v>44049</v>
      </c>
      <c r="D815" s="4">
        <v>7</v>
      </c>
      <c r="E815" s="29">
        <v>310</v>
      </c>
      <c r="G815" s="82" t="e">
        <f>F815+G791</f>
        <v>#REF!</v>
      </c>
      <c r="H815" s="92">
        <f t="shared" si="62"/>
        <v>310</v>
      </c>
      <c r="I815" s="92">
        <f t="shared" si="60"/>
        <v>5.7365722974791922</v>
      </c>
      <c r="J815" s="149">
        <f t="shared" si="63"/>
        <v>41.433629452109564</v>
      </c>
    </row>
    <row r="816" spans="1:10" x14ac:dyDescent="0.25">
      <c r="A816" s="92">
        <f t="shared" si="61"/>
        <v>158</v>
      </c>
      <c r="B816" s="5" t="s">
        <v>36</v>
      </c>
      <c r="C816" s="26">
        <v>44050</v>
      </c>
      <c r="D816" s="4">
        <v>2</v>
      </c>
      <c r="E816" s="29">
        <v>312</v>
      </c>
      <c r="G816" s="82" t="e">
        <f>F816+G792</f>
        <v>#REF!</v>
      </c>
      <c r="H816" s="92">
        <f t="shared" si="62"/>
        <v>312</v>
      </c>
      <c r="I816" s="92">
        <f t="shared" si="60"/>
        <v>5.7430031878094825</v>
      </c>
      <c r="J816" s="149">
        <f t="shared" si="63"/>
        <v>41.09444057388724</v>
      </c>
    </row>
    <row r="817" spans="1:10" x14ac:dyDescent="0.25">
      <c r="A817" s="92">
        <f t="shared" si="61"/>
        <v>159</v>
      </c>
      <c r="B817" s="5" t="s">
        <v>36</v>
      </c>
      <c r="C817" s="26">
        <v>44051</v>
      </c>
      <c r="D817" s="4">
        <v>16</v>
      </c>
      <c r="E817" s="29">
        <v>328</v>
      </c>
      <c r="G817" s="82" t="e">
        <f>F817+G793</f>
        <v>#REF!</v>
      </c>
      <c r="H817" s="92">
        <f t="shared" si="62"/>
        <v>328</v>
      </c>
      <c r="I817" s="92">
        <f t="shared" si="60"/>
        <v>5.7930136083841441</v>
      </c>
      <c r="J817" s="149">
        <f t="shared" si="63"/>
        <v>37.354001664869656</v>
      </c>
    </row>
    <row r="818" spans="1:10" x14ac:dyDescent="0.25">
      <c r="A818" s="92">
        <f t="shared" si="61"/>
        <v>160</v>
      </c>
      <c r="B818" s="5" t="s">
        <v>36</v>
      </c>
      <c r="C818" s="26">
        <v>44052</v>
      </c>
      <c r="D818" s="4">
        <v>21</v>
      </c>
      <c r="E818" s="29">
        <v>349</v>
      </c>
      <c r="G818" s="82">
        <f>F818+G794</f>
        <v>596</v>
      </c>
      <c r="H818" s="92">
        <f t="shared" si="62"/>
        <v>349</v>
      </c>
      <c r="I818" s="92">
        <f t="shared" si="60"/>
        <v>5.855071922202427</v>
      </c>
      <c r="J818" s="149">
        <f t="shared" si="63"/>
        <v>27.593244594549564</v>
      </c>
    </row>
    <row r="819" spans="1:10" x14ac:dyDescent="0.25">
      <c r="A819" s="92">
        <f t="shared" si="61"/>
        <v>161</v>
      </c>
      <c r="B819" s="5" t="s">
        <v>36</v>
      </c>
      <c r="C819" s="26">
        <v>44053</v>
      </c>
      <c r="D819" s="4">
        <v>2</v>
      </c>
      <c r="E819" s="29">
        <v>351</v>
      </c>
      <c r="G819" s="82" t="e">
        <f>F819+G795</f>
        <v>#REF!</v>
      </c>
      <c r="H819" s="92">
        <f t="shared" si="62"/>
        <v>351</v>
      </c>
      <c r="I819" s="92">
        <f t="shared" si="60"/>
        <v>5.8607862234658654</v>
      </c>
      <c r="J819" s="149">
        <f t="shared" si="63"/>
        <v>24.608470121565215</v>
      </c>
    </row>
    <row r="820" spans="1:10" x14ac:dyDescent="0.25">
      <c r="A820" s="92">
        <f t="shared" si="61"/>
        <v>162</v>
      </c>
      <c r="B820" s="5" t="s">
        <v>36</v>
      </c>
      <c r="C820" s="26">
        <v>44054</v>
      </c>
      <c r="D820" s="4">
        <v>6</v>
      </c>
      <c r="E820" s="29">
        <v>357</v>
      </c>
      <c r="G820" s="82" t="e">
        <f>F820+G795</f>
        <v>#REF!</v>
      </c>
      <c r="H820" s="92">
        <f t="shared" si="62"/>
        <v>357</v>
      </c>
      <c r="I820" s="92">
        <f t="shared" si="60"/>
        <v>5.8777357817796387</v>
      </c>
      <c r="J820" s="149">
        <f t="shared" si="63"/>
        <v>23.29097050589252</v>
      </c>
    </row>
    <row r="821" spans="1:10" x14ac:dyDescent="0.25">
      <c r="A821" s="92">
        <f t="shared" si="61"/>
        <v>163</v>
      </c>
      <c r="B821" s="5" t="s">
        <v>36</v>
      </c>
      <c r="C821" s="26">
        <v>44055</v>
      </c>
      <c r="D821" s="4">
        <v>10</v>
      </c>
      <c r="E821" s="29">
        <f>D821+E797</f>
        <v>248</v>
      </c>
      <c r="F821" s="4">
        <v>1</v>
      </c>
      <c r="G821" s="82">
        <f>F821+G797</f>
        <v>22</v>
      </c>
      <c r="H821" s="92">
        <f t="shared" si="62"/>
        <v>367</v>
      </c>
      <c r="I821" s="92">
        <f t="shared" si="60"/>
        <v>5.9053618480545707</v>
      </c>
      <c r="J821" s="149">
        <f t="shared" si="63"/>
        <v>23.64318112783662</v>
      </c>
    </row>
    <row r="822" spans="1:10" x14ac:dyDescent="0.25">
      <c r="A822" s="92">
        <f t="shared" si="61"/>
        <v>164</v>
      </c>
      <c r="B822" s="5" t="s">
        <v>36</v>
      </c>
      <c r="C822" s="26">
        <v>44056</v>
      </c>
      <c r="D822" s="4">
        <v>18</v>
      </c>
      <c r="E822" s="29">
        <f>D822+E798</f>
        <v>260</v>
      </c>
      <c r="G822" s="82" t="e">
        <f>F822+G798</f>
        <v>#REF!</v>
      </c>
      <c r="H822" s="92">
        <f t="shared" si="62"/>
        <v>385</v>
      </c>
      <c r="I822" s="92">
        <f t="shared" si="60"/>
        <v>5.9532433342877846</v>
      </c>
      <c r="J822" s="149">
        <f t="shared" si="63"/>
        <v>22.49459394018189</v>
      </c>
    </row>
    <row r="823" spans="1:10" x14ac:dyDescent="0.25">
      <c r="A823" s="92">
        <f t="shared" si="61"/>
        <v>165</v>
      </c>
      <c r="B823" s="5" t="s">
        <v>36</v>
      </c>
      <c r="C823" s="26">
        <v>44057</v>
      </c>
      <c r="D823" s="4">
        <v>6</v>
      </c>
      <c r="E823" s="29">
        <f>D823+E799</f>
        <v>260</v>
      </c>
      <c r="G823" s="82" t="e">
        <f>F823+G799</f>
        <v>#REF!</v>
      </c>
      <c r="H823" s="92">
        <f t="shared" si="62"/>
        <v>391</v>
      </c>
      <c r="I823" s="92">
        <f t="shared" si="60"/>
        <v>5.9687075599853658</v>
      </c>
      <c r="J823" s="149">
        <f t="shared" si="63"/>
        <v>22.842950220997668</v>
      </c>
    </row>
    <row r="824" spans="1:10" x14ac:dyDescent="0.25">
      <c r="A824" s="92">
        <f t="shared" si="61"/>
        <v>166</v>
      </c>
      <c r="B824" s="5" t="s">
        <v>36</v>
      </c>
      <c r="C824" s="26">
        <v>44058</v>
      </c>
      <c r="D824" s="4">
        <v>4</v>
      </c>
      <c r="E824" s="29">
        <f>D824+E800</f>
        <v>258</v>
      </c>
      <c r="G824" s="82">
        <f>F824+G800</f>
        <v>18</v>
      </c>
      <c r="H824" s="92">
        <f t="shared" si="62"/>
        <v>395</v>
      </c>
      <c r="I824" s="92">
        <f t="shared" si="60"/>
        <v>5.978885764901122</v>
      </c>
      <c r="J824" s="149">
        <f t="shared" si="63"/>
        <v>26.778678399219316</v>
      </c>
    </row>
    <row r="825" spans="1:10" x14ac:dyDescent="0.25">
      <c r="A825" s="92">
        <f t="shared" si="61"/>
        <v>167</v>
      </c>
      <c r="B825" s="5" t="s">
        <v>36</v>
      </c>
      <c r="C825" s="26">
        <v>44059</v>
      </c>
      <c r="D825" s="4">
        <v>9</v>
      </c>
      <c r="E825" s="29">
        <f>D825+E801</f>
        <v>264</v>
      </c>
      <c r="G825" s="82" t="e">
        <f>F825+G801</f>
        <v>#REF!</v>
      </c>
      <c r="H825" s="92">
        <f t="shared" si="62"/>
        <v>404</v>
      </c>
      <c r="I825" s="92">
        <f t="shared" si="60"/>
        <v>6.0014148779611505</v>
      </c>
      <c r="J825" s="149">
        <f t="shared" si="63"/>
        <v>30.079303092474934</v>
      </c>
    </row>
    <row r="826" spans="1:10" x14ac:dyDescent="0.25">
      <c r="A826" s="92">
        <f t="shared" si="61"/>
        <v>168</v>
      </c>
      <c r="B826" s="5" t="s">
        <v>36</v>
      </c>
      <c r="C826" s="26">
        <v>44060</v>
      </c>
      <c r="D826" s="4">
        <v>14</v>
      </c>
      <c r="E826" s="29">
        <f>D826+E802</f>
        <v>275</v>
      </c>
      <c r="G826" s="82" t="e">
        <f>F826+G802</f>
        <v>#REF!</v>
      </c>
      <c r="H826" s="92">
        <f t="shared" si="62"/>
        <v>418</v>
      </c>
      <c r="I826" s="92">
        <f t="shared" si="60"/>
        <v>6.0354814325247563</v>
      </c>
      <c r="J826" s="149">
        <f t="shared" si="63"/>
        <v>28.028893973678294</v>
      </c>
    </row>
    <row r="827" spans="1:10" x14ac:dyDescent="0.25">
      <c r="A827" s="92">
        <f t="shared" si="61"/>
        <v>169</v>
      </c>
      <c r="B827" s="5" t="s">
        <v>36</v>
      </c>
      <c r="C827" s="26">
        <v>44061</v>
      </c>
      <c r="D827" s="4">
        <v>7</v>
      </c>
      <c r="E827" s="29">
        <v>424</v>
      </c>
      <c r="G827" s="82">
        <f>F827+G803</f>
        <v>0</v>
      </c>
      <c r="H827" s="92">
        <f t="shared" si="62"/>
        <v>425</v>
      </c>
      <c r="I827" s="92">
        <f t="shared" si="60"/>
        <v>6.0520891689244172</v>
      </c>
      <c r="J827" s="149">
        <f t="shared" si="63"/>
        <v>28.741921421837368</v>
      </c>
    </row>
    <row r="828" spans="1:10" x14ac:dyDescent="0.25">
      <c r="A828" s="92">
        <f t="shared" si="61"/>
        <v>170</v>
      </c>
      <c r="B828" s="5" t="s">
        <v>36</v>
      </c>
      <c r="C828" s="26">
        <v>44062</v>
      </c>
      <c r="D828" s="4">
        <v>13</v>
      </c>
      <c r="E828" s="29">
        <f>D828+E804</f>
        <v>278</v>
      </c>
      <c r="G828" s="82" t="e">
        <f>F828+G804</f>
        <v>#REF!</v>
      </c>
      <c r="H828" s="92">
        <f t="shared" si="62"/>
        <v>438</v>
      </c>
      <c r="I828" s="92">
        <f t="shared" si="60"/>
        <v>6.0822189103764464</v>
      </c>
      <c r="J828" s="149">
        <f t="shared" si="63"/>
        <v>29.7810743392264</v>
      </c>
    </row>
    <row r="829" spans="1:10" x14ac:dyDescent="0.25">
      <c r="A829" s="92">
        <f t="shared" si="61"/>
        <v>171</v>
      </c>
      <c r="B829" s="5" t="s">
        <v>36</v>
      </c>
      <c r="C829" s="26">
        <v>44063</v>
      </c>
      <c r="D829" s="4">
        <v>18</v>
      </c>
      <c r="E829" s="29">
        <f>D829+E805</f>
        <v>282</v>
      </c>
      <c r="F829" s="4">
        <v>1</v>
      </c>
      <c r="G829" s="82" t="e">
        <f>F829+G805</f>
        <v>#REF!</v>
      </c>
      <c r="H829" s="92">
        <f t="shared" si="62"/>
        <v>456</v>
      </c>
      <c r="I829" s="92">
        <f t="shared" si="60"/>
        <v>6.1224928095143865</v>
      </c>
      <c r="J829" s="149">
        <f t="shared" si="63"/>
        <v>29.025397890751421</v>
      </c>
    </row>
    <row r="830" spans="1:10" x14ac:dyDescent="0.25">
      <c r="A830" s="92">
        <f t="shared" si="61"/>
        <v>172</v>
      </c>
      <c r="B830" s="5" t="s">
        <v>36</v>
      </c>
      <c r="C830" s="26">
        <v>44064</v>
      </c>
      <c r="D830" s="4">
        <v>19</v>
      </c>
      <c r="E830" s="29">
        <f>D830+E806</f>
        <v>286</v>
      </c>
      <c r="F830" s="4">
        <f>1</f>
        <v>1</v>
      </c>
      <c r="G830" s="82" t="e">
        <f>F830+G806</f>
        <v>#REF!</v>
      </c>
      <c r="H830" s="92">
        <f t="shared" si="62"/>
        <v>475</v>
      </c>
      <c r="I830" s="92">
        <f t="shared" si="60"/>
        <v>6.1633148040346413</v>
      </c>
      <c r="J830" s="149">
        <f t="shared" si="63"/>
        <v>24.889590765242144</v>
      </c>
    </row>
    <row r="831" spans="1:10" x14ac:dyDescent="0.25">
      <c r="A831" s="92">
        <f t="shared" si="61"/>
        <v>173</v>
      </c>
      <c r="B831" s="5" t="s">
        <v>36</v>
      </c>
      <c r="C831" s="26">
        <v>44065</v>
      </c>
      <c r="D831" s="4">
        <v>36</v>
      </c>
      <c r="E831" s="29">
        <f>D831+E807</f>
        <v>306</v>
      </c>
      <c r="G831" s="82" t="e">
        <f>F831+G807</f>
        <v>#REF!</v>
      </c>
      <c r="H831" s="92">
        <f t="shared" si="62"/>
        <v>511</v>
      </c>
      <c r="I831" s="92">
        <f t="shared" si="60"/>
        <v>6.2363695902037044</v>
      </c>
      <c r="J831" s="149">
        <f t="shared" si="63"/>
        <v>20.056271009164767</v>
      </c>
    </row>
    <row r="832" spans="1:10" x14ac:dyDescent="0.25">
      <c r="A832" s="92">
        <f t="shared" si="61"/>
        <v>174</v>
      </c>
      <c r="B832" s="5" t="s">
        <v>36</v>
      </c>
      <c r="C832" s="26">
        <v>44066</v>
      </c>
      <c r="D832" s="4">
        <v>24</v>
      </c>
      <c r="E832" s="29">
        <f>D832+E808</f>
        <v>299</v>
      </c>
      <c r="G832" s="82" t="e">
        <f>F832+G808</f>
        <v>#REF!</v>
      </c>
      <c r="H832" s="92">
        <f t="shared" si="62"/>
        <v>535</v>
      </c>
      <c r="I832" s="92">
        <f t="shared" si="60"/>
        <v>6.2822667468960063</v>
      </c>
      <c r="J832" s="149">
        <f t="shared" si="63"/>
        <v>17.409745322524341</v>
      </c>
    </row>
    <row r="833" spans="1:10" x14ac:dyDescent="0.25">
      <c r="A833" s="92">
        <f t="shared" si="61"/>
        <v>175</v>
      </c>
      <c r="B833" s="5" t="s">
        <v>36</v>
      </c>
      <c r="C833" s="26">
        <v>44067</v>
      </c>
      <c r="D833" s="4">
        <v>12</v>
      </c>
      <c r="E833" s="29">
        <f>D833+E809</f>
        <v>288</v>
      </c>
      <c r="G833" s="82" t="e">
        <f>F833+G809</f>
        <v>#REF!</v>
      </c>
      <c r="H833" s="92">
        <f t="shared" si="62"/>
        <v>547</v>
      </c>
      <c r="I833" s="92">
        <f t="shared" si="60"/>
        <v>6.3044488024219811</v>
      </c>
      <c r="J833" s="149">
        <f t="shared" si="63"/>
        <v>16.461820090968086</v>
      </c>
    </row>
    <row r="834" spans="1:10" x14ac:dyDescent="0.25">
      <c r="A834" s="92">
        <f t="shared" si="61"/>
        <v>176</v>
      </c>
      <c r="B834" s="5" t="s">
        <v>36</v>
      </c>
      <c r="C834" s="26">
        <v>44068</v>
      </c>
      <c r="D834" s="4">
        <v>35</v>
      </c>
      <c r="E834" s="29">
        <f>D834+E810</f>
        <v>321</v>
      </c>
      <c r="G834" s="82" t="e">
        <f>F834+G810</f>
        <v>#REF!</v>
      </c>
      <c r="H834" s="92">
        <f t="shared" si="62"/>
        <v>582</v>
      </c>
      <c r="I834" s="92">
        <f t="shared" ref="I834:I897" si="64">LN(H834)</f>
        <v>6.3664704477314382</v>
      </c>
      <c r="J834" s="149">
        <f t="shared" si="63"/>
        <v>15.06765652703468</v>
      </c>
    </row>
    <row r="835" spans="1:10" x14ac:dyDescent="0.25">
      <c r="A835" s="92">
        <f t="shared" si="61"/>
        <v>177</v>
      </c>
      <c r="B835" s="5" t="s">
        <v>36</v>
      </c>
      <c r="C835" s="26">
        <v>44069</v>
      </c>
      <c r="D835" s="4">
        <v>69</v>
      </c>
      <c r="E835" s="29">
        <f>D835+E811</f>
        <v>357</v>
      </c>
      <c r="G835" s="82" t="e">
        <f>F835+G811</f>
        <v>#REF!</v>
      </c>
      <c r="H835" s="92">
        <f t="shared" si="62"/>
        <v>651</v>
      </c>
      <c r="I835" s="92">
        <f t="shared" si="64"/>
        <v>6.4785096422085688</v>
      </c>
      <c r="J835" s="149">
        <f t="shared" si="63"/>
        <v>13.045364333427425</v>
      </c>
    </row>
    <row r="836" spans="1:10" x14ac:dyDescent="0.25">
      <c r="A836" s="92">
        <f t="shared" ref="A836:A899" si="65">IF(EXACT(B836,B835),A835+1,1)</f>
        <v>178</v>
      </c>
      <c r="B836" s="5" t="s">
        <v>36</v>
      </c>
      <c r="C836" s="26">
        <v>44070</v>
      </c>
      <c r="D836" s="4">
        <v>49</v>
      </c>
      <c r="E836" s="29">
        <f>D836+E812</f>
        <v>342</v>
      </c>
      <c r="G836" s="82" t="e">
        <f>F836+G812</f>
        <v>#REF!</v>
      </c>
      <c r="H836" s="92">
        <f t="shared" si="62"/>
        <v>700</v>
      </c>
      <c r="I836" s="92">
        <f t="shared" si="64"/>
        <v>6.5510803350434044</v>
      </c>
      <c r="J836" s="149">
        <f t="shared" si="63"/>
        <v>11.671550301341931</v>
      </c>
    </row>
    <row r="837" spans="1:10" x14ac:dyDescent="0.25">
      <c r="A837" s="92">
        <f t="shared" si="65"/>
        <v>179</v>
      </c>
      <c r="B837" s="5" t="s">
        <v>36</v>
      </c>
      <c r="C837" s="26">
        <v>44071</v>
      </c>
      <c r="D837" s="4">
        <v>66</v>
      </c>
      <c r="E837" s="29">
        <f>D837+E813</f>
        <v>360</v>
      </c>
      <c r="G837" s="82" t="e">
        <f>F837+G813</f>
        <v>#REF!</v>
      </c>
      <c r="H837" s="92">
        <f t="shared" si="62"/>
        <v>766</v>
      </c>
      <c r="I837" s="92">
        <f t="shared" si="64"/>
        <v>6.6411821697405911</v>
      </c>
      <c r="J837" s="149">
        <f t="shared" si="63"/>
        <v>10.454378944413591</v>
      </c>
    </row>
    <row r="838" spans="1:10" x14ac:dyDescent="0.25">
      <c r="A838" s="92">
        <f t="shared" si="65"/>
        <v>180</v>
      </c>
      <c r="B838" s="5" t="s">
        <v>36</v>
      </c>
      <c r="C838" s="26">
        <v>44072</v>
      </c>
      <c r="D838" s="4">
        <v>43</v>
      </c>
      <c r="E838" s="29">
        <f>D838+E814</f>
        <v>346</v>
      </c>
      <c r="G838" s="82" t="e">
        <f>F838+G814</f>
        <v>#REF!</v>
      </c>
      <c r="H838" s="92">
        <f t="shared" si="62"/>
        <v>809</v>
      </c>
      <c r="I838" s="92">
        <f t="shared" si="64"/>
        <v>6.6957989170584913</v>
      </c>
      <c r="J838" s="149">
        <f t="shared" si="63"/>
        <v>9.9316336594829941</v>
      </c>
    </row>
    <row r="839" spans="1:10" x14ac:dyDescent="0.25">
      <c r="A839" s="92">
        <f t="shared" si="65"/>
        <v>181</v>
      </c>
      <c r="B839" s="5" t="s">
        <v>36</v>
      </c>
      <c r="C839" s="26">
        <v>44073</v>
      </c>
      <c r="D839" s="4">
        <v>12</v>
      </c>
      <c r="E839" s="29">
        <f>D839+E815</f>
        <v>322</v>
      </c>
      <c r="G839" s="82" t="e">
        <f>F839+G815</f>
        <v>#REF!</v>
      </c>
      <c r="H839" s="92">
        <f t="shared" si="62"/>
        <v>821</v>
      </c>
      <c r="I839" s="92">
        <f t="shared" si="64"/>
        <v>6.7105231094524278</v>
      </c>
      <c r="J839" s="149">
        <f t="shared" si="63"/>
        <v>9.9507547131642671</v>
      </c>
    </row>
    <row r="840" spans="1:10" x14ac:dyDescent="0.25">
      <c r="A840" s="92">
        <f t="shared" si="65"/>
        <v>182</v>
      </c>
      <c r="B840" s="5" t="s">
        <v>36</v>
      </c>
      <c r="C840" s="26">
        <v>44074</v>
      </c>
      <c r="D840" s="4">
        <v>79</v>
      </c>
      <c r="E840" s="29">
        <f>D840+E816</f>
        <v>391</v>
      </c>
      <c r="G840" s="82" t="e">
        <f>F840+G816</f>
        <v>#REF!</v>
      </c>
      <c r="H840" s="92">
        <f t="shared" si="62"/>
        <v>900</v>
      </c>
      <c r="I840" s="92">
        <f t="shared" si="64"/>
        <v>6.8023947633243109</v>
      </c>
      <c r="J840" s="149">
        <f t="shared" si="63"/>
        <v>9.7891367830696314</v>
      </c>
    </row>
    <row r="841" spans="1:10" x14ac:dyDescent="0.25">
      <c r="A841" s="92">
        <f t="shared" si="65"/>
        <v>183</v>
      </c>
      <c r="B841" s="5" t="s">
        <v>36</v>
      </c>
      <c r="C841" s="26">
        <v>44075</v>
      </c>
      <c r="D841" s="4">
        <v>56</v>
      </c>
      <c r="E841" s="29">
        <f>D841+E817</f>
        <v>384</v>
      </c>
      <c r="G841" s="82" t="e">
        <f>F841+G817</f>
        <v>#REF!</v>
      </c>
      <c r="H841" s="92">
        <f t="shared" si="62"/>
        <v>956</v>
      </c>
      <c r="I841" s="92">
        <f t="shared" si="64"/>
        <v>6.8627579130514009</v>
      </c>
      <c r="J841" s="149">
        <f t="shared" si="63"/>
        <v>10.348453679143594</v>
      </c>
    </row>
    <row r="842" spans="1:10" x14ac:dyDescent="0.25">
      <c r="A842" s="92">
        <f t="shared" si="65"/>
        <v>184</v>
      </c>
      <c r="B842" s="5" t="s">
        <v>36</v>
      </c>
      <c r="C842" s="26">
        <v>44076</v>
      </c>
      <c r="D842" s="4">
        <v>28</v>
      </c>
      <c r="E842" s="29">
        <f>D842+E818</f>
        <v>377</v>
      </c>
      <c r="G842" s="82">
        <f>F842+G818</f>
        <v>596</v>
      </c>
      <c r="H842" s="92">
        <f t="shared" ref="H842:H905" si="66">IF(EXACT(B842,B841),D842+H841,E842)</f>
        <v>984</v>
      </c>
      <c r="I842" s="92">
        <f t="shared" si="64"/>
        <v>6.8916258970522533</v>
      </c>
      <c r="J842" s="149">
        <f t="shared" si="63"/>
        <v>11.76591175123391</v>
      </c>
    </row>
    <row r="843" spans="1:10" x14ac:dyDescent="0.25">
      <c r="A843" s="92">
        <f t="shared" si="65"/>
        <v>185</v>
      </c>
      <c r="B843" s="5" t="s">
        <v>36</v>
      </c>
      <c r="C843" s="26">
        <v>44077</v>
      </c>
      <c r="D843" s="4">
        <v>79</v>
      </c>
      <c r="E843" s="29">
        <f>D843+E819</f>
        <v>430</v>
      </c>
      <c r="G843" s="82" t="e">
        <f>F843+G819</f>
        <v>#REF!</v>
      </c>
      <c r="H843" s="92">
        <f t="shared" si="66"/>
        <v>1063</v>
      </c>
      <c r="I843" s="92">
        <f t="shared" si="64"/>
        <v>6.9688503783419478</v>
      </c>
      <c r="J843" s="149">
        <f t="shared" si="63"/>
        <v>12.208009605507275</v>
      </c>
    </row>
    <row r="844" spans="1:10" x14ac:dyDescent="0.25">
      <c r="A844" s="92">
        <f t="shared" si="65"/>
        <v>186</v>
      </c>
      <c r="B844" s="5" t="s">
        <v>36</v>
      </c>
      <c r="C844" s="26">
        <v>44078</v>
      </c>
      <c r="D844" s="4">
        <v>39</v>
      </c>
      <c r="E844" s="29">
        <f>D844+E820</f>
        <v>396</v>
      </c>
      <c r="G844" s="82" t="e">
        <f>F844+G820</f>
        <v>#REF!</v>
      </c>
      <c r="H844" s="92">
        <f t="shared" si="66"/>
        <v>1102</v>
      </c>
      <c r="I844" s="92">
        <f t="shared" si="64"/>
        <v>7.0048819897128594</v>
      </c>
      <c r="J844" s="149">
        <f t="shared" si="63"/>
        <v>12.896254045007035</v>
      </c>
    </row>
    <row r="845" spans="1:10" x14ac:dyDescent="0.25">
      <c r="A845" s="92">
        <f t="shared" si="65"/>
        <v>187</v>
      </c>
      <c r="B845" s="5" t="s">
        <v>36</v>
      </c>
      <c r="C845" s="26">
        <v>44079</v>
      </c>
      <c r="D845" s="4">
        <v>77</v>
      </c>
      <c r="E845" s="29">
        <f>D845+E821</f>
        <v>325</v>
      </c>
      <c r="G845" s="82">
        <f>F845+G821</f>
        <v>22</v>
      </c>
      <c r="H845" s="92">
        <f t="shared" si="66"/>
        <v>1179</v>
      </c>
      <c r="I845" s="92">
        <f t="shared" si="64"/>
        <v>7.0724219005373712</v>
      </c>
      <c r="J845" s="149">
        <f t="shared" si="63"/>
        <v>12.558124257561829</v>
      </c>
    </row>
    <row r="846" spans="1:10" x14ac:dyDescent="0.25">
      <c r="A846" s="92">
        <f t="shared" si="65"/>
        <v>188</v>
      </c>
      <c r="B846" s="5" t="s">
        <v>36</v>
      </c>
      <c r="C846" s="26">
        <v>44080</v>
      </c>
      <c r="D846" s="4">
        <v>39</v>
      </c>
      <c r="E846" s="29">
        <f>D846+E822</f>
        <v>299</v>
      </c>
      <c r="G846" s="82" t="e">
        <f>F846+G822</f>
        <v>#REF!</v>
      </c>
      <c r="H846" s="92">
        <f t="shared" si="66"/>
        <v>1218</v>
      </c>
      <c r="I846" s="92">
        <f t="shared" si="64"/>
        <v>7.1049654482698426</v>
      </c>
      <c r="J846" s="149">
        <f t="shared" si="63"/>
        <v>12.616798169713915</v>
      </c>
    </row>
    <row r="847" spans="1:10" x14ac:dyDescent="0.25">
      <c r="A847" s="92">
        <f t="shared" si="65"/>
        <v>189</v>
      </c>
      <c r="B847" s="5" t="s">
        <v>36</v>
      </c>
      <c r="C847" s="26">
        <v>44081</v>
      </c>
      <c r="D847" s="4">
        <v>57</v>
      </c>
      <c r="E847" s="29">
        <f>D847+E823</f>
        <v>317</v>
      </c>
      <c r="F847" s="4">
        <v>1</v>
      </c>
      <c r="G847" s="82" t="e">
        <f>F847+G823</f>
        <v>#REF!</v>
      </c>
      <c r="H847" s="92">
        <f t="shared" si="66"/>
        <v>1275</v>
      </c>
      <c r="I847" s="92">
        <f t="shared" si="64"/>
        <v>7.1507014575925263</v>
      </c>
      <c r="J847" s="149">
        <f t="shared" si="63"/>
        <v>13.772425466955282</v>
      </c>
    </row>
    <row r="848" spans="1:10" x14ac:dyDescent="0.25">
      <c r="A848" s="92">
        <f t="shared" si="65"/>
        <v>190</v>
      </c>
      <c r="B848" s="5" t="s">
        <v>36</v>
      </c>
      <c r="C848" s="26">
        <v>44082</v>
      </c>
      <c r="D848" s="4">
        <v>48</v>
      </c>
      <c r="E848" s="29">
        <f>D848+E824</f>
        <v>306</v>
      </c>
      <c r="G848" s="82">
        <f>F848+G824</f>
        <v>18</v>
      </c>
      <c r="H848" s="92">
        <f t="shared" si="66"/>
        <v>1323</v>
      </c>
      <c r="I848" s="92">
        <f t="shared" si="64"/>
        <v>7.187657164114956</v>
      </c>
      <c r="J848" s="149">
        <f t="shared" si="63"/>
        <v>14.392172294074737</v>
      </c>
    </row>
    <row r="849" spans="1:10" x14ac:dyDescent="0.25">
      <c r="A849" s="92">
        <f t="shared" si="65"/>
        <v>191</v>
      </c>
      <c r="B849" s="5" t="s">
        <v>36</v>
      </c>
      <c r="C849" s="26">
        <v>44083</v>
      </c>
      <c r="D849" s="4">
        <v>39</v>
      </c>
      <c r="E849" s="29">
        <f>D849+E825</f>
        <v>303</v>
      </c>
      <c r="G849" s="82" t="e">
        <f>F849+G825</f>
        <v>#REF!</v>
      </c>
      <c r="H849" s="92">
        <f t="shared" si="66"/>
        <v>1362</v>
      </c>
      <c r="I849" s="92">
        <f t="shared" si="64"/>
        <v>7.2167094867094574</v>
      </c>
      <c r="J849" s="149">
        <f t="shared" si="63"/>
        <v>15.164091208011229</v>
      </c>
    </row>
    <row r="850" spans="1:10" x14ac:dyDescent="0.25">
      <c r="A850" s="92">
        <f t="shared" si="65"/>
        <v>192</v>
      </c>
      <c r="B850" s="5" t="s">
        <v>36</v>
      </c>
      <c r="C850" s="26">
        <v>44084</v>
      </c>
      <c r="D850" s="1">
        <v>29</v>
      </c>
      <c r="E850" s="29">
        <f>D850+E826</f>
        <v>304</v>
      </c>
      <c r="G850" s="82" t="e">
        <f>F850+G826</f>
        <v>#REF!</v>
      </c>
      <c r="H850" s="92">
        <f t="shared" si="66"/>
        <v>1391</v>
      </c>
      <c r="I850" s="92">
        <f t="shared" si="64"/>
        <v>7.237778191923443</v>
      </c>
      <c r="J850" s="149">
        <f t="shared" si="63"/>
        <v>17.468668116731436</v>
      </c>
    </row>
    <row r="851" spans="1:10" x14ac:dyDescent="0.25">
      <c r="A851" s="92">
        <f t="shared" si="65"/>
        <v>193</v>
      </c>
      <c r="B851" s="5" t="s">
        <v>36</v>
      </c>
      <c r="C851" s="26">
        <v>44085</v>
      </c>
      <c r="D851" s="4">
        <v>90</v>
      </c>
      <c r="E851" s="29">
        <f>D851+E827</f>
        <v>514</v>
      </c>
      <c r="F851" s="4">
        <v>2</v>
      </c>
      <c r="G851" s="82">
        <f>F851+G827</f>
        <v>2</v>
      </c>
      <c r="H851" s="92">
        <f t="shared" si="66"/>
        <v>1481</v>
      </c>
      <c r="I851" s="92">
        <f t="shared" si="64"/>
        <v>7.300472814267799</v>
      </c>
      <c r="J851" s="149">
        <f t="shared" si="63"/>
        <v>17.815939899283343</v>
      </c>
    </row>
    <row r="852" spans="1:10" x14ac:dyDescent="0.25">
      <c r="A852" s="92">
        <f t="shared" si="65"/>
        <v>194</v>
      </c>
      <c r="B852" s="5" t="s">
        <v>36</v>
      </c>
      <c r="C852" s="26">
        <v>44086</v>
      </c>
      <c r="D852" s="4">
        <v>165</v>
      </c>
      <c r="E852" s="29">
        <f>D852+E828</f>
        <v>443</v>
      </c>
      <c r="F852" s="4">
        <f>2+2</f>
        <v>4</v>
      </c>
      <c r="G852" s="82" t="e">
        <f>F852+G828</f>
        <v>#REF!</v>
      </c>
      <c r="H852" s="92">
        <f t="shared" si="66"/>
        <v>1646</v>
      </c>
      <c r="I852" s="92">
        <f t="shared" si="64"/>
        <v>7.4061033812370152</v>
      </c>
      <c r="J852" s="149">
        <f t="shared" si="63"/>
        <v>16.157323026043066</v>
      </c>
    </row>
    <row r="853" spans="1:10" x14ac:dyDescent="0.25">
      <c r="A853" s="92">
        <f t="shared" si="65"/>
        <v>195</v>
      </c>
      <c r="B853" s="5" t="s">
        <v>36</v>
      </c>
      <c r="C853" s="26">
        <v>44087</v>
      </c>
      <c r="D853" s="4">
        <v>73</v>
      </c>
      <c r="E853" s="29">
        <f>D853+E829</f>
        <v>355</v>
      </c>
      <c r="G853" s="82" t="e">
        <f>F853+G829</f>
        <v>#REF!</v>
      </c>
      <c r="H853" s="92">
        <f t="shared" si="66"/>
        <v>1719</v>
      </c>
      <c r="I853" s="92">
        <f t="shared" si="64"/>
        <v>7.449498005382849</v>
      </c>
      <c r="J853" s="149">
        <f t="shared" si="63"/>
        <v>14.382589395717343</v>
      </c>
    </row>
    <row r="854" spans="1:10" x14ac:dyDescent="0.25">
      <c r="A854" s="92">
        <f t="shared" si="65"/>
        <v>196</v>
      </c>
      <c r="B854" s="5" t="s">
        <v>36</v>
      </c>
      <c r="C854" s="26">
        <v>44088</v>
      </c>
      <c r="D854" s="4">
        <v>39</v>
      </c>
      <c r="E854" s="29">
        <f>D854+E830</f>
        <v>325</v>
      </c>
      <c r="F854" s="4">
        <f>4+2</f>
        <v>6</v>
      </c>
      <c r="G854" s="82" t="e">
        <f>F854+G830</f>
        <v>#REF!</v>
      </c>
      <c r="H854" s="92">
        <f t="shared" si="66"/>
        <v>1758</v>
      </c>
      <c r="I854" s="92">
        <f t="shared" si="64"/>
        <v>7.4719320782451222</v>
      </c>
      <c r="J854" s="149">
        <f t="shared" si="63"/>
        <v>13.900359218583588</v>
      </c>
    </row>
    <row r="855" spans="1:10" x14ac:dyDescent="0.25">
      <c r="A855" s="92">
        <f t="shared" si="65"/>
        <v>197</v>
      </c>
      <c r="B855" s="61" t="s">
        <v>36</v>
      </c>
      <c r="C855" s="26">
        <v>44089</v>
      </c>
      <c r="D855" s="4">
        <v>98</v>
      </c>
      <c r="E855" s="29">
        <f>D855+E831</f>
        <v>404</v>
      </c>
      <c r="F855" s="4">
        <f>1+2</f>
        <v>3</v>
      </c>
      <c r="G855" s="82" t="e">
        <f>F855+G831</f>
        <v>#REF!</v>
      </c>
      <c r="H855" s="92">
        <f t="shared" si="66"/>
        <v>1856</v>
      </c>
      <c r="I855" s="92">
        <f t="shared" si="64"/>
        <v>7.5261789133461461</v>
      </c>
      <c r="J855" s="149">
        <f t="shared" si="63"/>
        <v>13.273368368651981</v>
      </c>
    </row>
    <row r="856" spans="1:10" x14ac:dyDescent="0.25">
      <c r="A856" s="92">
        <f t="shared" si="65"/>
        <v>198</v>
      </c>
      <c r="B856" s="61" t="s">
        <v>36</v>
      </c>
      <c r="C856" s="26">
        <v>44090</v>
      </c>
      <c r="D856" s="4">
        <v>94</v>
      </c>
      <c r="E856" s="29">
        <f>D856+E832</f>
        <v>393</v>
      </c>
      <c r="G856" s="82" t="e">
        <f>F856+G832</f>
        <v>#REF!</v>
      </c>
      <c r="H856" s="92">
        <f t="shared" si="66"/>
        <v>1950</v>
      </c>
      <c r="I856" s="92">
        <f t="shared" si="64"/>
        <v>7.5755846515577927</v>
      </c>
      <c r="J856" s="149">
        <f t="shared" si="63"/>
        <v>12.904615588114538</v>
      </c>
    </row>
    <row r="857" spans="1:10" x14ac:dyDescent="0.25">
      <c r="A857" s="92">
        <f t="shared" si="65"/>
        <v>199</v>
      </c>
      <c r="B857" s="61" t="s">
        <v>36</v>
      </c>
      <c r="C857" s="26">
        <v>44091</v>
      </c>
      <c r="D857" s="4">
        <v>95</v>
      </c>
      <c r="E857" s="29">
        <f>D857+E833</f>
        <v>383</v>
      </c>
      <c r="F857" s="4">
        <f>1</f>
        <v>1</v>
      </c>
      <c r="G857" s="82" t="e">
        <f>F857+G833</f>
        <v>#REF!</v>
      </c>
      <c r="H857" s="92">
        <f t="shared" si="66"/>
        <v>2045</v>
      </c>
      <c r="I857" s="92">
        <f t="shared" si="64"/>
        <v>7.6231530684769018</v>
      </c>
      <c r="J857" s="149">
        <f t="shared" si="63"/>
        <v>13.066966275732206</v>
      </c>
    </row>
    <row r="858" spans="1:10" x14ac:dyDescent="0.25">
      <c r="A858" s="92">
        <f t="shared" si="65"/>
        <v>200</v>
      </c>
      <c r="B858" s="61" t="s">
        <v>36</v>
      </c>
      <c r="C858" s="26">
        <v>44092</v>
      </c>
      <c r="D858" s="4">
        <v>56</v>
      </c>
      <c r="E858" s="29">
        <f>D858+E834</f>
        <v>377</v>
      </c>
      <c r="F858" s="4">
        <f>1</f>
        <v>1</v>
      </c>
      <c r="G858" s="82" t="e">
        <f>F858+G834</f>
        <v>#REF!</v>
      </c>
      <c r="H858" s="92">
        <f t="shared" si="66"/>
        <v>2101</v>
      </c>
      <c r="I858" s="92">
        <f t="shared" si="64"/>
        <v>7.6501687008450006</v>
      </c>
      <c r="J858" s="149">
        <f t="shared" ref="J858:J877" si="67">LN(2)/SLOPE(I851:I858,A851:A858)</f>
        <v>14.682261277585573</v>
      </c>
    </row>
    <row r="859" spans="1:10" x14ac:dyDescent="0.25">
      <c r="A859" s="92">
        <f t="shared" si="65"/>
        <v>201</v>
      </c>
      <c r="B859" s="61" t="s">
        <v>36</v>
      </c>
      <c r="C859" s="26">
        <v>44093</v>
      </c>
      <c r="D859" s="4">
        <v>81</v>
      </c>
      <c r="E859" s="29">
        <f>D859+E835</f>
        <v>438</v>
      </c>
      <c r="G859" s="82" t="e">
        <f>F859+G835</f>
        <v>#REF!</v>
      </c>
      <c r="H859" s="92">
        <f t="shared" si="66"/>
        <v>2182</v>
      </c>
      <c r="I859" s="92">
        <f t="shared" si="64"/>
        <v>7.687997166393016</v>
      </c>
      <c r="J859" s="149">
        <f t="shared" si="67"/>
        <v>16.732683814468498</v>
      </c>
    </row>
    <row r="860" spans="1:10" x14ac:dyDescent="0.25">
      <c r="A860" s="92">
        <f t="shared" si="65"/>
        <v>202</v>
      </c>
      <c r="B860" s="61" t="s">
        <v>36</v>
      </c>
      <c r="C860" s="26">
        <v>44094</v>
      </c>
      <c r="D860" s="4">
        <v>126</v>
      </c>
      <c r="E860" s="29">
        <f>D860+E836</f>
        <v>468</v>
      </c>
      <c r="G860" s="82" t="e">
        <f>F860+G836</f>
        <v>#REF!</v>
      </c>
      <c r="H860" s="92">
        <f t="shared" si="66"/>
        <v>2308</v>
      </c>
      <c r="I860" s="92">
        <f t="shared" si="64"/>
        <v>7.7441366276279906</v>
      </c>
      <c r="J860" s="149">
        <f t="shared" si="67"/>
        <v>16.344444428620704</v>
      </c>
    </row>
    <row r="861" spans="1:10" x14ac:dyDescent="0.25">
      <c r="A861" s="92">
        <f t="shared" si="65"/>
        <v>203</v>
      </c>
      <c r="B861" s="61" t="s">
        <v>36</v>
      </c>
      <c r="C861" s="26">
        <v>44095</v>
      </c>
      <c r="D861" s="4">
        <v>116</v>
      </c>
      <c r="E861" s="29">
        <f>D861+E837</f>
        <v>476</v>
      </c>
      <c r="G861" s="82" t="e">
        <f>F861+G837</f>
        <v>#REF!</v>
      </c>
      <c r="H861" s="92">
        <f t="shared" si="66"/>
        <v>2424</v>
      </c>
      <c r="I861" s="92">
        <f t="shared" si="64"/>
        <v>7.793174347189205</v>
      </c>
      <c r="J861" s="149">
        <f t="shared" si="67"/>
        <v>15.724679675188256</v>
      </c>
    </row>
    <row r="862" spans="1:10" x14ac:dyDescent="0.25">
      <c r="A862" s="92">
        <f t="shared" si="65"/>
        <v>204</v>
      </c>
      <c r="B862" s="61" t="s">
        <v>36</v>
      </c>
      <c r="C862" s="26">
        <v>44096</v>
      </c>
      <c r="D862" s="4">
        <v>132</v>
      </c>
      <c r="E862" s="29">
        <f>D862+E838</f>
        <v>478</v>
      </c>
      <c r="F862" s="4">
        <f>1+1</f>
        <v>2</v>
      </c>
      <c r="G862" s="82" t="e">
        <f>F862+G838</f>
        <v>#REF!</v>
      </c>
      <c r="H862" s="92">
        <f t="shared" si="66"/>
        <v>2556</v>
      </c>
      <c r="I862" s="92">
        <f t="shared" si="64"/>
        <v>7.8461988154974254</v>
      </c>
      <c r="J862" s="149">
        <f t="shared" si="67"/>
        <v>15.614492059644363</v>
      </c>
    </row>
    <row r="863" spans="1:10" x14ac:dyDescent="0.25">
      <c r="A863" s="92">
        <f t="shared" si="65"/>
        <v>205</v>
      </c>
      <c r="B863" s="61" t="s">
        <v>36</v>
      </c>
      <c r="C863" s="26">
        <v>44097</v>
      </c>
      <c r="D863" s="4">
        <v>203</v>
      </c>
      <c r="E863" s="29">
        <f>D863+E839</f>
        <v>525</v>
      </c>
      <c r="F863" s="4">
        <f>1</f>
        <v>1</v>
      </c>
      <c r="G863" s="82" t="e">
        <f>F863+G839</f>
        <v>#REF!</v>
      </c>
      <c r="H863" s="92">
        <f t="shared" si="66"/>
        <v>2759</v>
      </c>
      <c r="I863" s="92">
        <f t="shared" si="64"/>
        <v>7.9226235742172859</v>
      </c>
      <c r="J863" s="149">
        <f t="shared" si="67"/>
        <v>14.44896044118536</v>
      </c>
    </row>
    <row r="864" spans="1:10" x14ac:dyDescent="0.25">
      <c r="A864" s="92">
        <f t="shared" si="65"/>
        <v>206</v>
      </c>
      <c r="B864" s="61" t="s">
        <v>36</v>
      </c>
      <c r="C864" s="26">
        <v>44098</v>
      </c>
      <c r="D864" s="4">
        <v>162</v>
      </c>
      <c r="E864" s="29">
        <f>D864+E840</f>
        <v>553</v>
      </c>
      <c r="G864" s="82" t="e">
        <f>F864+G840</f>
        <v>#REF!</v>
      </c>
      <c r="H864" s="92">
        <f t="shared" si="66"/>
        <v>2921</v>
      </c>
      <c r="I864" s="92">
        <f t="shared" si="64"/>
        <v>7.9796813023877409</v>
      </c>
      <c r="J864" s="149">
        <f t="shared" si="67"/>
        <v>13.288334903320512</v>
      </c>
    </row>
    <row r="865" spans="1:10" x14ac:dyDescent="0.25">
      <c r="A865" s="92">
        <f t="shared" si="65"/>
        <v>207</v>
      </c>
      <c r="B865" s="61" t="s">
        <v>36</v>
      </c>
      <c r="C865" s="26">
        <v>44099</v>
      </c>
      <c r="D865" s="4">
        <v>207</v>
      </c>
      <c r="E865" s="29">
        <f>D865+E841</f>
        <v>591</v>
      </c>
      <c r="F865" s="4">
        <f>1</f>
        <v>1</v>
      </c>
      <c r="G865" s="82" t="e">
        <f>F865+G841</f>
        <v>#REF!</v>
      </c>
      <c r="H865" s="92">
        <f t="shared" si="66"/>
        <v>3128</v>
      </c>
      <c r="I865" s="92">
        <f t="shared" si="64"/>
        <v>8.0481491016652011</v>
      </c>
      <c r="J865" s="149">
        <f t="shared" si="67"/>
        <v>12.047827167283222</v>
      </c>
    </row>
    <row r="866" spans="1:10" x14ac:dyDescent="0.25">
      <c r="A866" s="92">
        <f t="shared" si="65"/>
        <v>208</v>
      </c>
      <c r="B866" s="61" t="s">
        <v>36</v>
      </c>
      <c r="C866" s="26">
        <v>44100</v>
      </c>
      <c r="D866" s="4">
        <v>182</v>
      </c>
      <c r="E866" s="29">
        <f>D866+E842</f>
        <v>559</v>
      </c>
      <c r="F866" s="4">
        <f>2+1</f>
        <v>3</v>
      </c>
      <c r="G866" s="82">
        <f>F866+G842</f>
        <v>599</v>
      </c>
      <c r="H866" s="92">
        <f t="shared" si="66"/>
        <v>3310</v>
      </c>
      <c r="I866" s="92">
        <f t="shared" si="64"/>
        <v>8.1047034683711079</v>
      </c>
      <c r="J866" s="149">
        <f t="shared" si="67"/>
        <v>11.477412347579643</v>
      </c>
    </row>
    <row r="867" spans="1:10" x14ac:dyDescent="0.25">
      <c r="A867" s="92">
        <f t="shared" si="65"/>
        <v>209</v>
      </c>
      <c r="B867" s="61" t="s">
        <v>36</v>
      </c>
      <c r="C867" s="26">
        <v>44101</v>
      </c>
      <c r="D867" s="4">
        <v>100</v>
      </c>
      <c r="E867" s="29">
        <f>D867+E843</f>
        <v>530</v>
      </c>
      <c r="G867" s="82" t="e">
        <f>F867+G843</f>
        <v>#REF!</v>
      </c>
      <c r="H867" s="92">
        <f t="shared" si="66"/>
        <v>3410</v>
      </c>
      <c r="I867" s="92">
        <f t="shared" si="64"/>
        <v>8.1344675702775628</v>
      </c>
      <c r="J867" s="149">
        <f t="shared" si="67"/>
        <v>11.755679811253048</v>
      </c>
    </row>
    <row r="868" spans="1:10" x14ac:dyDescent="0.25">
      <c r="A868" s="92">
        <f t="shared" si="65"/>
        <v>210</v>
      </c>
      <c r="B868" s="61" t="s">
        <v>36</v>
      </c>
      <c r="C868" s="26">
        <v>44102</v>
      </c>
      <c r="D868" s="4">
        <v>181</v>
      </c>
      <c r="E868" s="29">
        <f>D868+E844</f>
        <v>577</v>
      </c>
      <c r="F868" s="4">
        <v>5</v>
      </c>
      <c r="G868" s="82" t="e">
        <f>F868+G844</f>
        <v>#REF!</v>
      </c>
      <c r="H868" s="92">
        <f>IF(EXACT(B868,B867),D868+H867,E868)</f>
        <v>3591</v>
      </c>
      <c r="I868" s="92">
        <f t="shared" si="64"/>
        <v>8.1861859942260828</v>
      </c>
      <c r="J868" s="149">
        <f t="shared" si="67"/>
        <v>12.112077151260502</v>
      </c>
    </row>
    <row r="869" spans="1:10" x14ac:dyDescent="0.25">
      <c r="A869" s="92">
        <f t="shared" si="65"/>
        <v>211</v>
      </c>
      <c r="B869" s="61" t="s">
        <v>36</v>
      </c>
      <c r="C869" s="26">
        <v>44103</v>
      </c>
      <c r="D869" s="4">
        <v>209</v>
      </c>
      <c r="E869" s="29">
        <f>D869+E845</f>
        <v>534</v>
      </c>
      <c r="F869" s="4">
        <v>7</v>
      </c>
      <c r="G869" s="82">
        <f>F869+G845</f>
        <v>29</v>
      </c>
      <c r="H869" s="92">
        <f t="shared" ref="H869:H932" si="68">IF(EXACT(B869,B868),D869+H868,E869)</f>
        <v>3800</v>
      </c>
      <c r="I869" s="92">
        <f t="shared" si="64"/>
        <v>8.2427563457144775</v>
      </c>
      <c r="J869" s="149">
        <f t="shared" si="67"/>
        <v>12.617347139340552</v>
      </c>
    </row>
    <row r="870" spans="1:10" x14ac:dyDescent="0.25">
      <c r="A870" s="92">
        <f t="shared" si="65"/>
        <v>212</v>
      </c>
      <c r="B870" s="61" t="s">
        <v>36</v>
      </c>
      <c r="C870" s="26">
        <v>44104</v>
      </c>
      <c r="D870" s="4">
        <v>156</v>
      </c>
      <c r="E870" s="29">
        <f>D870+E846</f>
        <v>455</v>
      </c>
      <c r="F870" s="4">
        <f>3+3</f>
        <v>6</v>
      </c>
      <c r="G870" s="82" t="e">
        <f>F870+G846</f>
        <v>#REF!</v>
      </c>
      <c r="H870" s="92">
        <f t="shared" si="68"/>
        <v>3956</v>
      </c>
      <c r="I870" s="92">
        <f t="shared" si="64"/>
        <v>8.2829886927426024</v>
      </c>
      <c r="J870" s="149">
        <f t="shared" si="67"/>
        <v>13.598085839120728</v>
      </c>
    </row>
    <row r="871" spans="1:10" x14ac:dyDescent="0.25">
      <c r="A871" s="92">
        <f t="shared" si="65"/>
        <v>213</v>
      </c>
      <c r="B871" s="61" t="s">
        <v>36</v>
      </c>
      <c r="C871" s="26">
        <v>44105</v>
      </c>
      <c r="D871" s="4">
        <v>188</v>
      </c>
      <c r="E871" s="29">
        <f>D871+E847</f>
        <v>505</v>
      </c>
      <c r="F871" s="4">
        <v>6</v>
      </c>
      <c r="G871" s="82" t="e">
        <f>F871+G847</f>
        <v>#REF!</v>
      </c>
      <c r="H871" s="92">
        <f t="shared" si="68"/>
        <v>4144</v>
      </c>
      <c r="I871" s="92">
        <f t="shared" si="64"/>
        <v>8.3294167839393189</v>
      </c>
      <c r="J871" s="149">
        <f t="shared" si="67"/>
        <v>14.241972055676436</v>
      </c>
    </row>
    <row r="872" spans="1:10" x14ac:dyDescent="0.25">
      <c r="A872" s="92">
        <f t="shared" si="65"/>
        <v>214</v>
      </c>
      <c r="B872" s="61" t="s">
        <v>36</v>
      </c>
      <c r="C872" s="26">
        <v>44106</v>
      </c>
      <c r="D872" s="4">
        <v>214</v>
      </c>
      <c r="E872" s="29">
        <f>D872+E848</f>
        <v>520</v>
      </c>
      <c r="F872" s="4">
        <v>2</v>
      </c>
      <c r="G872" s="82">
        <f>F872+G848</f>
        <v>20</v>
      </c>
      <c r="H872" s="92">
        <f t="shared" si="68"/>
        <v>4358</v>
      </c>
      <c r="I872" s="92">
        <f t="shared" si="64"/>
        <v>8.3797685155045656</v>
      </c>
      <c r="J872" s="149">
        <f t="shared" si="67"/>
        <v>14.751413544533158</v>
      </c>
    </row>
    <row r="873" spans="1:10" x14ac:dyDescent="0.25">
      <c r="A873" s="92">
        <f t="shared" si="65"/>
        <v>215</v>
      </c>
      <c r="B873" s="61" t="s">
        <v>36</v>
      </c>
      <c r="C873" s="26">
        <v>44107</v>
      </c>
      <c r="D873" s="4">
        <v>149</v>
      </c>
      <c r="E873" s="29">
        <f>D873+E849</f>
        <v>452</v>
      </c>
      <c r="G873" s="82" t="e">
        <f>F873+G849</f>
        <v>#REF!</v>
      </c>
      <c r="H873" s="92">
        <f t="shared" si="68"/>
        <v>4507</v>
      </c>
      <c r="I873" s="92">
        <f t="shared" si="64"/>
        <v>8.4133870226906478</v>
      </c>
      <c r="J873" s="149">
        <f t="shared" si="67"/>
        <v>15.09492558575276</v>
      </c>
    </row>
    <row r="874" spans="1:10" x14ac:dyDescent="0.25">
      <c r="A874" s="92">
        <f t="shared" si="65"/>
        <v>216</v>
      </c>
      <c r="B874" s="61" t="s">
        <v>36</v>
      </c>
      <c r="C874" s="26">
        <v>44108</v>
      </c>
      <c r="D874" s="4">
        <v>181</v>
      </c>
      <c r="E874" s="29">
        <f>D874+E850</f>
        <v>485</v>
      </c>
      <c r="G874" s="82" t="e">
        <f>F874+G850</f>
        <v>#REF!</v>
      </c>
      <c r="H874" s="92">
        <f t="shared" si="68"/>
        <v>4688</v>
      </c>
      <c r="I874" s="92">
        <f t="shared" si="64"/>
        <v>8.4527613312568484</v>
      </c>
      <c r="J874" s="149">
        <f t="shared" si="67"/>
        <v>15.235893228100768</v>
      </c>
    </row>
    <row r="875" spans="1:10" x14ac:dyDescent="0.25">
      <c r="A875" s="92">
        <f t="shared" si="65"/>
        <v>217</v>
      </c>
      <c r="B875" s="61" t="s">
        <v>36</v>
      </c>
      <c r="C875" s="26">
        <v>44109</v>
      </c>
      <c r="D875" s="4">
        <v>234</v>
      </c>
      <c r="E875" s="29">
        <f>D875+E851</f>
        <v>748</v>
      </c>
      <c r="F875" s="4">
        <v>11</v>
      </c>
      <c r="G875" s="82">
        <f>F875+G851</f>
        <v>13</v>
      </c>
      <c r="H875" s="92">
        <f t="shared" si="68"/>
        <v>4922</v>
      </c>
      <c r="I875" s="92">
        <f t="shared" si="64"/>
        <v>8.5014702309510017</v>
      </c>
      <c r="J875" s="149">
        <f t="shared" si="67"/>
        <v>15.74243559772836</v>
      </c>
    </row>
    <row r="876" spans="1:10" x14ac:dyDescent="0.25">
      <c r="A876" s="92">
        <f t="shared" si="65"/>
        <v>218</v>
      </c>
      <c r="B876" s="61" t="s">
        <v>36</v>
      </c>
      <c r="C876" s="26">
        <v>44110</v>
      </c>
      <c r="D876" s="4">
        <v>322</v>
      </c>
      <c r="E876" s="29">
        <f>D876+E852</f>
        <v>765</v>
      </c>
      <c r="G876" s="82" t="e">
        <f>F876+G852</f>
        <v>#REF!</v>
      </c>
      <c r="H876" s="92">
        <f t="shared" si="68"/>
        <v>5244</v>
      </c>
      <c r="I876" s="92">
        <f t="shared" si="64"/>
        <v>8.5648398448835898</v>
      </c>
      <c r="J876" s="149">
        <f t="shared" si="67"/>
        <v>15.52382950139193</v>
      </c>
    </row>
    <row r="877" spans="1:10" x14ac:dyDescent="0.25">
      <c r="A877" s="92">
        <f t="shared" si="65"/>
        <v>219</v>
      </c>
      <c r="B877" s="61" t="s">
        <v>36</v>
      </c>
      <c r="C877" s="26">
        <v>44111</v>
      </c>
      <c r="D877" s="4">
        <v>381</v>
      </c>
      <c r="E877" s="29">
        <f>D877+E853</f>
        <v>736</v>
      </c>
      <c r="F877" s="4">
        <v>5</v>
      </c>
      <c r="G877" s="82" t="e">
        <f>F877+G853</f>
        <v>#REF!</v>
      </c>
      <c r="H877" s="92">
        <f t="shared" si="68"/>
        <v>5625</v>
      </c>
      <c r="I877" s="92">
        <f t="shared" si="64"/>
        <v>8.6349762270726202</v>
      </c>
      <c r="J877" s="149">
        <f t="shared" si="67"/>
        <v>14.392350815798089</v>
      </c>
    </row>
    <row r="878" spans="1:10" x14ac:dyDescent="0.25">
      <c r="A878" s="92">
        <f t="shared" si="65"/>
        <v>1</v>
      </c>
      <c r="B878" s="5" t="s">
        <v>20</v>
      </c>
      <c r="C878" s="26">
        <v>43893</v>
      </c>
      <c r="D878" s="4">
        <v>1</v>
      </c>
      <c r="E878" s="29">
        <v>1</v>
      </c>
      <c r="G878" s="82"/>
      <c r="H878" s="92">
        <f t="shared" si="68"/>
        <v>1</v>
      </c>
      <c r="I878" s="92">
        <f t="shared" si="64"/>
        <v>0</v>
      </c>
    </row>
    <row r="879" spans="1:10" x14ac:dyDescent="0.25">
      <c r="A879" s="92">
        <f t="shared" si="65"/>
        <v>2</v>
      </c>
      <c r="B879" s="5" t="s">
        <v>20</v>
      </c>
      <c r="C879" s="26">
        <v>43894</v>
      </c>
      <c r="D879" s="4">
        <v>0</v>
      </c>
      <c r="E879" s="29">
        <v>1</v>
      </c>
      <c r="G879" s="82" t="e">
        <f>F879+G855</f>
        <v>#REF!</v>
      </c>
      <c r="H879" s="92">
        <f t="shared" si="68"/>
        <v>1</v>
      </c>
      <c r="I879" s="92">
        <f t="shared" si="64"/>
        <v>0</v>
      </c>
    </row>
    <row r="880" spans="1:10" x14ac:dyDescent="0.25">
      <c r="A880" s="92">
        <f t="shared" si="65"/>
        <v>3</v>
      </c>
      <c r="B880" s="5" t="s">
        <v>20</v>
      </c>
      <c r="C880" s="26">
        <v>43895</v>
      </c>
      <c r="D880" s="4">
        <v>1</v>
      </c>
      <c r="E880" s="29">
        <v>2</v>
      </c>
      <c r="G880" s="82" t="e">
        <f>F880+G856</f>
        <v>#REF!</v>
      </c>
      <c r="H880" s="92">
        <f t="shared" si="68"/>
        <v>2</v>
      </c>
      <c r="I880" s="92">
        <f t="shared" si="64"/>
        <v>0.69314718055994529</v>
      </c>
    </row>
    <row r="881" spans="1:10" x14ac:dyDescent="0.25">
      <c r="A881" s="92">
        <f t="shared" si="65"/>
        <v>4</v>
      </c>
      <c r="B881" s="5" t="s">
        <v>20</v>
      </c>
      <c r="C881" s="26">
        <v>43896</v>
      </c>
      <c r="D881" s="4">
        <v>4</v>
      </c>
      <c r="E881" s="29">
        <v>6</v>
      </c>
      <c r="G881" s="82" t="e">
        <f>F881+G857</f>
        <v>#REF!</v>
      </c>
      <c r="H881" s="92">
        <f t="shared" si="68"/>
        <v>6</v>
      </c>
      <c r="I881" s="92">
        <f t="shared" si="64"/>
        <v>1.791759469228055</v>
      </c>
    </row>
    <row r="882" spans="1:10" x14ac:dyDescent="0.25">
      <c r="A882" s="92">
        <f t="shared" si="65"/>
        <v>5</v>
      </c>
      <c r="B882" s="5" t="s">
        <v>20</v>
      </c>
      <c r="C882" s="26">
        <v>43897</v>
      </c>
      <c r="D882" s="4">
        <v>1</v>
      </c>
      <c r="E882" s="29">
        <v>7</v>
      </c>
      <c r="F882" s="4">
        <v>1</v>
      </c>
      <c r="G882" s="82" t="e">
        <f>F882+G858</f>
        <v>#REF!</v>
      </c>
      <c r="H882" s="92">
        <f t="shared" si="68"/>
        <v>7</v>
      </c>
      <c r="I882" s="92">
        <f t="shared" si="64"/>
        <v>1.9459101490553132</v>
      </c>
    </row>
    <row r="883" spans="1:10" x14ac:dyDescent="0.25">
      <c r="A883" s="92">
        <f t="shared" si="65"/>
        <v>6</v>
      </c>
      <c r="B883" s="5" t="s">
        <v>20</v>
      </c>
      <c r="C883" s="26">
        <v>43898</v>
      </c>
      <c r="D883" s="4">
        <v>2</v>
      </c>
      <c r="E883" s="29">
        <v>9</v>
      </c>
      <c r="G883" s="82" t="e">
        <f>F883+G859</f>
        <v>#REF!</v>
      </c>
      <c r="H883" s="92">
        <f t="shared" si="68"/>
        <v>9</v>
      </c>
      <c r="I883" s="92">
        <f t="shared" si="64"/>
        <v>2.1972245773362196</v>
      </c>
    </row>
    <row r="884" spans="1:10" x14ac:dyDescent="0.25">
      <c r="A884" s="92">
        <f t="shared" si="65"/>
        <v>7</v>
      </c>
      <c r="B884" s="5" t="s">
        <v>20</v>
      </c>
      <c r="C884" s="26">
        <v>43899</v>
      </c>
      <c r="D884" s="4">
        <v>1</v>
      </c>
      <c r="E884" s="29">
        <v>10</v>
      </c>
      <c r="G884" s="82" t="e">
        <f>F884+G860</f>
        <v>#REF!</v>
      </c>
      <c r="H884" s="92">
        <f t="shared" si="68"/>
        <v>10</v>
      </c>
      <c r="I884" s="92">
        <f t="shared" si="64"/>
        <v>2.3025850929940459</v>
      </c>
      <c r="J884" s="149">
        <f>LN(2)/SLOPE(I877:I884,A877:A884)</f>
        <v>20.082362114197725</v>
      </c>
    </row>
    <row r="885" spans="1:10" x14ac:dyDescent="0.25">
      <c r="A885" s="92">
        <f t="shared" si="65"/>
        <v>8</v>
      </c>
      <c r="B885" s="5" t="s">
        <v>20</v>
      </c>
      <c r="C885" s="26">
        <v>43900</v>
      </c>
      <c r="D885" s="4">
        <v>1</v>
      </c>
      <c r="E885" s="29">
        <v>11</v>
      </c>
      <c r="G885" s="82" t="e">
        <f>F885+G861</f>
        <v>#REF!</v>
      </c>
      <c r="H885" s="92">
        <f t="shared" si="68"/>
        <v>11</v>
      </c>
      <c r="I885" s="92">
        <f t="shared" si="64"/>
        <v>2.3978952727983707</v>
      </c>
      <c r="J885" s="149">
        <f t="shared" ref="J885:J948" si="69">LN(2)/SLOPE(I878:I885,A878:A885)</f>
        <v>1.7662706931547776</v>
      </c>
    </row>
    <row r="886" spans="1:10" x14ac:dyDescent="0.25">
      <c r="A886" s="92">
        <f t="shared" si="65"/>
        <v>9</v>
      </c>
      <c r="B886" s="5" t="s">
        <v>20</v>
      </c>
      <c r="C886" s="26">
        <v>43901</v>
      </c>
      <c r="D886" s="4">
        <v>1</v>
      </c>
      <c r="E886" s="29">
        <v>12</v>
      </c>
      <c r="G886" s="82" t="e">
        <f>F886+G862</f>
        <v>#REF!</v>
      </c>
      <c r="H886" s="92">
        <f t="shared" si="68"/>
        <v>12</v>
      </c>
      <c r="I886" s="92">
        <f t="shared" si="64"/>
        <v>2.4849066497880004</v>
      </c>
      <c r="J886" s="149">
        <f t="shared" si="69"/>
        <v>2.1018200468924801</v>
      </c>
    </row>
    <row r="887" spans="1:10" x14ac:dyDescent="0.25">
      <c r="A887" s="92">
        <f t="shared" si="65"/>
        <v>10</v>
      </c>
      <c r="B887" s="5" t="s">
        <v>20</v>
      </c>
      <c r="C887" s="26">
        <v>43902</v>
      </c>
      <c r="D887" s="4">
        <v>2</v>
      </c>
      <c r="E887" s="29">
        <v>14</v>
      </c>
      <c r="G887" s="82" t="e">
        <f>F887+G863</f>
        <v>#REF!</v>
      </c>
      <c r="H887" s="92">
        <f t="shared" si="68"/>
        <v>14</v>
      </c>
      <c r="I887" s="92">
        <f t="shared" si="64"/>
        <v>2.6390573296152584</v>
      </c>
      <c r="J887" s="149">
        <f t="shared" si="69"/>
        <v>3.1390465750659313</v>
      </c>
    </row>
    <row r="888" spans="1:10" x14ac:dyDescent="0.25">
      <c r="A888" s="92">
        <f t="shared" si="65"/>
        <v>11</v>
      </c>
      <c r="B888" s="5" t="s">
        <v>20</v>
      </c>
      <c r="C888" s="26">
        <v>43903</v>
      </c>
      <c r="D888" s="4">
        <v>2</v>
      </c>
      <c r="E888" s="29">
        <v>16</v>
      </c>
      <c r="G888" s="82" t="e">
        <f>F888+G864</f>
        <v>#REF!</v>
      </c>
      <c r="H888" s="92">
        <f t="shared" si="68"/>
        <v>16</v>
      </c>
      <c r="I888" s="92">
        <f t="shared" si="64"/>
        <v>2.7725887222397811</v>
      </c>
      <c r="J888" s="149">
        <f t="shared" si="69"/>
        <v>5.1572093882397363</v>
      </c>
    </row>
    <row r="889" spans="1:10" x14ac:dyDescent="0.25">
      <c r="A889" s="92">
        <f t="shared" si="65"/>
        <v>12</v>
      </c>
      <c r="B889" s="5" t="s">
        <v>20</v>
      </c>
      <c r="C889" s="26">
        <v>43904</v>
      </c>
      <c r="D889" s="4">
        <v>6</v>
      </c>
      <c r="E889" s="29">
        <v>22</v>
      </c>
      <c r="G889" s="82" t="e">
        <f>F889+G865</f>
        <v>#REF!</v>
      </c>
      <c r="H889" s="92">
        <f t="shared" si="68"/>
        <v>22</v>
      </c>
      <c r="I889" s="92">
        <f t="shared" si="64"/>
        <v>3.0910424533583161</v>
      </c>
      <c r="J889" s="149">
        <f t="shared" si="69"/>
        <v>4.8564111751787635</v>
      </c>
    </row>
    <row r="890" spans="1:10" x14ac:dyDescent="0.25">
      <c r="A890" s="92">
        <f t="shared" si="65"/>
        <v>13</v>
      </c>
      <c r="B890" s="5" t="s">
        <v>20</v>
      </c>
      <c r="C890" s="26">
        <v>43905</v>
      </c>
      <c r="D890" s="4">
        <v>6</v>
      </c>
      <c r="E890" s="29">
        <v>28</v>
      </c>
      <c r="G890" s="82">
        <f>F890+G866</f>
        <v>599</v>
      </c>
      <c r="H890" s="92">
        <f t="shared" si="68"/>
        <v>28</v>
      </c>
      <c r="I890" s="92">
        <f t="shared" si="64"/>
        <v>3.3322045101752038</v>
      </c>
      <c r="J890" s="149">
        <f t="shared" si="69"/>
        <v>4.4225365954658562</v>
      </c>
    </row>
    <row r="891" spans="1:10" x14ac:dyDescent="0.25">
      <c r="A891" s="92">
        <f t="shared" si="65"/>
        <v>14</v>
      </c>
      <c r="B891" s="5" t="s">
        <v>20</v>
      </c>
      <c r="C891" s="26">
        <v>43906</v>
      </c>
      <c r="D891" s="4">
        <v>5</v>
      </c>
      <c r="E891" s="29">
        <v>33</v>
      </c>
      <c r="G891" s="82" t="e">
        <f>F891+G867</f>
        <v>#REF!</v>
      </c>
      <c r="H891" s="92">
        <f t="shared" si="68"/>
        <v>33</v>
      </c>
      <c r="I891" s="92">
        <f t="shared" si="64"/>
        <v>3.4965075614664802</v>
      </c>
      <c r="J891" s="149">
        <f t="shared" si="69"/>
        <v>3.8865621480613992</v>
      </c>
    </row>
    <row r="892" spans="1:10" x14ac:dyDescent="0.25">
      <c r="A892" s="92">
        <f t="shared" si="65"/>
        <v>15</v>
      </c>
      <c r="B892" s="5" t="s">
        <v>20</v>
      </c>
      <c r="C892" s="26">
        <v>43907</v>
      </c>
      <c r="D892" s="4">
        <v>4</v>
      </c>
      <c r="E892" s="29">
        <v>37</v>
      </c>
      <c r="G892" s="82" t="e">
        <f>F892+G868</f>
        <v>#REF!</v>
      </c>
      <c r="H892" s="92">
        <f t="shared" si="68"/>
        <v>37</v>
      </c>
      <c r="I892" s="92">
        <f t="shared" si="64"/>
        <v>3.6109179126442243</v>
      </c>
      <c r="J892" s="149">
        <f t="shared" si="69"/>
        <v>3.6511036728395463</v>
      </c>
    </row>
    <row r="893" spans="1:10" x14ac:dyDescent="0.25">
      <c r="A893" s="92">
        <f t="shared" si="65"/>
        <v>16</v>
      </c>
      <c r="B893" s="5" t="s">
        <v>20</v>
      </c>
      <c r="C893" s="26">
        <v>43908</v>
      </c>
      <c r="D893" s="4">
        <v>10</v>
      </c>
      <c r="E893" s="29">
        <v>47</v>
      </c>
      <c r="G893" s="82">
        <f>F893+G869</f>
        <v>29</v>
      </c>
      <c r="H893" s="92">
        <f t="shared" si="68"/>
        <v>47</v>
      </c>
      <c r="I893" s="92">
        <f t="shared" si="64"/>
        <v>3.8501476017100584</v>
      </c>
      <c r="J893" s="149">
        <f t="shared" si="69"/>
        <v>3.4597825739706796</v>
      </c>
    </row>
    <row r="894" spans="1:10" x14ac:dyDescent="0.25">
      <c r="A894" s="92">
        <f t="shared" si="65"/>
        <v>17</v>
      </c>
      <c r="B894" s="5" t="s">
        <v>20</v>
      </c>
      <c r="C894" s="26">
        <v>43909</v>
      </c>
      <c r="D894" s="4">
        <v>8</v>
      </c>
      <c r="E894" s="29">
        <v>55</v>
      </c>
      <c r="G894" s="82" t="e">
        <f>F894+G870</f>
        <v>#REF!</v>
      </c>
      <c r="H894" s="92">
        <f t="shared" si="68"/>
        <v>55</v>
      </c>
      <c r="I894" s="92">
        <f t="shared" si="64"/>
        <v>4.0073331852324712</v>
      </c>
      <c r="J894" s="149">
        <f t="shared" si="69"/>
        <v>3.4886499337207315</v>
      </c>
    </row>
    <row r="895" spans="1:10" x14ac:dyDescent="0.25">
      <c r="A895" s="92">
        <f t="shared" si="65"/>
        <v>18</v>
      </c>
      <c r="B895" s="5" t="s">
        <v>20</v>
      </c>
      <c r="C895" s="26">
        <v>43910</v>
      </c>
      <c r="D895" s="4">
        <v>9</v>
      </c>
      <c r="E895" s="29">
        <v>64</v>
      </c>
      <c r="G895" s="82" t="e">
        <f>F895+G871</f>
        <v>#REF!</v>
      </c>
      <c r="H895" s="92">
        <f t="shared" si="68"/>
        <v>64</v>
      </c>
      <c r="I895" s="92">
        <f t="shared" si="64"/>
        <v>4.1588830833596715</v>
      </c>
      <c r="J895" s="149">
        <f t="shared" si="69"/>
        <v>3.6495713704456829</v>
      </c>
    </row>
    <row r="896" spans="1:10" x14ac:dyDescent="0.25">
      <c r="A896" s="92">
        <f t="shared" si="65"/>
        <v>19</v>
      </c>
      <c r="B896" s="5" t="s">
        <v>20</v>
      </c>
      <c r="C896" s="26">
        <v>43911</v>
      </c>
      <c r="D896" s="4">
        <v>29</v>
      </c>
      <c r="E896" s="29">
        <v>93</v>
      </c>
      <c r="G896" s="82">
        <f>F896+G872</f>
        <v>20</v>
      </c>
      <c r="H896" s="92">
        <f t="shared" si="68"/>
        <v>93</v>
      </c>
      <c r="I896" s="92">
        <f t="shared" si="64"/>
        <v>4.5325994931532563</v>
      </c>
      <c r="J896" s="149">
        <f t="shared" si="69"/>
        <v>3.6399329758247037</v>
      </c>
    </row>
    <row r="897" spans="1:10" x14ac:dyDescent="0.25">
      <c r="A897" s="92">
        <f t="shared" si="65"/>
        <v>20</v>
      </c>
      <c r="B897" s="5" t="s">
        <v>20</v>
      </c>
      <c r="C897" s="26">
        <v>43912</v>
      </c>
      <c r="D897" s="4">
        <v>11</v>
      </c>
      <c r="E897" s="29">
        <v>104</v>
      </c>
      <c r="G897" s="82" t="e">
        <f>F897+G873</f>
        <v>#REF!</v>
      </c>
      <c r="H897" s="92">
        <f t="shared" si="68"/>
        <v>104</v>
      </c>
      <c r="I897" s="92">
        <f t="shared" si="64"/>
        <v>4.6443908991413725</v>
      </c>
      <c r="J897" s="149">
        <f t="shared" si="69"/>
        <v>3.6014671662664437</v>
      </c>
    </row>
    <row r="898" spans="1:10" x14ac:dyDescent="0.25">
      <c r="A898" s="92">
        <f t="shared" si="65"/>
        <v>21</v>
      </c>
      <c r="B898" s="5" t="s">
        <v>20</v>
      </c>
      <c r="C898" s="26">
        <v>43913</v>
      </c>
      <c r="D898" s="4">
        <v>11</v>
      </c>
      <c r="E898" s="29">
        <v>115</v>
      </c>
      <c r="G898" s="82" t="e">
        <f>F898+G874</f>
        <v>#REF!</v>
      </c>
      <c r="H898" s="92">
        <f t="shared" si="68"/>
        <v>115</v>
      </c>
      <c r="I898" s="92">
        <f t="shared" ref="I898:I961" si="70">LN(H898)</f>
        <v>4.7449321283632502</v>
      </c>
      <c r="J898" s="149">
        <f t="shared" si="69"/>
        <v>3.6152428790719471</v>
      </c>
    </row>
    <row r="899" spans="1:10" x14ac:dyDescent="0.25">
      <c r="A899" s="92">
        <f t="shared" si="65"/>
        <v>22</v>
      </c>
      <c r="B899" s="5" t="s">
        <v>20</v>
      </c>
      <c r="C899" s="26">
        <v>43914</v>
      </c>
      <c r="D899" s="4">
        <v>30</v>
      </c>
      <c r="E899" s="29">
        <v>145</v>
      </c>
      <c r="G899" s="82">
        <f>F899+G875</f>
        <v>13</v>
      </c>
      <c r="H899" s="92">
        <f t="shared" si="68"/>
        <v>145</v>
      </c>
      <c r="I899" s="92">
        <f t="shared" si="70"/>
        <v>4.9767337424205742</v>
      </c>
      <c r="J899" s="149">
        <f t="shared" si="69"/>
        <v>3.5677735918643227</v>
      </c>
    </row>
    <row r="900" spans="1:10" x14ac:dyDescent="0.25">
      <c r="A900" s="92">
        <f t="shared" ref="A900:A963" si="71">IF(EXACT(B900,B899),A899+1,1)</f>
        <v>23</v>
      </c>
      <c r="B900" s="5" t="s">
        <v>20</v>
      </c>
      <c r="C900" s="26">
        <v>43915</v>
      </c>
      <c r="D900" s="4">
        <v>21</v>
      </c>
      <c r="E900" s="29">
        <v>166</v>
      </c>
      <c r="F900" s="4">
        <v>1</v>
      </c>
      <c r="G900" s="82" t="e">
        <f>F900+G876</f>
        <v>#REF!</v>
      </c>
      <c r="H900" s="92">
        <f t="shared" si="68"/>
        <v>166</v>
      </c>
      <c r="I900" s="92">
        <f t="shared" si="70"/>
        <v>5.1119877883565437</v>
      </c>
      <c r="J900" s="149">
        <f t="shared" si="69"/>
        <v>3.7443747455826784</v>
      </c>
    </row>
    <row r="901" spans="1:10" x14ac:dyDescent="0.25">
      <c r="A901" s="92">
        <f t="shared" si="71"/>
        <v>24</v>
      </c>
      <c r="B901" s="5" t="s">
        <v>20</v>
      </c>
      <c r="C901" s="26">
        <v>43916</v>
      </c>
      <c r="D901" s="4">
        <v>30</v>
      </c>
      <c r="E901" s="29">
        <v>196</v>
      </c>
      <c r="F901" s="4">
        <v>1</v>
      </c>
      <c r="G901" s="82" t="e">
        <f>F901+G877</f>
        <v>#REF!</v>
      </c>
      <c r="H901" s="92">
        <f t="shared" si="68"/>
        <v>196</v>
      </c>
      <c r="I901" s="92">
        <f t="shared" si="70"/>
        <v>5.2781146592305168</v>
      </c>
      <c r="J901" s="149">
        <f t="shared" si="69"/>
        <v>3.8574667433641632</v>
      </c>
    </row>
    <row r="902" spans="1:10" x14ac:dyDescent="0.25">
      <c r="A902" s="92">
        <f t="shared" si="71"/>
        <v>25</v>
      </c>
      <c r="B902" s="5" t="s">
        <v>20</v>
      </c>
      <c r="C902" s="26">
        <v>43917</v>
      </c>
      <c r="D902" s="4">
        <v>43</v>
      </c>
      <c r="E902" s="29">
        <v>239</v>
      </c>
      <c r="F902" s="4">
        <v>1</v>
      </c>
      <c r="G902" s="82">
        <f>F902+G878</f>
        <v>1</v>
      </c>
      <c r="H902" s="92">
        <f t="shared" si="68"/>
        <v>239</v>
      </c>
      <c r="I902" s="92">
        <f t="shared" si="70"/>
        <v>5.476463551931511</v>
      </c>
      <c r="J902" s="149">
        <f t="shared" si="69"/>
        <v>3.992008189777787</v>
      </c>
    </row>
    <row r="903" spans="1:10" x14ac:dyDescent="0.25">
      <c r="A903" s="92">
        <f t="shared" si="71"/>
        <v>26</v>
      </c>
      <c r="B903" s="5" t="s">
        <v>20</v>
      </c>
      <c r="C903" s="26">
        <v>43918</v>
      </c>
      <c r="D903" s="4">
        <v>18</v>
      </c>
      <c r="E903" s="29">
        <v>257</v>
      </c>
      <c r="F903" s="4">
        <v>1</v>
      </c>
      <c r="G903" s="82" t="e">
        <f>F903+G879</f>
        <v>#REF!</v>
      </c>
      <c r="H903" s="92">
        <f t="shared" si="68"/>
        <v>257</v>
      </c>
      <c r="I903" s="92">
        <f t="shared" si="70"/>
        <v>5.5490760848952201</v>
      </c>
      <c r="J903" s="149">
        <f t="shared" si="69"/>
        <v>4.4751822368004417</v>
      </c>
    </row>
    <row r="904" spans="1:10" x14ac:dyDescent="0.25">
      <c r="A904" s="92">
        <f t="shared" si="71"/>
        <v>27</v>
      </c>
      <c r="B904" s="5" t="s">
        <v>20</v>
      </c>
      <c r="C904" s="26">
        <v>43919</v>
      </c>
      <c r="D904" s="4">
        <v>1</v>
      </c>
      <c r="E904" s="29">
        <v>258</v>
      </c>
      <c r="G904" s="82" t="e">
        <f>F904+G880</f>
        <v>#REF!</v>
      </c>
      <c r="H904" s="92">
        <f t="shared" si="68"/>
        <v>258</v>
      </c>
      <c r="I904" s="92">
        <f t="shared" si="70"/>
        <v>5.5529595849216173</v>
      </c>
      <c r="J904" s="149">
        <f t="shared" si="69"/>
        <v>4.8334950660317055</v>
      </c>
    </row>
    <row r="905" spans="1:10" x14ac:dyDescent="0.25">
      <c r="A905" s="92">
        <f t="shared" si="71"/>
        <v>28</v>
      </c>
      <c r="B905" s="5" t="s">
        <v>20</v>
      </c>
      <c r="C905" s="26">
        <v>43920</v>
      </c>
      <c r="D905" s="4">
        <v>34</v>
      </c>
      <c r="E905" s="29">
        <v>292</v>
      </c>
      <c r="G905" s="82" t="e">
        <f>F905+G881</f>
        <v>#REF!</v>
      </c>
      <c r="H905" s="92">
        <f t="shared" si="68"/>
        <v>292</v>
      </c>
      <c r="I905" s="92">
        <f t="shared" si="70"/>
        <v>5.6767538022682817</v>
      </c>
      <c r="J905" s="149">
        <f t="shared" si="69"/>
        <v>5.3350796149811117</v>
      </c>
    </row>
    <row r="906" spans="1:10" x14ac:dyDescent="0.25">
      <c r="A906" s="92">
        <f t="shared" si="71"/>
        <v>29</v>
      </c>
      <c r="B906" s="5" t="s">
        <v>20</v>
      </c>
      <c r="C906" s="26">
        <v>43921</v>
      </c>
      <c r="D906" s="4">
        <v>19</v>
      </c>
      <c r="E906" s="29">
        <v>311</v>
      </c>
      <c r="G906" s="82" t="e">
        <f>F906+G882</f>
        <v>#REF!</v>
      </c>
      <c r="H906" s="92">
        <f t="shared" si="68"/>
        <v>311</v>
      </c>
      <c r="I906" s="92">
        <f t="shared" si="70"/>
        <v>5.7397929121792339</v>
      </c>
      <c r="J906" s="149">
        <f t="shared" si="69"/>
        <v>6.4248341876146666</v>
      </c>
    </row>
    <row r="907" spans="1:10" x14ac:dyDescent="0.25">
      <c r="A907" s="92">
        <f t="shared" si="71"/>
        <v>30</v>
      </c>
      <c r="B907" s="5" t="s">
        <v>20</v>
      </c>
      <c r="C907" s="26">
        <v>43922</v>
      </c>
      <c r="D907" s="4">
        <v>10</v>
      </c>
      <c r="E907" s="29">
        <v>321</v>
      </c>
      <c r="F907" s="4">
        <v>1</v>
      </c>
      <c r="G907" s="82" t="e">
        <f>F907+G883</f>
        <v>#REF!</v>
      </c>
      <c r="H907" s="92">
        <f t="shared" si="68"/>
        <v>321</v>
      </c>
      <c r="I907" s="92">
        <f t="shared" si="70"/>
        <v>5.7714411231300158</v>
      </c>
      <c r="J907" s="149">
        <f t="shared" si="69"/>
        <v>7.733018650941232</v>
      </c>
    </row>
    <row r="908" spans="1:10" x14ac:dyDescent="0.25">
      <c r="A908" s="92">
        <f t="shared" si="71"/>
        <v>31</v>
      </c>
      <c r="B908" s="5" t="s">
        <v>20</v>
      </c>
      <c r="C908" s="26">
        <v>43923</v>
      </c>
      <c r="D908" s="4">
        <v>24</v>
      </c>
      <c r="E908" s="29">
        <v>345</v>
      </c>
      <c r="G908" s="82" t="e">
        <f>F908+G884</f>
        <v>#REF!</v>
      </c>
      <c r="H908" s="92">
        <f t="shared" si="68"/>
        <v>345</v>
      </c>
      <c r="I908" s="92">
        <f t="shared" si="70"/>
        <v>5.8435444170313602</v>
      </c>
      <c r="J908" s="149">
        <f t="shared" si="69"/>
        <v>9.5000611859519957</v>
      </c>
    </row>
    <row r="909" spans="1:10" x14ac:dyDescent="0.25">
      <c r="A909" s="92">
        <f t="shared" si="71"/>
        <v>32</v>
      </c>
      <c r="B909" s="5" t="s">
        <v>20</v>
      </c>
      <c r="C909" s="26">
        <v>43924</v>
      </c>
      <c r="D909" s="4">
        <v>28</v>
      </c>
      <c r="E909" s="29">
        <v>373</v>
      </c>
      <c r="G909" s="82" t="e">
        <f>F909+G885</f>
        <v>#REF!</v>
      </c>
      <c r="H909" s="92">
        <f t="shared" si="68"/>
        <v>373</v>
      </c>
      <c r="I909" s="92">
        <f t="shared" si="70"/>
        <v>5.9215784196438159</v>
      </c>
      <c r="J909" s="149">
        <f t="shared" si="69"/>
        <v>10.972004662217415</v>
      </c>
    </row>
    <row r="910" spans="1:10" x14ac:dyDescent="0.25">
      <c r="A910" s="92">
        <f t="shared" si="71"/>
        <v>33</v>
      </c>
      <c r="B910" s="5" t="s">
        <v>20</v>
      </c>
      <c r="C910" s="26">
        <v>43925</v>
      </c>
      <c r="D910" s="4">
        <v>34</v>
      </c>
      <c r="E910" s="29">
        <v>407</v>
      </c>
      <c r="F910" s="4">
        <v>1</v>
      </c>
      <c r="G910" s="82" t="e">
        <f>F910+G886</f>
        <v>#REF!</v>
      </c>
      <c r="H910" s="92">
        <f t="shared" si="68"/>
        <v>407</v>
      </c>
      <c r="I910" s="92">
        <f t="shared" si="70"/>
        <v>6.0088131854425946</v>
      </c>
      <c r="J910" s="149">
        <f t="shared" si="69"/>
        <v>10.409710639562755</v>
      </c>
    </row>
    <row r="911" spans="1:10" x14ac:dyDescent="0.25">
      <c r="A911" s="92">
        <f t="shared" si="71"/>
        <v>34</v>
      </c>
      <c r="B911" s="5" t="s">
        <v>20</v>
      </c>
      <c r="C911" s="26">
        <v>43926</v>
      </c>
      <c r="D911" s="4">
        <v>32</v>
      </c>
      <c r="E911" s="29">
        <v>439</v>
      </c>
      <c r="G911" s="82" t="e">
        <f>F911+G887</f>
        <v>#REF!</v>
      </c>
      <c r="H911" s="92">
        <f t="shared" si="68"/>
        <v>439</v>
      </c>
      <c r="I911" s="92">
        <f t="shared" si="70"/>
        <v>6.0844994130751715</v>
      </c>
      <c r="J911" s="149">
        <f t="shared" si="69"/>
        <v>9.7064296582398342</v>
      </c>
    </row>
    <row r="912" spans="1:10" x14ac:dyDescent="0.25">
      <c r="A912" s="92">
        <f t="shared" si="71"/>
        <v>35</v>
      </c>
      <c r="B912" s="5" t="s">
        <v>20</v>
      </c>
      <c r="C912" s="26">
        <v>43927</v>
      </c>
      <c r="D912" s="4">
        <v>17</v>
      </c>
      <c r="E912" s="29">
        <v>456</v>
      </c>
      <c r="F912" s="4">
        <v>3</v>
      </c>
      <c r="G912" s="82" t="e">
        <f>F912+G888</f>
        <v>#REF!</v>
      </c>
      <c r="H912" s="92">
        <f t="shared" si="68"/>
        <v>456</v>
      </c>
      <c r="I912" s="92">
        <f t="shared" si="70"/>
        <v>6.1224928095143865</v>
      </c>
      <c r="J912" s="149">
        <f t="shared" si="69"/>
        <v>10.334727370551812</v>
      </c>
    </row>
    <row r="913" spans="1:10" x14ac:dyDescent="0.25">
      <c r="A913" s="92">
        <f t="shared" si="71"/>
        <v>36</v>
      </c>
      <c r="B913" s="5" t="s">
        <v>20</v>
      </c>
      <c r="C913" s="26">
        <v>43928</v>
      </c>
      <c r="D913" s="4">
        <v>24</v>
      </c>
      <c r="E913" s="29">
        <v>480</v>
      </c>
      <c r="F913" s="4">
        <v>2</v>
      </c>
      <c r="G913" s="82" t="e">
        <f>F913+G889</f>
        <v>#REF!</v>
      </c>
      <c r="H913" s="92">
        <f t="shared" si="68"/>
        <v>480</v>
      </c>
      <c r="I913" s="92">
        <f t="shared" si="70"/>
        <v>6.1737861039019366</v>
      </c>
      <c r="J913" s="149">
        <f t="shared" si="69"/>
        <v>10.391064867279896</v>
      </c>
    </row>
    <row r="914" spans="1:10" x14ac:dyDescent="0.25">
      <c r="A914" s="92">
        <f t="shared" si="71"/>
        <v>37</v>
      </c>
      <c r="B914" s="5" t="s">
        <v>20</v>
      </c>
      <c r="C914" s="26">
        <v>43929</v>
      </c>
      <c r="D914" s="4">
        <v>18</v>
      </c>
      <c r="E914" s="29">
        <v>498</v>
      </c>
      <c r="F914" s="4">
        <v>2</v>
      </c>
      <c r="G914" s="82">
        <f>F914+G890</f>
        <v>601</v>
      </c>
      <c r="H914" s="92">
        <f t="shared" si="68"/>
        <v>498</v>
      </c>
      <c r="I914" s="92">
        <f t="shared" si="70"/>
        <v>6.2106000770246528</v>
      </c>
      <c r="J914" s="149">
        <f t="shared" si="69"/>
        <v>10.774805955895745</v>
      </c>
    </row>
    <row r="915" spans="1:10" x14ac:dyDescent="0.25">
      <c r="A915" s="92">
        <f t="shared" si="71"/>
        <v>38</v>
      </c>
      <c r="B915" s="5" t="s">
        <v>20</v>
      </c>
      <c r="C915" s="26">
        <v>43930</v>
      </c>
      <c r="D915" s="4">
        <v>23</v>
      </c>
      <c r="E915" s="29">
        <v>521</v>
      </c>
      <c r="F915" s="4">
        <v>6</v>
      </c>
      <c r="G915" s="82" t="e">
        <f>F915+G891</f>
        <v>#REF!</v>
      </c>
      <c r="H915" s="92">
        <f t="shared" si="68"/>
        <v>521</v>
      </c>
      <c r="I915" s="92">
        <f t="shared" si="70"/>
        <v>6.2557500417533669</v>
      </c>
      <c r="J915" s="149">
        <f t="shared" si="69"/>
        <v>11.971798970367107</v>
      </c>
    </row>
    <row r="916" spans="1:10" x14ac:dyDescent="0.25">
      <c r="A916" s="92">
        <f t="shared" si="71"/>
        <v>39</v>
      </c>
      <c r="B916" s="5" t="s">
        <v>20</v>
      </c>
      <c r="C916" s="26">
        <v>43931</v>
      </c>
      <c r="D916" s="4">
        <v>11</v>
      </c>
      <c r="E916" s="29">
        <v>532</v>
      </c>
      <c r="F916" s="4">
        <v>1</v>
      </c>
      <c r="G916" s="82" t="e">
        <f>F916+G892</f>
        <v>#REF!</v>
      </c>
      <c r="H916" s="92">
        <f t="shared" si="68"/>
        <v>532</v>
      </c>
      <c r="I916" s="92">
        <f t="shared" si="70"/>
        <v>6.2766434893416445</v>
      </c>
      <c r="J916" s="149">
        <f t="shared" si="69"/>
        <v>14.030862786629013</v>
      </c>
    </row>
    <row r="917" spans="1:10" x14ac:dyDescent="0.25">
      <c r="A917" s="92">
        <f t="shared" si="71"/>
        <v>40</v>
      </c>
      <c r="B917" s="5" t="s">
        <v>20</v>
      </c>
      <c r="C917" s="26">
        <v>43932</v>
      </c>
      <c r="D917" s="4">
        <v>46</v>
      </c>
      <c r="E917" s="29">
        <v>578</v>
      </c>
      <c r="F917" s="4">
        <v>3</v>
      </c>
      <c r="G917" s="82">
        <f>F917+G893</f>
        <v>32</v>
      </c>
      <c r="H917" s="92">
        <f t="shared" si="68"/>
        <v>578</v>
      </c>
      <c r="I917" s="92">
        <f t="shared" si="70"/>
        <v>6.3595738686723777</v>
      </c>
      <c r="J917" s="149">
        <f t="shared" si="69"/>
        <v>15.112884073011761</v>
      </c>
    </row>
    <row r="918" spans="1:10" x14ac:dyDescent="0.25">
      <c r="A918" s="92">
        <f t="shared" si="71"/>
        <v>41</v>
      </c>
      <c r="B918" s="5" t="s">
        <v>20</v>
      </c>
      <c r="C918" s="26">
        <v>43933</v>
      </c>
      <c r="D918" s="4">
        <v>8</v>
      </c>
      <c r="E918" s="29">
        <v>586</v>
      </c>
      <c r="F918" s="4">
        <v>1</v>
      </c>
      <c r="G918" s="82" t="e">
        <f>F918+G894</f>
        <v>#REF!</v>
      </c>
      <c r="H918" s="92">
        <f t="shared" si="68"/>
        <v>586</v>
      </c>
      <c r="I918" s="92">
        <f t="shared" si="70"/>
        <v>6.3733197895770122</v>
      </c>
      <c r="J918" s="149">
        <f t="shared" si="69"/>
        <v>16.351162022494776</v>
      </c>
    </row>
    <row r="919" spans="1:10" x14ac:dyDescent="0.25">
      <c r="A919" s="92">
        <f t="shared" si="71"/>
        <v>42</v>
      </c>
      <c r="B919" s="5" t="s">
        <v>20</v>
      </c>
      <c r="C919" s="26">
        <v>43934</v>
      </c>
      <c r="D919" s="4">
        <v>10</v>
      </c>
      <c r="E919" s="29">
        <v>596</v>
      </c>
      <c r="F919" s="4">
        <v>1</v>
      </c>
      <c r="G919" s="82" t="e">
        <f>F919+G895</f>
        <v>#REF!</v>
      </c>
      <c r="H919" s="92">
        <f t="shared" si="68"/>
        <v>596</v>
      </c>
      <c r="I919" s="92">
        <f t="shared" si="70"/>
        <v>6.39024066706535</v>
      </c>
      <c r="J919" s="149">
        <f t="shared" si="69"/>
        <v>17.433914702661387</v>
      </c>
    </row>
    <row r="920" spans="1:10" x14ac:dyDescent="0.25">
      <c r="A920" s="92">
        <f t="shared" si="71"/>
        <v>43</v>
      </c>
      <c r="B920" s="5" t="s">
        <v>20</v>
      </c>
      <c r="C920" s="26">
        <v>43935</v>
      </c>
      <c r="D920" s="4">
        <v>22</v>
      </c>
      <c r="E920" s="29">
        <v>618</v>
      </c>
      <c r="F920" s="4">
        <v>2</v>
      </c>
      <c r="G920" s="82">
        <f>F920+G896</f>
        <v>22</v>
      </c>
      <c r="H920" s="92">
        <f t="shared" si="68"/>
        <v>618</v>
      </c>
      <c r="I920" s="92">
        <f t="shared" si="70"/>
        <v>6.4264884574576904</v>
      </c>
      <c r="J920" s="149">
        <f t="shared" si="69"/>
        <v>18.765351182048239</v>
      </c>
    </row>
    <row r="921" spans="1:10" x14ac:dyDescent="0.25">
      <c r="A921" s="92">
        <f t="shared" si="71"/>
        <v>44</v>
      </c>
      <c r="B921" s="5" t="s">
        <v>20</v>
      </c>
      <c r="C921" s="26">
        <v>43936</v>
      </c>
      <c r="D921" s="4">
        <v>30</v>
      </c>
      <c r="E921" s="29">
        <v>648</v>
      </c>
      <c r="F921" s="4">
        <v>4</v>
      </c>
      <c r="G921" s="82" t="e">
        <f>F921+G897</f>
        <v>#REF!</v>
      </c>
      <c r="H921" s="92">
        <f t="shared" si="68"/>
        <v>648</v>
      </c>
      <c r="I921" s="92">
        <f t="shared" si="70"/>
        <v>6.4738906963522744</v>
      </c>
      <c r="J921" s="149">
        <f t="shared" si="69"/>
        <v>19.082047862115832</v>
      </c>
    </row>
    <row r="922" spans="1:10" x14ac:dyDescent="0.25">
      <c r="A922" s="92">
        <f t="shared" si="71"/>
        <v>45</v>
      </c>
      <c r="B922" s="5" t="s">
        <v>20</v>
      </c>
      <c r="C922" s="26">
        <v>43937</v>
      </c>
      <c r="D922" s="4">
        <v>15</v>
      </c>
      <c r="E922" s="29">
        <v>663</v>
      </c>
      <c r="F922" s="4">
        <v>3</v>
      </c>
      <c r="G922" s="82" t="e">
        <f>F922+G898</f>
        <v>#REF!</v>
      </c>
      <c r="H922" s="92">
        <f t="shared" si="68"/>
        <v>663</v>
      </c>
      <c r="I922" s="92">
        <f t="shared" si="70"/>
        <v>6.4967749901858625</v>
      </c>
      <c r="J922" s="149">
        <f t="shared" si="69"/>
        <v>20.139344971761812</v>
      </c>
    </row>
    <row r="923" spans="1:10" x14ac:dyDescent="0.25">
      <c r="A923" s="92">
        <f t="shared" si="71"/>
        <v>46</v>
      </c>
      <c r="B923" s="5" t="s">
        <v>20</v>
      </c>
      <c r="C923" s="26">
        <v>43938</v>
      </c>
      <c r="D923" s="4">
        <v>14</v>
      </c>
      <c r="E923" s="29">
        <v>677</v>
      </c>
      <c r="F923" s="4">
        <v>1</v>
      </c>
      <c r="G923" s="82">
        <f>F923+G899</f>
        <v>14</v>
      </c>
      <c r="H923" s="92">
        <f t="shared" si="68"/>
        <v>677</v>
      </c>
      <c r="I923" s="92">
        <f t="shared" si="70"/>
        <v>6.517671272912275</v>
      </c>
      <c r="J923" s="149">
        <f t="shared" si="69"/>
        <v>21.475807481340471</v>
      </c>
    </row>
    <row r="924" spans="1:10" x14ac:dyDescent="0.25">
      <c r="A924" s="92">
        <f t="shared" si="71"/>
        <v>47</v>
      </c>
      <c r="B924" s="5" t="s">
        <v>20</v>
      </c>
      <c r="C924" s="26">
        <v>43939</v>
      </c>
      <c r="D924" s="4">
        <v>14</v>
      </c>
      <c r="E924" s="29">
        <v>691</v>
      </c>
      <c r="F924" s="4">
        <v>1</v>
      </c>
      <c r="G924" s="82" t="e">
        <f>F924+G900</f>
        <v>#REF!</v>
      </c>
      <c r="H924" s="92">
        <f t="shared" si="68"/>
        <v>691</v>
      </c>
      <c r="I924" s="92">
        <f t="shared" si="70"/>
        <v>6.5381398237676702</v>
      </c>
      <c r="J924" s="149">
        <f t="shared" si="69"/>
        <v>24.895778824016588</v>
      </c>
    </row>
    <row r="925" spans="1:10" x14ac:dyDescent="0.25">
      <c r="A925" s="92">
        <f t="shared" si="71"/>
        <v>48</v>
      </c>
      <c r="B925" s="5" t="s">
        <v>20</v>
      </c>
      <c r="C925" s="26">
        <v>43940</v>
      </c>
      <c r="D925" s="4">
        <v>15</v>
      </c>
      <c r="E925" s="29">
        <v>706</v>
      </c>
      <c r="G925" s="82" t="e">
        <f>F925+G901</f>
        <v>#REF!</v>
      </c>
      <c r="H925" s="92">
        <f t="shared" si="68"/>
        <v>706</v>
      </c>
      <c r="I925" s="92">
        <f t="shared" si="70"/>
        <v>6.5596152374932419</v>
      </c>
      <c r="J925" s="149">
        <f t="shared" si="69"/>
        <v>24.882242006648116</v>
      </c>
    </row>
    <row r="926" spans="1:10" x14ac:dyDescent="0.25">
      <c r="A926" s="92">
        <f t="shared" si="71"/>
        <v>49</v>
      </c>
      <c r="B926" s="5" t="s">
        <v>20</v>
      </c>
      <c r="C926" s="26">
        <v>43941</v>
      </c>
      <c r="D926" s="4">
        <v>22</v>
      </c>
      <c r="E926" s="29">
        <v>728</v>
      </c>
      <c r="F926" s="4">
        <v>1</v>
      </c>
      <c r="G926" s="82">
        <f>F926+G902</f>
        <v>2</v>
      </c>
      <c r="H926" s="92">
        <f t="shared" si="68"/>
        <v>728</v>
      </c>
      <c r="I926" s="92">
        <f t="shared" si="70"/>
        <v>6.5903010481966859</v>
      </c>
      <c r="J926" s="149">
        <f t="shared" si="69"/>
        <v>25.540359351823167</v>
      </c>
    </row>
    <row r="927" spans="1:10" x14ac:dyDescent="0.25">
      <c r="A927" s="92">
        <f t="shared" si="71"/>
        <v>50</v>
      </c>
      <c r="B927" s="5" t="s">
        <v>20</v>
      </c>
      <c r="C927" s="26">
        <v>43942</v>
      </c>
      <c r="D927" s="4">
        <v>33</v>
      </c>
      <c r="E927" s="29">
        <v>761</v>
      </c>
      <c r="F927" s="4">
        <v>3</v>
      </c>
      <c r="G927" s="82" t="e">
        <f>F927+G903</f>
        <v>#REF!</v>
      </c>
      <c r="H927" s="92">
        <f t="shared" si="68"/>
        <v>761</v>
      </c>
      <c r="I927" s="92">
        <f t="shared" si="70"/>
        <v>6.6346333578616861</v>
      </c>
      <c r="J927" s="149">
        <f t="shared" si="69"/>
        <v>25.899879663551058</v>
      </c>
    </row>
    <row r="928" spans="1:10" x14ac:dyDescent="0.25">
      <c r="A928" s="92">
        <f t="shared" si="71"/>
        <v>51</v>
      </c>
      <c r="B928" s="5" t="s">
        <v>20</v>
      </c>
      <c r="C928" s="26">
        <v>43943</v>
      </c>
      <c r="D928" s="4">
        <v>39</v>
      </c>
      <c r="E928" s="29">
        <v>800</v>
      </c>
      <c r="F928" s="4">
        <v>2</v>
      </c>
      <c r="G928" s="82" t="e">
        <f>F928+G904</f>
        <v>#REF!</v>
      </c>
      <c r="H928" s="92">
        <f t="shared" si="68"/>
        <v>800</v>
      </c>
      <c r="I928" s="92">
        <f t="shared" si="70"/>
        <v>6.6846117276679271</v>
      </c>
      <c r="J928" s="149">
        <f t="shared" si="69"/>
        <v>24.222769559064062</v>
      </c>
    </row>
    <row r="929" spans="1:10" x14ac:dyDescent="0.25">
      <c r="A929" s="92">
        <f t="shared" si="71"/>
        <v>52</v>
      </c>
      <c r="B929" s="5" t="s">
        <v>20</v>
      </c>
      <c r="C929" s="26">
        <v>43944</v>
      </c>
      <c r="D929" s="4">
        <v>37</v>
      </c>
      <c r="E929" s="29">
        <v>837</v>
      </c>
      <c r="F929" s="4">
        <v>1</v>
      </c>
      <c r="G929" s="82" t="e">
        <f>F929+G905</f>
        <v>#REF!</v>
      </c>
      <c r="H929" s="92">
        <f t="shared" si="68"/>
        <v>837</v>
      </c>
      <c r="I929" s="92">
        <f t="shared" si="70"/>
        <v>6.7298240704894754</v>
      </c>
      <c r="J929" s="149">
        <f t="shared" si="69"/>
        <v>20.897317923374803</v>
      </c>
    </row>
    <row r="930" spans="1:10" x14ac:dyDescent="0.25">
      <c r="A930" s="92">
        <f t="shared" si="71"/>
        <v>53</v>
      </c>
      <c r="B930" s="5" t="s">
        <v>20</v>
      </c>
      <c r="C930" s="26">
        <v>43945</v>
      </c>
      <c r="D930" s="4">
        <v>79</v>
      </c>
      <c r="E930" s="29">
        <v>916</v>
      </c>
      <c r="F930" s="4">
        <v>4</v>
      </c>
      <c r="G930" s="82" t="e">
        <f>F930+G906</f>
        <v>#REF!</v>
      </c>
      <c r="H930" s="92">
        <f t="shared" si="68"/>
        <v>916</v>
      </c>
      <c r="I930" s="92">
        <f t="shared" si="70"/>
        <v>6.8200163646741299</v>
      </c>
      <c r="J930" s="149">
        <f t="shared" si="69"/>
        <v>16.663342709087168</v>
      </c>
    </row>
    <row r="931" spans="1:10" x14ac:dyDescent="0.25">
      <c r="A931" s="92">
        <f t="shared" si="71"/>
        <v>54</v>
      </c>
      <c r="B931" s="5" t="s">
        <v>20</v>
      </c>
      <c r="C931" s="26">
        <v>43946</v>
      </c>
      <c r="D931" s="4">
        <v>55</v>
      </c>
      <c r="E931" s="29">
        <v>971</v>
      </c>
      <c r="F931" s="4">
        <v>4</v>
      </c>
      <c r="G931" s="82" t="e">
        <f>F931+G907</f>
        <v>#REF!</v>
      </c>
      <c r="H931" s="92">
        <f t="shared" si="68"/>
        <v>971</v>
      </c>
      <c r="I931" s="92">
        <f t="shared" si="70"/>
        <v>6.8783264682913252</v>
      </c>
      <c r="J931" s="149">
        <f t="shared" si="69"/>
        <v>14.023683119690133</v>
      </c>
    </row>
    <row r="932" spans="1:10" x14ac:dyDescent="0.25">
      <c r="A932" s="92">
        <f t="shared" si="71"/>
        <v>55</v>
      </c>
      <c r="B932" s="5" t="s">
        <v>20</v>
      </c>
      <c r="C932" s="26">
        <v>43947</v>
      </c>
      <c r="D932" s="4">
        <v>36</v>
      </c>
      <c r="E932" s="29">
        <v>1007</v>
      </c>
      <c r="F932" s="4">
        <v>5</v>
      </c>
      <c r="G932" s="82" t="e">
        <f>F932+G908</f>
        <v>#REF!</v>
      </c>
      <c r="H932" s="92">
        <f t="shared" si="68"/>
        <v>1007</v>
      </c>
      <c r="I932" s="92">
        <f t="shared" si="70"/>
        <v>6.9147308927185627</v>
      </c>
      <c r="J932" s="149">
        <f t="shared" si="69"/>
        <v>12.860731173432972</v>
      </c>
    </row>
    <row r="933" spans="1:10" x14ac:dyDescent="0.25">
      <c r="A933" s="92">
        <f t="shared" si="71"/>
        <v>56</v>
      </c>
      <c r="B933" s="5" t="s">
        <v>20</v>
      </c>
      <c r="C933" s="26">
        <v>43948</v>
      </c>
      <c r="D933" s="4">
        <v>32</v>
      </c>
      <c r="E933" s="29">
        <v>1039</v>
      </c>
      <c r="F933" s="4">
        <v>2</v>
      </c>
      <c r="G933" s="82" t="e">
        <f>F933+G909</f>
        <v>#REF!</v>
      </c>
      <c r="H933" s="92">
        <f t="shared" ref="H933:H996" si="72">IF(EXACT(B933,B932),D933+H932,E933)</f>
        <v>1039</v>
      </c>
      <c r="I933" s="92">
        <f t="shared" si="70"/>
        <v>6.9460139910992273</v>
      </c>
      <c r="J933" s="149">
        <f t="shared" si="69"/>
        <v>12.763421102996942</v>
      </c>
    </row>
    <row r="934" spans="1:10" x14ac:dyDescent="0.25">
      <c r="A934" s="92">
        <f t="shared" si="71"/>
        <v>57</v>
      </c>
      <c r="B934" s="5" t="s">
        <v>20</v>
      </c>
      <c r="C934" s="26">
        <v>43949</v>
      </c>
      <c r="D934" s="4">
        <v>50</v>
      </c>
      <c r="E934" s="29">
        <v>1089</v>
      </c>
      <c r="F934" s="4">
        <v>2</v>
      </c>
      <c r="G934" s="82" t="e">
        <f>F934+G910</f>
        <v>#REF!</v>
      </c>
      <c r="H934" s="92">
        <f t="shared" si="72"/>
        <v>1089</v>
      </c>
      <c r="I934" s="92">
        <f t="shared" si="70"/>
        <v>6.9930151229329605</v>
      </c>
      <c r="J934" s="149">
        <f t="shared" si="69"/>
        <v>13.14701287390397</v>
      </c>
    </row>
    <row r="935" spans="1:10" x14ac:dyDescent="0.25">
      <c r="A935" s="92">
        <f t="shared" si="71"/>
        <v>58</v>
      </c>
      <c r="B935" s="5" t="s">
        <v>20</v>
      </c>
      <c r="C935" s="26">
        <v>43950</v>
      </c>
      <c r="D935" s="4">
        <v>34</v>
      </c>
      <c r="E935" s="29">
        <v>1123</v>
      </c>
      <c r="F935" s="4">
        <v>3</v>
      </c>
      <c r="G935" s="82" t="e">
        <f>F935+G911</f>
        <v>#REF!</v>
      </c>
      <c r="H935" s="92">
        <f t="shared" si="72"/>
        <v>1123</v>
      </c>
      <c r="I935" s="92">
        <f t="shared" si="70"/>
        <v>7.0237589547384429</v>
      </c>
      <c r="J935" s="149">
        <f t="shared" si="69"/>
        <v>14.185898577777543</v>
      </c>
    </row>
    <row r="936" spans="1:10" x14ac:dyDescent="0.25">
      <c r="A936" s="92">
        <f t="shared" si="71"/>
        <v>59</v>
      </c>
      <c r="B936" s="5" t="s">
        <v>20</v>
      </c>
      <c r="C936" s="26">
        <v>43951</v>
      </c>
      <c r="D936" s="4">
        <v>45</v>
      </c>
      <c r="E936" s="29">
        <v>1168</v>
      </c>
      <c r="F936" s="4">
        <v>2</v>
      </c>
      <c r="G936" s="82" t="e">
        <f>F936+G912</f>
        <v>#REF!</v>
      </c>
      <c r="H936" s="92">
        <f t="shared" si="72"/>
        <v>1168</v>
      </c>
      <c r="I936" s="92">
        <f t="shared" si="70"/>
        <v>7.0630481633881725</v>
      </c>
      <c r="J936" s="149">
        <f t="shared" si="69"/>
        <v>15.623861990510413</v>
      </c>
    </row>
    <row r="937" spans="1:10" x14ac:dyDescent="0.25">
      <c r="A937" s="92">
        <f t="shared" si="71"/>
        <v>60</v>
      </c>
      <c r="B937" s="5" t="s">
        <v>20</v>
      </c>
      <c r="C937" s="26">
        <v>43952</v>
      </c>
      <c r="D937" s="4">
        <v>29</v>
      </c>
      <c r="E937" s="29">
        <v>1197</v>
      </c>
      <c r="F937" s="4">
        <v>4</v>
      </c>
      <c r="G937" s="82" t="e">
        <f>F937+G913</f>
        <v>#REF!</v>
      </c>
      <c r="H937" s="92">
        <f t="shared" si="72"/>
        <v>1197</v>
      </c>
      <c r="I937" s="92">
        <f t="shared" si="70"/>
        <v>7.0875737055579728</v>
      </c>
      <c r="J937" s="149">
        <f t="shared" si="69"/>
        <v>18.363859108318163</v>
      </c>
    </row>
    <row r="938" spans="1:10" x14ac:dyDescent="0.25">
      <c r="A938" s="92">
        <f t="shared" si="71"/>
        <v>61</v>
      </c>
      <c r="B938" s="5" t="s">
        <v>20</v>
      </c>
      <c r="C938" s="26">
        <v>43953</v>
      </c>
      <c r="D938" s="4">
        <v>58</v>
      </c>
      <c r="E938" s="29">
        <v>1255</v>
      </c>
      <c r="F938" s="4">
        <v>6</v>
      </c>
      <c r="G938" s="82">
        <f>F938+G914</f>
        <v>607</v>
      </c>
      <c r="H938" s="92">
        <f t="shared" si="72"/>
        <v>1255</v>
      </c>
      <c r="I938" s="92">
        <f t="shared" si="70"/>
        <v>7.134890851565884</v>
      </c>
      <c r="J938" s="149">
        <f t="shared" si="69"/>
        <v>19.140089017949563</v>
      </c>
    </row>
    <row r="939" spans="1:10" x14ac:dyDescent="0.25">
      <c r="A939" s="92">
        <f t="shared" si="71"/>
        <v>62</v>
      </c>
      <c r="B939" s="5" t="s">
        <v>20</v>
      </c>
      <c r="C939" s="26">
        <v>43954</v>
      </c>
      <c r="D939" s="4">
        <v>49</v>
      </c>
      <c r="E939" s="29">
        <v>1304</v>
      </c>
      <c r="F939" s="4">
        <v>2</v>
      </c>
      <c r="G939" s="82" t="e">
        <f>F939+G915</f>
        <v>#REF!</v>
      </c>
      <c r="H939" s="92">
        <f t="shared" si="72"/>
        <v>1304</v>
      </c>
      <c r="I939" s="92">
        <f t="shared" si="70"/>
        <v>7.1731917424865985</v>
      </c>
      <c r="J939" s="149">
        <f t="shared" si="69"/>
        <v>18.925057651809013</v>
      </c>
    </row>
    <row r="940" spans="1:10" x14ac:dyDescent="0.25">
      <c r="A940" s="92">
        <f t="shared" si="71"/>
        <v>63</v>
      </c>
      <c r="B940" s="5" t="s">
        <v>20</v>
      </c>
      <c r="C940" s="26">
        <v>43955</v>
      </c>
      <c r="D940" s="4">
        <v>43</v>
      </c>
      <c r="E940" s="29">
        <v>1347</v>
      </c>
      <c r="F940" s="4">
        <v>4</v>
      </c>
      <c r="G940" s="82" t="e">
        <f>F940+G916</f>
        <v>#REF!</v>
      </c>
      <c r="H940" s="92">
        <f t="shared" si="72"/>
        <v>1347</v>
      </c>
      <c r="I940" s="92">
        <f t="shared" si="70"/>
        <v>7.2056351764103637</v>
      </c>
      <c r="J940" s="149">
        <f t="shared" si="69"/>
        <v>18.927657439577231</v>
      </c>
    </row>
    <row r="941" spans="1:10" x14ac:dyDescent="0.25">
      <c r="A941" s="92">
        <f t="shared" si="71"/>
        <v>64</v>
      </c>
      <c r="B941" s="5" t="s">
        <v>20</v>
      </c>
      <c r="C941" s="26">
        <v>43956</v>
      </c>
      <c r="D941" s="4">
        <v>57</v>
      </c>
      <c r="E941" s="29">
        <v>1404</v>
      </c>
      <c r="F941" s="4">
        <v>1</v>
      </c>
      <c r="G941" s="82">
        <f>F941+G917</f>
        <v>33</v>
      </c>
      <c r="H941" s="92">
        <f t="shared" si="72"/>
        <v>1404</v>
      </c>
      <c r="I941" s="92">
        <f t="shared" si="70"/>
        <v>7.2470805845857562</v>
      </c>
      <c r="J941" s="149">
        <f t="shared" si="69"/>
        <v>18.99289073420768</v>
      </c>
    </row>
    <row r="942" spans="1:10" x14ac:dyDescent="0.25">
      <c r="A942" s="92">
        <f t="shared" si="71"/>
        <v>65</v>
      </c>
      <c r="B942" s="5" t="s">
        <v>20</v>
      </c>
      <c r="C942" s="26">
        <v>43957</v>
      </c>
      <c r="D942" s="4">
        <v>102</v>
      </c>
      <c r="E942" s="29">
        <v>1506</v>
      </c>
      <c r="F942" s="4">
        <v>2</v>
      </c>
      <c r="G942" s="82" t="e">
        <f>F942+G918</f>
        <v>#REF!</v>
      </c>
      <c r="H942" s="92">
        <f t="shared" si="72"/>
        <v>1506</v>
      </c>
      <c r="I942" s="92">
        <f t="shared" si="70"/>
        <v>7.3172124083598389</v>
      </c>
      <c r="J942" s="149">
        <f t="shared" si="69"/>
        <v>17.293569528491879</v>
      </c>
    </row>
    <row r="943" spans="1:10" x14ac:dyDescent="0.25">
      <c r="A943" s="92">
        <f t="shared" si="71"/>
        <v>66</v>
      </c>
      <c r="B943" s="5" t="s">
        <v>20</v>
      </c>
      <c r="C943" s="26">
        <v>43958</v>
      </c>
      <c r="D943" s="4">
        <v>77</v>
      </c>
      <c r="E943" s="29">
        <v>1583</v>
      </c>
      <c r="F943" s="4">
        <v>2</v>
      </c>
      <c r="G943" s="82" t="e">
        <f>F943+G919</f>
        <v>#REF!</v>
      </c>
      <c r="H943" s="92">
        <f t="shared" si="72"/>
        <v>1583</v>
      </c>
      <c r="I943" s="92">
        <f t="shared" si="70"/>
        <v>7.3670770598810122</v>
      </c>
      <c r="J943" s="149">
        <f t="shared" si="69"/>
        <v>15.97197252537822</v>
      </c>
    </row>
    <row r="944" spans="1:10" x14ac:dyDescent="0.25">
      <c r="A944" s="92">
        <f t="shared" si="71"/>
        <v>67</v>
      </c>
      <c r="B944" s="5" t="s">
        <v>20</v>
      </c>
      <c r="C944" s="26">
        <v>43959</v>
      </c>
      <c r="D944" s="4">
        <v>130</v>
      </c>
      <c r="E944" s="29">
        <v>1713</v>
      </c>
      <c r="F944" s="4">
        <v>6</v>
      </c>
      <c r="G944" s="82">
        <f>F944+G920</f>
        <v>28</v>
      </c>
      <c r="H944" s="92">
        <f t="shared" si="72"/>
        <v>1713</v>
      </c>
      <c r="I944" s="92">
        <f t="shared" si="70"/>
        <v>7.4460014983241196</v>
      </c>
      <c r="J944" s="149">
        <f t="shared" si="69"/>
        <v>14.052203381334502</v>
      </c>
    </row>
    <row r="945" spans="1:10" x14ac:dyDescent="0.25">
      <c r="A945" s="92">
        <f t="shared" si="71"/>
        <v>68</v>
      </c>
      <c r="B945" s="5" t="s">
        <v>20</v>
      </c>
      <c r="C945" s="26">
        <v>43960</v>
      </c>
      <c r="D945" s="4">
        <v>83</v>
      </c>
      <c r="E945" s="29">
        <v>1796</v>
      </c>
      <c r="F945" s="4">
        <v>2</v>
      </c>
      <c r="G945" s="82" t="e">
        <f>F945+G921</f>
        <v>#REF!</v>
      </c>
      <c r="H945" s="92">
        <f t="shared" si="72"/>
        <v>1796</v>
      </c>
      <c r="I945" s="92">
        <f t="shared" si="70"/>
        <v>7.4933172488621453</v>
      </c>
      <c r="J945" s="149">
        <f t="shared" si="69"/>
        <v>13.150645075061483</v>
      </c>
    </row>
    <row r="946" spans="1:10" x14ac:dyDescent="0.25">
      <c r="A946" s="92">
        <f t="shared" si="71"/>
        <v>69</v>
      </c>
      <c r="B946" s="5" t="s">
        <v>20</v>
      </c>
      <c r="C946" s="26">
        <v>43961</v>
      </c>
      <c r="D946" s="4">
        <v>165</v>
      </c>
      <c r="E946" s="29">
        <v>1961</v>
      </c>
      <c r="F946" s="4">
        <v>2</v>
      </c>
      <c r="G946" s="82" t="e">
        <f>F946+G922</f>
        <v>#REF!</v>
      </c>
      <c r="H946" s="92">
        <f t="shared" si="72"/>
        <v>1961</v>
      </c>
      <c r="I946" s="92">
        <f t="shared" si="70"/>
        <v>7.5812098261963463</v>
      </c>
      <c r="J946" s="149">
        <f t="shared" si="69"/>
        <v>11.783530995790169</v>
      </c>
    </row>
    <row r="947" spans="1:10" x14ac:dyDescent="0.25">
      <c r="A947" s="92">
        <f t="shared" si="71"/>
        <v>70</v>
      </c>
      <c r="B947" s="5" t="s">
        <v>20</v>
      </c>
      <c r="C947" s="26">
        <v>43962</v>
      </c>
      <c r="D947" s="4">
        <v>137</v>
      </c>
      <c r="E947" s="29">
        <v>2098</v>
      </c>
      <c r="F947" s="4">
        <v>3</v>
      </c>
      <c r="G947" s="82">
        <f>F947+G923</f>
        <v>17</v>
      </c>
      <c r="H947" s="92">
        <f t="shared" si="72"/>
        <v>2098</v>
      </c>
      <c r="I947" s="92">
        <f t="shared" si="70"/>
        <v>7.6487397889562425</v>
      </c>
      <c r="J947" s="149">
        <f t="shared" si="69"/>
        <v>10.82314191392922</v>
      </c>
    </row>
    <row r="948" spans="1:10" x14ac:dyDescent="0.25">
      <c r="A948" s="92">
        <f t="shared" si="71"/>
        <v>71</v>
      </c>
      <c r="B948" s="5" t="s">
        <v>20</v>
      </c>
      <c r="C948" s="26">
        <v>43963</v>
      </c>
      <c r="D948" s="4">
        <v>188</v>
      </c>
      <c r="E948" s="29">
        <v>2286</v>
      </c>
      <c r="F948" s="4">
        <v>1</v>
      </c>
      <c r="G948" s="82" t="e">
        <f>F948+G924</f>
        <v>#REF!</v>
      </c>
      <c r="H948" s="92">
        <f t="shared" si="72"/>
        <v>2286</v>
      </c>
      <c r="I948" s="92">
        <f t="shared" si="70"/>
        <v>7.7345588443547557</v>
      </c>
      <c r="J948" s="149">
        <f t="shared" si="69"/>
        <v>10.108925046865339</v>
      </c>
    </row>
    <row r="949" spans="1:10" x14ac:dyDescent="0.25">
      <c r="A949" s="92">
        <f t="shared" si="71"/>
        <v>72</v>
      </c>
      <c r="B949" s="5" t="s">
        <v>20</v>
      </c>
      <c r="C949" s="26">
        <v>43964</v>
      </c>
      <c r="D949" s="4">
        <v>179</v>
      </c>
      <c r="E949" s="29">
        <v>2465</v>
      </c>
      <c r="F949" s="4">
        <v>5</v>
      </c>
      <c r="G949" s="82" t="e">
        <f>F949+G925</f>
        <v>#REF!</v>
      </c>
      <c r="H949" s="92">
        <f t="shared" si="72"/>
        <v>2465</v>
      </c>
      <c r="I949" s="92">
        <f t="shared" si="70"/>
        <v>7.8099470864767904</v>
      </c>
      <c r="J949" s="149">
        <f t="shared" ref="J949:J1012" si="73">LN(2)/SLOPE(I942:I949,A942:A949)</f>
        <v>9.7321879810582015</v>
      </c>
    </row>
    <row r="950" spans="1:10" x14ac:dyDescent="0.25">
      <c r="A950" s="92">
        <f t="shared" si="71"/>
        <v>73</v>
      </c>
      <c r="B950" s="5" t="s">
        <v>20</v>
      </c>
      <c r="C950" s="26">
        <v>43965</v>
      </c>
      <c r="D950" s="4">
        <v>153</v>
      </c>
      <c r="E950" s="29">
        <v>2618</v>
      </c>
      <c r="F950" s="4">
        <v>10</v>
      </c>
      <c r="G950" s="82">
        <f>F950+G926</f>
        <v>12</v>
      </c>
      <c r="H950" s="92">
        <f t="shared" si="72"/>
        <v>2618</v>
      </c>
      <c r="I950" s="92">
        <f t="shared" si="70"/>
        <v>7.8701659464698448</v>
      </c>
      <c r="J950" s="149">
        <f t="shared" si="73"/>
        <v>9.4942302909234222</v>
      </c>
    </row>
    <row r="951" spans="1:10" x14ac:dyDescent="0.25">
      <c r="A951" s="92">
        <f t="shared" si="71"/>
        <v>74</v>
      </c>
      <c r="B951" s="5" t="s">
        <v>20</v>
      </c>
      <c r="C951" s="26">
        <v>43966</v>
      </c>
      <c r="D951" s="4">
        <v>214</v>
      </c>
      <c r="E951" s="29">
        <v>2832</v>
      </c>
      <c r="G951" s="82" t="e">
        <f>F951+G927</f>
        <v>#REF!</v>
      </c>
      <c r="H951" s="92">
        <f t="shared" si="72"/>
        <v>2832</v>
      </c>
      <c r="I951" s="92">
        <f t="shared" si="70"/>
        <v>7.9487384548136104</v>
      </c>
      <c r="J951" s="149">
        <f t="shared" si="73"/>
        <v>9.4283855045065099</v>
      </c>
    </row>
    <row r="952" spans="1:10" x14ac:dyDescent="0.25">
      <c r="A952" s="92">
        <f t="shared" si="71"/>
        <v>75</v>
      </c>
      <c r="B952" s="5" t="s">
        <v>20</v>
      </c>
      <c r="C952" s="26">
        <v>43967</v>
      </c>
      <c r="D952" s="4">
        <v>193</v>
      </c>
      <c r="E952" s="29">
        <v>3025</v>
      </c>
      <c r="F952" s="4">
        <v>4</v>
      </c>
      <c r="G952" s="82" t="e">
        <f>F952+G928</f>
        <v>#REF!</v>
      </c>
      <c r="H952" s="92">
        <f t="shared" si="72"/>
        <v>3025</v>
      </c>
      <c r="I952" s="92">
        <f t="shared" si="70"/>
        <v>8.0146663704649423</v>
      </c>
      <c r="J952" s="149">
        <f t="shared" si="73"/>
        <v>9.3506770764309515</v>
      </c>
    </row>
    <row r="953" spans="1:10" x14ac:dyDescent="0.25">
      <c r="A953" s="92">
        <f t="shared" si="71"/>
        <v>76</v>
      </c>
      <c r="B953" s="5" t="s">
        <v>20</v>
      </c>
      <c r="C953" s="26">
        <v>43968</v>
      </c>
      <c r="D953" s="4">
        <v>147</v>
      </c>
      <c r="E953" s="29">
        <v>3172</v>
      </c>
      <c r="F953" s="4">
        <v>2</v>
      </c>
      <c r="G953" s="82" t="e">
        <f>F953+G929</f>
        <v>#REF!</v>
      </c>
      <c r="H953" s="92">
        <f t="shared" si="72"/>
        <v>3172</v>
      </c>
      <c r="I953" s="92">
        <f t="shared" si="70"/>
        <v>8.0621175827547393</v>
      </c>
      <c r="J953" s="149">
        <f t="shared" si="73"/>
        <v>9.8706359073346004</v>
      </c>
    </row>
    <row r="954" spans="1:10" x14ac:dyDescent="0.25">
      <c r="A954" s="92">
        <f t="shared" si="71"/>
        <v>77</v>
      </c>
      <c r="B954" s="5" t="s">
        <v>20</v>
      </c>
      <c r="C954" s="26">
        <v>43969</v>
      </c>
      <c r="D954" s="4">
        <v>169</v>
      </c>
      <c r="E954" s="29">
        <v>3341</v>
      </c>
      <c r="F954" s="4">
        <v>5</v>
      </c>
      <c r="G954" s="82" t="e">
        <f>F954+G930</f>
        <v>#REF!</v>
      </c>
      <c r="H954" s="92">
        <f t="shared" si="72"/>
        <v>3341</v>
      </c>
      <c r="I954" s="92">
        <f t="shared" si="70"/>
        <v>8.1140254423567573</v>
      </c>
      <c r="J954" s="149">
        <f t="shared" si="73"/>
        <v>10.42042361931858</v>
      </c>
    </row>
    <row r="955" spans="1:10" x14ac:dyDescent="0.25">
      <c r="A955" s="92">
        <f t="shared" si="71"/>
        <v>78</v>
      </c>
      <c r="B955" s="5" t="s">
        <v>20</v>
      </c>
      <c r="C955" s="26">
        <v>43970</v>
      </c>
      <c r="D955" s="4">
        <v>224</v>
      </c>
      <c r="E955" s="29">
        <v>3565</v>
      </c>
      <c r="F955" s="4">
        <v>5</v>
      </c>
      <c r="G955" s="82" t="e">
        <f>F955+G931</f>
        <v>#REF!</v>
      </c>
      <c r="H955" s="92">
        <f t="shared" si="72"/>
        <v>3565</v>
      </c>
      <c r="I955" s="92">
        <f t="shared" si="70"/>
        <v>8.1789193328483965</v>
      </c>
      <c r="J955" s="149">
        <f t="shared" si="73"/>
        <v>11.042612891742561</v>
      </c>
    </row>
    <row r="956" spans="1:10" x14ac:dyDescent="0.25">
      <c r="A956" s="92">
        <f t="shared" si="71"/>
        <v>79</v>
      </c>
      <c r="B956" s="5" t="s">
        <v>20</v>
      </c>
      <c r="C956" s="26">
        <v>43971</v>
      </c>
      <c r="D956" s="4">
        <v>257</v>
      </c>
      <c r="E956" s="29">
        <v>3822</v>
      </c>
      <c r="F956" s="4">
        <v>2</v>
      </c>
      <c r="G956" s="82" t="e">
        <f>F956+G932</f>
        <v>#REF!</v>
      </c>
      <c r="H956" s="92">
        <f t="shared" si="72"/>
        <v>3822</v>
      </c>
      <c r="I956" s="92">
        <f t="shared" si="70"/>
        <v>8.2485291248002177</v>
      </c>
      <c r="J956" s="149">
        <f t="shared" si="73"/>
        <v>11.290019693505336</v>
      </c>
    </row>
    <row r="957" spans="1:10" x14ac:dyDescent="0.25">
      <c r="A957" s="92">
        <f t="shared" si="71"/>
        <v>80</v>
      </c>
      <c r="B957" s="5" t="s">
        <v>20</v>
      </c>
      <c r="C957" s="26">
        <v>43972</v>
      </c>
      <c r="D957" s="4">
        <v>379</v>
      </c>
      <c r="E957" s="29">
        <v>4201</v>
      </c>
      <c r="F957" s="4">
        <v>2</v>
      </c>
      <c r="G957" s="82" t="e">
        <f>F957+G933</f>
        <v>#REF!</v>
      </c>
      <c r="H957" s="92">
        <f t="shared" si="72"/>
        <v>4201</v>
      </c>
      <c r="I957" s="92">
        <f t="shared" si="70"/>
        <v>8.3430778711693829</v>
      </c>
      <c r="J957" s="149">
        <f t="shared" si="73"/>
        <v>10.87492049834011</v>
      </c>
    </row>
    <row r="958" spans="1:10" x14ac:dyDescent="0.25">
      <c r="A958" s="92">
        <f t="shared" si="71"/>
        <v>81</v>
      </c>
      <c r="B958" s="5" t="s">
        <v>20</v>
      </c>
      <c r="C958" s="26">
        <v>43973</v>
      </c>
      <c r="D958" s="4">
        <v>404</v>
      </c>
      <c r="E958" s="29">
        <v>4605</v>
      </c>
      <c r="F958" s="4">
        <v>7</v>
      </c>
      <c r="G958" s="82" t="e">
        <f>F958+G934</f>
        <v>#REF!</v>
      </c>
      <c r="H958" s="92">
        <f t="shared" si="72"/>
        <v>4605</v>
      </c>
      <c r="I958" s="92">
        <f t="shared" si="70"/>
        <v>8.4348979486894073</v>
      </c>
      <c r="J958" s="149">
        <f t="shared" si="73"/>
        <v>10.270110547172871</v>
      </c>
    </row>
    <row r="959" spans="1:10" x14ac:dyDescent="0.25">
      <c r="A959" s="92">
        <f t="shared" si="71"/>
        <v>82</v>
      </c>
      <c r="B959" s="5" t="s">
        <v>20</v>
      </c>
      <c r="C959" s="26">
        <v>43974</v>
      </c>
      <c r="D959" s="4">
        <v>400</v>
      </c>
      <c r="E959" s="29">
        <v>5005</v>
      </c>
      <c r="F959" s="4">
        <v>6</v>
      </c>
      <c r="G959" s="82" t="e">
        <f>F959+G935</f>
        <v>#REF!</v>
      </c>
      <c r="H959" s="92">
        <f t="shared" si="72"/>
        <v>5005</v>
      </c>
      <c r="I959" s="92">
        <f t="shared" si="70"/>
        <v>8.5181926917493218</v>
      </c>
      <c r="J959" s="149">
        <f t="shared" si="73"/>
        <v>9.4745349337987079</v>
      </c>
    </row>
    <row r="960" spans="1:10" x14ac:dyDescent="0.25">
      <c r="A960" s="92">
        <f t="shared" si="71"/>
        <v>83</v>
      </c>
      <c r="B960" s="5" t="s">
        <v>20</v>
      </c>
      <c r="C960" s="26">
        <v>43975</v>
      </c>
      <c r="D960" s="4">
        <v>495</v>
      </c>
      <c r="E960" s="29">
        <v>5500</v>
      </c>
      <c r="F960" s="4">
        <v>3</v>
      </c>
      <c r="G960" s="82" t="e">
        <f>F960+G936</f>
        <v>#REF!</v>
      </c>
      <c r="H960" s="92">
        <f t="shared" si="72"/>
        <v>5500</v>
      </c>
      <c r="I960" s="92">
        <f t="shared" si="70"/>
        <v>8.6125033712205621</v>
      </c>
      <c r="J960" s="149">
        <f t="shared" si="73"/>
        <v>8.6437319679215854</v>
      </c>
    </row>
    <row r="961" spans="1:10" x14ac:dyDescent="0.25">
      <c r="A961" s="92">
        <f t="shared" si="71"/>
        <v>84</v>
      </c>
      <c r="B961" s="5" t="s">
        <v>20</v>
      </c>
      <c r="C961" s="26">
        <v>43976</v>
      </c>
      <c r="D961" s="4">
        <v>375</v>
      </c>
      <c r="E961" s="29">
        <v>5875</v>
      </c>
      <c r="F961" s="4">
        <v>8</v>
      </c>
      <c r="G961" s="82" t="e">
        <f>F961+G937</f>
        <v>#REF!</v>
      </c>
      <c r="H961" s="92">
        <f t="shared" si="72"/>
        <v>5875</v>
      </c>
      <c r="I961" s="92">
        <f t="shared" si="70"/>
        <v>8.6784613390123599</v>
      </c>
      <c r="J961" s="149">
        <f t="shared" si="73"/>
        <v>8.2943261086813713</v>
      </c>
    </row>
    <row r="962" spans="1:10" x14ac:dyDescent="0.25">
      <c r="A962" s="92">
        <f t="shared" si="71"/>
        <v>85</v>
      </c>
      <c r="B962" s="5" t="s">
        <v>20</v>
      </c>
      <c r="C962" s="26">
        <v>43977</v>
      </c>
      <c r="D962" s="4">
        <v>327</v>
      </c>
      <c r="E962" s="29">
        <v>6202</v>
      </c>
      <c r="F962" s="4">
        <v>5</v>
      </c>
      <c r="G962" s="82">
        <f>F962+G938</f>
        <v>612</v>
      </c>
      <c r="H962" s="92">
        <f t="shared" si="72"/>
        <v>6202</v>
      </c>
      <c r="I962" s="92">
        <f t="shared" ref="I962:I1025" si="74">LN(H962)</f>
        <v>8.7326270996603945</v>
      </c>
      <c r="J962" s="149">
        <f t="shared" si="73"/>
        <v>8.4173473760510067</v>
      </c>
    </row>
    <row r="963" spans="1:10" x14ac:dyDescent="0.25">
      <c r="A963" s="92">
        <f t="shared" si="71"/>
        <v>86</v>
      </c>
      <c r="B963" s="5" t="s">
        <v>20</v>
      </c>
      <c r="C963" s="26">
        <v>43978</v>
      </c>
      <c r="D963" s="4">
        <v>362</v>
      </c>
      <c r="E963" s="29">
        <v>6564</v>
      </c>
      <c r="F963" s="4">
        <v>4</v>
      </c>
      <c r="G963" s="82" t="e">
        <f>F963+G939</f>
        <v>#REF!</v>
      </c>
      <c r="H963" s="92">
        <f t="shared" si="72"/>
        <v>6564</v>
      </c>
      <c r="I963" s="92">
        <f t="shared" si="74"/>
        <v>8.7893554522099819</v>
      </c>
      <c r="J963" s="149">
        <f t="shared" si="73"/>
        <v>8.877652730314745</v>
      </c>
    </row>
    <row r="964" spans="1:10" x14ac:dyDescent="0.25">
      <c r="A964" s="92">
        <f t="shared" ref="A964:A1027" si="75">IF(EXACT(B964,B963),A963+1,1)</f>
        <v>87</v>
      </c>
      <c r="B964" s="5" t="s">
        <v>20</v>
      </c>
      <c r="C964" s="26">
        <v>43979</v>
      </c>
      <c r="D964" s="4">
        <v>425</v>
      </c>
      <c r="E964" s="29">
        <v>6989</v>
      </c>
      <c r="F964" s="4">
        <v>3</v>
      </c>
      <c r="G964" s="82" t="e">
        <f>F964+G940</f>
        <v>#REF!</v>
      </c>
      <c r="H964" s="92">
        <f t="shared" si="72"/>
        <v>6989</v>
      </c>
      <c r="I964" s="92">
        <f t="shared" si="74"/>
        <v>8.8520927634771294</v>
      </c>
      <c r="J964" s="149">
        <f t="shared" si="73"/>
        <v>9.6323748605213311</v>
      </c>
    </row>
    <row r="965" spans="1:10" x14ac:dyDescent="0.25">
      <c r="A965" s="92">
        <f t="shared" si="75"/>
        <v>88</v>
      </c>
      <c r="B965" s="5" t="s">
        <v>20</v>
      </c>
      <c r="C965" s="26">
        <v>43980</v>
      </c>
      <c r="D965" s="4">
        <v>399</v>
      </c>
      <c r="E965" s="29">
        <v>7388</v>
      </c>
      <c r="F965" s="4">
        <v>6</v>
      </c>
      <c r="G965" s="82">
        <f>F965+G941</f>
        <v>39</v>
      </c>
      <c r="H965" s="92">
        <f t="shared" si="72"/>
        <v>7388</v>
      </c>
      <c r="I965" s="92">
        <f t="shared" si="74"/>
        <v>8.9076123413191297</v>
      </c>
      <c r="J965" s="149">
        <f t="shared" si="73"/>
        <v>10.465940698195801</v>
      </c>
    </row>
    <row r="966" spans="1:10" x14ac:dyDescent="0.25">
      <c r="A966" s="92">
        <f t="shared" si="75"/>
        <v>89</v>
      </c>
      <c r="B966" s="5" t="s">
        <v>20</v>
      </c>
      <c r="C966" s="26">
        <v>43981</v>
      </c>
      <c r="D966" s="4">
        <v>460</v>
      </c>
      <c r="E966" s="29">
        <v>7848</v>
      </c>
      <c r="F966" s="4">
        <v>2</v>
      </c>
      <c r="G966" s="82" t="e">
        <f>F966+G942</f>
        <v>#REF!</v>
      </c>
      <c r="H966" s="92">
        <f t="shared" si="72"/>
        <v>7848</v>
      </c>
      <c r="I966" s="92">
        <f t="shared" si="74"/>
        <v>8.9680140012451997</v>
      </c>
      <c r="J966" s="149">
        <f t="shared" si="73"/>
        <v>11.192867391755801</v>
      </c>
    </row>
    <row r="967" spans="1:10" x14ac:dyDescent="0.25">
      <c r="A967" s="92">
        <f t="shared" si="75"/>
        <v>90</v>
      </c>
      <c r="B967" s="5" t="s">
        <v>20</v>
      </c>
      <c r="C967" s="26">
        <v>43982</v>
      </c>
      <c r="D967" s="4">
        <v>358</v>
      </c>
      <c r="E967" s="29">
        <v>8206</v>
      </c>
      <c r="F967" s="4">
        <v>5</v>
      </c>
      <c r="G967" s="82" t="e">
        <f>F967+G943</f>
        <v>#REF!</v>
      </c>
      <c r="H967" s="92">
        <f t="shared" si="72"/>
        <v>8206</v>
      </c>
      <c r="I967" s="92">
        <f t="shared" si="74"/>
        <v>9.0126208730021311</v>
      </c>
      <c r="J967" s="149">
        <f t="shared" si="73"/>
        <v>12.039083116166244</v>
      </c>
    </row>
    <row r="968" spans="1:10" x14ac:dyDescent="0.25">
      <c r="A968" s="92">
        <f t="shared" si="75"/>
        <v>91</v>
      </c>
      <c r="B968" s="5" t="s">
        <v>20</v>
      </c>
      <c r="C968" s="26">
        <v>43983</v>
      </c>
      <c r="D968" s="4">
        <v>274</v>
      </c>
      <c r="E968" s="29">
        <v>8480</v>
      </c>
      <c r="F968" s="4">
        <v>8</v>
      </c>
      <c r="G968" s="82">
        <f>F968+G944</f>
        <v>36</v>
      </c>
      <c r="H968" s="92">
        <f t="shared" si="72"/>
        <v>8480</v>
      </c>
      <c r="I968" s="92">
        <f t="shared" si="74"/>
        <v>9.045465728785949</v>
      </c>
      <c r="J968" s="149">
        <f t="shared" si="73"/>
        <v>12.767115294327439</v>
      </c>
    </row>
    <row r="969" spans="1:10" x14ac:dyDescent="0.25">
      <c r="A969" s="92">
        <f t="shared" si="75"/>
        <v>92</v>
      </c>
      <c r="B969" s="5" t="s">
        <v>20</v>
      </c>
      <c r="C969" s="26">
        <v>43984</v>
      </c>
      <c r="D969" s="4">
        <v>371</v>
      </c>
      <c r="E969" s="29">
        <v>8851</v>
      </c>
      <c r="F969" s="4">
        <v>3</v>
      </c>
      <c r="G969" s="82" t="e">
        <f>F969+G945</f>
        <v>#REF!</v>
      </c>
      <c r="H969" s="92">
        <f t="shared" si="72"/>
        <v>8851</v>
      </c>
      <c r="I969" s="92">
        <f t="shared" si="74"/>
        <v>9.088285725968877</v>
      </c>
      <c r="J969" s="149">
        <f t="shared" si="73"/>
        <v>13.50240447865642</v>
      </c>
    </row>
    <row r="970" spans="1:10" x14ac:dyDescent="0.25">
      <c r="A970" s="92">
        <f t="shared" si="75"/>
        <v>93</v>
      </c>
      <c r="B970" s="5" t="s">
        <v>20</v>
      </c>
      <c r="C970" s="26">
        <v>43985</v>
      </c>
      <c r="D970" s="4">
        <v>467</v>
      </c>
      <c r="E970" s="29">
        <v>9318</v>
      </c>
      <c r="F970" s="4">
        <v>5</v>
      </c>
      <c r="G970" s="82" t="e">
        <f>F970+G946</f>
        <v>#REF!</v>
      </c>
      <c r="H970" s="92">
        <f t="shared" si="72"/>
        <v>9318</v>
      </c>
      <c r="I970" s="92">
        <f t="shared" si="74"/>
        <v>9.1397032923767423</v>
      </c>
      <c r="J970" s="149">
        <f t="shared" si="73"/>
        <v>14.230334500392631</v>
      </c>
    </row>
    <row r="971" spans="1:10" x14ac:dyDescent="0.25">
      <c r="A971" s="92">
        <f t="shared" si="75"/>
        <v>94</v>
      </c>
      <c r="B971" s="5" t="s">
        <v>20</v>
      </c>
      <c r="C971" s="26">
        <v>43986</v>
      </c>
      <c r="D971" s="4">
        <v>436</v>
      </c>
      <c r="E971" s="29">
        <v>9754</v>
      </c>
      <c r="F971" s="4">
        <v>12</v>
      </c>
      <c r="G971" s="82">
        <f>F971+G947</f>
        <v>29</v>
      </c>
      <c r="H971" s="92">
        <f t="shared" si="72"/>
        <v>9754</v>
      </c>
      <c r="I971" s="92">
        <f t="shared" si="74"/>
        <v>9.1854327362699983</v>
      </c>
      <c r="J971" s="149">
        <f t="shared" si="73"/>
        <v>14.977348970471246</v>
      </c>
    </row>
    <row r="972" spans="1:10" x14ac:dyDescent="0.25">
      <c r="A972" s="92">
        <f t="shared" si="75"/>
        <v>95</v>
      </c>
      <c r="B972" s="5" t="s">
        <v>20</v>
      </c>
      <c r="C972" s="26">
        <v>43987</v>
      </c>
      <c r="D972" s="4">
        <v>420</v>
      </c>
      <c r="E972" s="29">
        <v>10174</v>
      </c>
      <c r="F972" s="4">
        <v>15</v>
      </c>
      <c r="G972" s="82" t="e">
        <f>F972+G948</f>
        <v>#REF!</v>
      </c>
      <c r="H972" s="92">
        <f t="shared" si="72"/>
        <v>10174</v>
      </c>
      <c r="I972" s="92">
        <f t="shared" si="74"/>
        <v>9.2275907253827096</v>
      </c>
      <c r="J972" s="149">
        <f t="shared" si="73"/>
        <v>15.522317744545099</v>
      </c>
    </row>
    <row r="973" spans="1:10" x14ac:dyDescent="0.25">
      <c r="A973" s="92">
        <f t="shared" si="75"/>
        <v>96</v>
      </c>
      <c r="B973" s="5" t="s">
        <v>20</v>
      </c>
      <c r="C973" s="26">
        <v>43988</v>
      </c>
      <c r="D973" s="4">
        <v>474</v>
      </c>
      <c r="E973" s="29">
        <v>10648</v>
      </c>
      <c r="F973" s="4">
        <v>13</v>
      </c>
      <c r="G973" s="82" t="e">
        <f>F973+G949</f>
        <v>#REF!</v>
      </c>
      <c r="H973" s="92">
        <f t="shared" si="72"/>
        <v>10648</v>
      </c>
      <c r="I973" s="92">
        <f t="shared" si="74"/>
        <v>9.2731273600749482</v>
      </c>
      <c r="J973" s="149">
        <f t="shared" si="73"/>
        <v>15.813409602532284</v>
      </c>
    </row>
    <row r="974" spans="1:10" x14ac:dyDescent="0.25">
      <c r="A974" s="92">
        <f t="shared" si="75"/>
        <v>97</v>
      </c>
      <c r="B974" s="5" t="s">
        <v>20</v>
      </c>
      <c r="C974" s="26">
        <v>43989</v>
      </c>
      <c r="D974" s="4">
        <v>359</v>
      </c>
      <c r="E974" s="29">
        <v>11007</v>
      </c>
      <c r="F974" s="4">
        <v>4</v>
      </c>
      <c r="G974" s="82">
        <f>F974+G950</f>
        <v>16</v>
      </c>
      <c r="H974" s="92">
        <f t="shared" si="72"/>
        <v>11007</v>
      </c>
      <c r="I974" s="92">
        <f t="shared" si="74"/>
        <v>9.3062867130233915</v>
      </c>
      <c r="J974" s="149">
        <f t="shared" si="73"/>
        <v>15.918675799301472</v>
      </c>
    </row>
    <row r="975" spans="1:10" x14ac:dyDescent="0.25">
      <c r="A975" s="92">
        <f t="shared" si="75"/>
        <v>98</v>
      </c>
      <c r="B975" s="5" t="s">
        <v>20</v>
      </c>
      <c r="C975" s="26">
        <v>43990</v>
      </c>
      <c r="D975" s="4">
        <v>420</v>
      </c>
      <c r="E975" s="29">
        <v>11427</v>
      </c>
      <c r="F975" s="4">
        <v>9</v>
      </c>
      <c r="G975" s="82" t="e">
        <f>F975+G951</f>
        <v>#REF!</v>
      </c>
      <c r="H975" s="92">
        <f t="shared" si="72"/>
        <v>11427</v>
      </c>
      <c r="I975" s="92">
        <f t="shared" si="74"/>
        <v>9.343734255146714</v>
      </c>
      <c r="J975" s="149">
        <f t="shared" si="73"/>
        <v>16.082679598458874</v>
      </c>
    </row>
    <row r="976" spans="1:10" x14ac:dyDescent="0.25">
      <c r="A976" s="92">
        <f t="shared" si="75"/>
        <v>99</v>
      </c>
      <c r="B976" s="5" t="s">
        <v>20</v>
      </c>
      <c r="C976" s="26">
        <v>43991</v>
      </c>
      <c r="D976" s="4">
        <v>535</v>
      </c>
      <c r="E976" s="29">
        <v>11962</v>
      </c>
      <c r="F976" s="4">
        <v>8</v>
      </c>
      <c r="G976" s="82" t="e">
        <f>F976+G952</f>
        <v>#REF!</v>
      </c>
      <c r="H976" s="92">
        <f t="shared" si="72"/>
        <v>11962</v>
      </c>
      <c r="I976" s="92">
        <f t="shared" si="74"/>
        <v>9.3894902376045017</v>
      </c>
      <c r="J976" s="149">
        <f t="shared" si="73"/>
        <v>16.462977002874609</v>
      </c>
    </row>
    <row r="977" spans="1:10" x14ac:dyDescent="0.25">
      <c r="A977" s="92">
        <f t="shared" si="75"/>
        <v>100</v>
      </c>
      <c r="B977" s="5" t="s">
        <v>20</v>
      </c>
      <c r="C977" s="26">
        <v>43992</v>
      </c>
      <c r="D977" s="4">
        <v>521</v>
      </c>
      <c r="E977" s="29">
        <v>12483</v>
      </c>
      <c r="F977" s="4">
        <v>11</v>
      </c>
      <c r="G977" s="82" t="e">
        <f>F977+G953</f>
        <v>#REF!</v>
      </c>
      <c r="H977" s="92">
        <f t="shared" si="72"/>
        <v>12483</v>
      </c>
      <c r="I977" s="92">
        <f t="shared" si="74"/>
        <v>9.4321229976510512</v>
      </c>
      <c r="J977" s="149">
        <f t="shared" si="73"/>
        <v>16.882423862467792</v>
      </c>
    </row>
    <row r="978" spans="1:10" x14ac:dyDescent="0.25">
      <c r="A978" s="92">
        <f t="shared" si="75"/>
        <v>101</v>
      </c>
      <c r="B978" s="5" t="s">
        <v>20</v>
      </c>
      <c r="C978" s="26">
        <v>43993</v>
      </c>
      <c r="D978" s="4">
        <v>538</v>
      </c>
      <c r="E978" s="29">
        <v>13021</v>
      </c>
      <c r="F978" s="4">
        <v>7</v>
      </c>
      <c r="G978" s="82" t="e">
        <f>F978+G954</f>
        <v>#REF!</v>
      </c>
      <c r="H978" s="92">
        <f t="shared" si="72"/>
        <v>13021</v>
      </c>
      <c r="I978" s="92">
        <f t="shared" si="74"/>
        <v>9.4743187177287282</v>
      </c>
      <c r="J978" s="149">
        <f t="shared" si="73"/>
        <v>16.968110171241968</v>
      </c>
    </row>
    <row r="979" spans="1:10" x14ac:dyDescent="0.25">
      <c r="A979" s="92">
        <f t="shared" si="75"/>
        <v>102</v>
      </c>
      <c r="B979" s="5" t="s">
        <v>20</v>
      </c>
      <c r="C979" s="26">
        <v>43994</v>
      </c>
      <c r="D979" s="4">
        <v>565</v>
      </c>
      <c r="E979" s="29">
        <v>13586</v>
      </c>
      <c r="F979" s="4">
        <v>4</v>
      </c>
      <c r="G979" s="82" t="e">
        <f>F979+G955</f>
        <v>#REF!</v>
      </c>
      <c r="H979" s="92">
        <f t="shared" si="72"/>
        <v>13586</v>
      </c>
      <c r="I979" s="92">
        <f t="shared" si="74"/>
        <v>9.5167951297512481</v>
      </c>
      <c r="J979" s="149">
        <f t="shared" si="73"/>
        <v>16.858778907978376</v>
      </c>
    </row>
    <row r="980" spans="1:10" x14ac:dyDescent="0.25">
      <c r="A980" s="92">
        <f t="shared" si="75"/>
        <v>103</v>
      </c>
      <c r="B980" s="5" t="s">
        <v>20</v>
      </c>
      <c r="C980" s="26">
        <v>43995</v>
      </c>
      <c r="D980" s="4">
        <v>558</v>
      </c>
      <c r="E980" s="29">
        <v>14144</v>
      </c>
      <c r="F980" s="4">
        <v>7</v>
      </c>
      <c r="G980" s="82" t="e">
        <f>F980+G956</f>
        <v>#REF!</v>
      </c>
      <c r="H980" s="92">
        <f t="shared" si="72"/>
        <v>14144</v>
      </c>
      <c r="I980" s="92">
        <f t="shared" si="74"/>
        <v>9.557045784877424</v>
      </c>
      <c r="J980" s="149">
        <f t="shared" si="73"/>
        <v>16.758312323908214</v>
      </c>
    </row>
    <row r="981" spans="1:10" x14ac:dyDescent="0.25">
      <c r="A981" s="92">
        <f t="shared" si="75"/>
        <v>104</v>
      </c>
      <c r="B981" s="5" t="s">
        <v>20</v>
      </c>
      <c r="C981" s="26">
        <v>43996</v>
      </c>
      <c r="D981" s="4">
        <v>558</v>
      </c>
      <c r="E981" s="29">
        <v>14702</v>
      </c>
      <c r="F981" s="4">
        <v>5</v>
      </c>
      <c r="G981" s="82" t="e">
        <f>F981+G957</f>
        <v>#REF!</v>
      </c>
      <c r="H981" s="92">
        <f t="shared" si="72"/>
        <v>14702</v>
      </c>
      <c r="I981" s="92">
        <f t="shared" si="74"/>
        <v>9.5957388179340324</v>
      </c>
      <c r="J981" s="149">
        <f t="shared" si="73"/>
        <v>16.555908914882377</v>
      </c>
    </row>
    <row r="982" spans="1:10" x14ac:dyDescent="0.25">
      <c r="A982" s="92">
        <f t="shared" si="75"/>
        <v>105</v>
      </c>
      <c r="B982" s="5" t="s">
        <v>20</v>
      </c>
      <c r="C982" s="26">
        <v>43997</v>
      </c>
      <c r="D982" s="4">
        <v>575</v>
      </c>
      <c r="E982" s="29">
        <v>15277</v>
      </c>
      <c r="F982" s="4">
        <v>7</v>
      </c>
      <c r="G982" s="82" t="e">
        <f>F982+G958</f>
        <v>#REF!</v>
      </c>
      <c r="H982" s="92">
        <f t="shared" si="72"/>
        <v>15277</v>
      </c>
      <c r="I982" s="92">
        <f t="shared" si="74"/>
        <v>9.6341037083657231</v>
      </c>
      <c r="J982" s="149">
        <f t="shared" si="73"/>
        <v>16.725977589488686</v>
      </c>
    </row>
    <row r="983" spans="1:10" x14ac:dyDescent="0.25">
      <c r="A983" s="92">
        <f t="shared" si="75"/>
        <v>106</v>
      </c>
      <c r="B983" s="5" t="s">
        <v>20</v>
      </c>
      <c r="C983" s="26">
        <v>43998</v>
      </c>
      <c r="D983" s="4">
        <v>488</v>
      </c>
      <c r="E983" s="29">
        <v>15765</v>
      </c>
      <c r="F983" s="4">
        <v>10</v>
      </c>
      <c r="G983" s="82" t="e">
        <f>F983+G959</f>
        <v>#REF!</v>
      </c>
      <c r="H983" s="92">
        <f t="shared" si="72"/>
        <v>15765</v>
      </c>
      <c r="I983" s="92">
        <f t="shared" si="74"/>
        <v>9.665547571979161</v>
      </c>
      <c r="J983" s="149">
        <f t="shared" si="73"/>
        <v>17.396942579948917</v>
      </c>
    </row>
    <row r="984" spans="1:10" x14ac:dyDescent="0.25">
      <c r="A984" s="92">
        <f t="shared" si="75"/>
        <v>107</v>
      </c>
      <c r="B984" s="5" t="s">
        <v>20</v>
      </c>
      <c r="C984" s="26">
        <v>43999</v>
      </c>
      <c r="D984" s="4">
        <v>522</v>
      </c>
      <c r="E984" s="29">
        <v>16287</v>
      </c>
      <c r="F984" s="4">
        <v>23</v>
      </c>
      <c r="G984" s="82" t="e">
        <f>F984+G960</f>
        <v>#REF!</v>
      </c>
      <c r="H984" s="92">
        <f t="shared" si="72"/>
        <v>16287</v>
      </c>
      <c r="I984" s="92">
        <f t="shared" si="74"/>
        <v>9.698122522573561</v>
      </c>
      <c r="J984" s="149">
        <f t="shared" si="73"/>
        <v>18.145441960622588</v>
      </c>
    </row>
    <row r="985" spans="1:10" x14ac:dyDescent="0.25">
      <c r="A985" s="92">
        <f t="shared" si="75"/>
        <v>108</v>
      </c>
      <c r="B985" s="5" t="s">
        <v>20</v>
      </c>
      <c r="C985" s="26">
        <v>44000</v>
      </c>
      <c r="D985" s="4">
        <v>692</v>
      </c>
      <c r="E985" s="29">
        <v>16979</v>
      </c>
      <c r="F985" s="4">
        <v>15</v>
      </c>
      <c r="G985" s="82" t="e">
        <f>F985+G961</f>
        <v>#REF!</v>
      </c>
      <c r="H985" s="92">
        <f t="shared" si="72"/>
        <v>16979</v>
      </c>
      <c r="I985" s="92">
        <f t="shared" si="74"/>
        <v>9.7397325653160109</v>
      </c>
      <c r="J985" s="149">
        <f t="shared" si="73"/>
        <v>18.611522167428948</v>
      </c>
    </row>
    <row r="986" spans="1:10" x14ac:dyDescent="0.25">
      <c r="A986" s="92">
        <f t="shared" si="75"/>
        <v>109</v>
      </c>
      <c r="B986" s="5" t="s">
        <v>20</v>
      </c>
      <c r="C986" s="26">
        <v>44001</v>
      </c>
      <c r="D986" s="4">
        <v>804</v>
      </c>
      <c r="E986" s="29">
        <v>17783</v>
      </c>
      <c r="F986" s="4">
        <v>11</v>
      </c>
      <c r="G986" s="82">
        <f>F986+G962</f>
        <v>623</v>
      </c>
      <c r="H986" s="92">
        <f t="shared" si="72"/>
        <v>17783</v>
      </c>
      <c r="I986" s="92">
        <f t="shared" si="74"/>
        <v>9.7859982237436611</v>
      </c>
      <c r="J986" s="149">
        <f t="shared" si="73"/>
        <v>18.5637753465912</v>
      </c>
    </row>
    <row r="987" spans="1:10" x14ac:dyDescent="0.25">
      <c r="A987" s="92">
        <f t="shared" si="75"/>
        <v>110</v>
      </c>
      <c r="B987" s="5" t="s">
        <v>20</v>
      </c>
      <c r="C987" s="26">
        <v>44002</v>
      </c>
      <c r="D987" s="4">
        <v>512</v>
      </c>
      <c r="E987" s="29">
        <v>18295</v>
      </c>
      <c r="F987" s="4">
        <v>7</v>
      </c>
      <c r="G987" s="82" t="e">
        <f>F987+G963</f>
        <v>#REF!</v>
      </c>
      <c r="H987" s="92">
        <f t="shared" si="72"/>
        <v>18295</v>
      </c>
      <c r="I987" s="92">
        <f t="shared" si="74"/>
        <v>9.8143830774533072</v>
      </c>
      <c r="J987" s="149">
        <f t="shared" si="73"/>
        <v>18.769219341100744</v>
      </c>
    </row>
    <row r="988" spans="1:10" x14ac:dyDescent="0.25">
      <c r="A988" s="92">
        <f t="shared" si="75"/>
        <v>111</v>
      </c>
      <c r="B988" s="5" t="s">
        <v>20</v>
      </c>
      <c r="C988" s="26">
        <v>44003</v>
      </c>
      <c r="D988" s="4">
        <v>707</v>
      </c>
      <c r="E988" s="29">
        <v>19002</v>
      </c>
      <c r="F988" s="4">
        <v>8</v>
      </c>
      <c r="G988" s="82" t="e">
        <f>F988+G964</f>
        <v>#REF!</v>
      </c>
      <c r="H988" s="92">
        <f t="shared" si="72"/>
        <v>19002</v>
      </c>
      <c r="I988" s="92">
        <f t="shared" si="74"/>
        <v>9.8522995157666955</v>
      </c>
      <c r="J988" s="149">
        <f t="shared" si="73"/>
        <v>18.78033375961844</v>
      </c>
    </row>
    <row r="989" spans="1:10" x14ac:dyDescent="0.25">
      <c r="A989" s="92">
        <f t="shared" si="75"/>
        <v>112</v>
      </c>
      <c r="B989" s="5" t="s">
        <v>20</v>
      </c>
      <c r="C989" s="26">
        <v>44004</v>
      </c>
      <c r="D989" s="4">
        <v>1024</v>
      </c>
      <c r="E989" s="29">
        <v>20026</v>
      </c>
      <c r="F989" s="4">
        <v>18</v>
      </c>
      <c r="G989" s="82">
        <f>F989+G965</f>
        <v>57</v>
      </c>
      <c r="H989" s="92">
        <f t="shared" si="72"/>
        <v>20026</v>
      </c>
      <c r="I989" s="92">
        <f t="shared" si="74"/>
        <v>9.9047867082677481</v>
      </c>
      <c r="J989" s="149">
        <f t="shared" si="73"/>
        <v>18.061973931140539</v>
      </c>
    </row>
    <row r="990" spans="1:10" x14ac:dyDescent="0.25">
      <c r="A990" s="92">
        <f t="shared" si="75"/>
        <v>113</v>
      </c>
      <c r="B990" s="5" t="s">
        <v>20</v>
      </c>
      <c r="C990" s="26">
        <v>44005</v>
      </c>
      <c r="D990" s="4">
        <v>759</v>
      </c>
      <c r="E990" s="29">
        <v>20785</v>
      </c>
      <c r="F990" s="4">
        <v>17</v>
      </c>
      <c r="G990" s="82" t="e">
        <f>F990+G966</f>
        <v>#REF!</v>
      </c>
      <c r="H990" s="92">
        <f t="shared" si="72"/>
        <v>20785</v>
      </c>
      <c r="I990" s="92">
        <f t="shared" si="74"/>
        <v>9.9419868516867371</v>
      </c>
      <c r="J990" s="149">
        <f t="shared" si="73"/>
        <v>17.461293928179618</v>
      </c>
    </row>
    <row r="991" spans="1:10" x14ac:dyDescent="0.25">
      <c r="A991" s="92">
        <f t="shared" si="75"/>
        <v>114</v>
      </c>
      <c r="B991" s="5" t="s">
        <v>20</v>
      </c>
      <c r="C991" s="26">
        <v>44006</v>
      </c>
      <c r="D991" s="4">
        <v>1012</v>
      </c>
      <c r="E991" s="29">
        <v>21797</v>
      </c>
      <c r="F991" s="4">
        <v>10</v>
      </c>
      <c r="G991" s="82" t="e">
        <f>F991+G967</f>
        <v>#REF!</v>
      </c>
      <c r="H991" s="92">
        <f t="shared" si="72"/>
        <v>21797</v>
      </c>
      <c r="I991" s="92">
        <f t="shared" si="74"/>
        <v>9.9895276246285132</v>
      </c>
      <c r="J991" s="149">
        <f t="shared" si="73"/>
        <v>16.899212983721352</v>
      </c>
    </row>
    <row r="992" spans="1:10" x14ac:dyDescent="0.25">
      <c r="A992" s="92">
        <f t="shared" si="75"/>
        <v>115</v>
      </c>
      <c r="B992" s="5" t="s">
        <v>20</v>
      </c>
      <c r="C992" s="26">
        <v>44007</v>
      </c>
      <c r="D992" s="4">
        <v>942</v>
      </c>
      <c r="E992" s="29">
        <v>22739</v>
      </c>
      <c r="F992" s="4">
        <v>15</v>
      </c>
      <c r="G992" s="82">
        <f>F992+G968</f>
        <v>51</v>
      </c>
      <c r="H992" s="92">
        <f t="shared" si="72"/>
        <v>22739</v>
      </c>
      <c r="I992" s="92">
        <f t="shared" si="74"/>
        <v>10.031836790963791</v>
      </c>
      <c r="J992" s="149">
        <f t="shared" si="73"/>
        <v>16.64658995371455</v>
      </c>
    </row>
    <row r="993" spans="1:10" x14ac:dyDescent="0.25">
      <c r="A993" s="92">
        <f t="shared" si="75"/>
        <v>116</v>
      </c>
      <c r="B993" s="5" t="s">
        <v>20</v>
      </c>
      <c r="C993" s="26">
        <v>44008</v>
      </c>
      <c r="D993" s="4">
        <v>967</v>
      </c>
      <c r="E993" s="29">
        <v>23706</v>
      </c>
      <c r="F993" s="4">
        <v>11</v>
      </c>
      <c r="G993" s="82" t="e">
        <f>F993+G969</f>
        <v>#REF!</v>
      </c>
      <c r="H993" s="92">
        <f t="shared" si="72"/>
        <v>23706</v>
      </c>
      <c r="I993" s="92">
        <f t="shared" si="74"/>
        <v>10.073483459639446</v>
      </c>
      <c r="J993" s="149">
        <f t="shared" si="73"/>
        <v>16.407932330877436</v>
      </c>
    </row>
    <row r="994" spans="1:10" x14ac:dyDescent="0.25">
      <c r="A994" s="92">
        <f t="shared" si="75"/>
        <v>117</v>
      </c>
      <c r="B994" s="5" t="s">
        <v>20</v>
      </c>
      <c r="C994" s="26">
        <v>44009</v>
      </c>
      <c r="D994" s="4">
        <v>849</v>
      </c>
      <c r="E994" s="29">
        <v>24555</v>
      </c>
      <c r="F994" s="4">
        <v>10</v>
      </c>
      <c r="G994" s="82" t="e">
        <f>F994+G970</f>
        <v>#REF!</v>
      </c>
      <c r="H994" s="92">
        <f t="shared" si="72"/>
        <v>24555</v>
      </c>
      <c r="I994" s="92">
        <f t="shared" si="74"/>
        <v>10.108670778473344</v>
      </c>
      <c r="J994" s="149">
        <f t="shared" si="73"/>
        <v>16.197619745076882</v>
      </c>
    </row>
    <row r="995" spans="1:10" x14ac:dyDescent="0.25">
      <c r="A995" s="92">
        <f t="shared" si="75"/>
        <v>118</v>
      </c>
      <c r="B995" s="5" t="s">
        <v>20</v>
      </c>
      <c r="C995" s="26">
        <v>44010</v>
      </c>
      <c r="D995" s="4">
        <v>852</v>
      </c>
      <c r="E995" s="29">
        <v>25407</v>
      </c>
      <c r="F995" s="4">
        <v>12</v>
      </c>
      <c r="G995" s="82">
        <f>F995+G971</f>
        <v>41</v>
      </c>
      <c r="H995" s="92">
        <f t="shared" si="72"/>
        <v>25407</v>
      </c>
      <c r="I995" s="92">
        <f t="shared" si="74"/>
        <v>10.142780005589708</v>
      </c>
      <c r="J995" s="149">
        <f t="shared" si="73"/>
        <v>16.685193332533501</v>
      </c>
    </row>
    <row r="996" spans="1:10" x14ac:dyDescent="0.25">
      <c r="A996" s="92">
        <f t="shared" si="75"/>
        <v>119</v>
      </c>
      <c r="B996" s="5" t="s">
        <v>20</v>
      </c>
      <c r="C996" s="26">
        <v>44011</v>
      </c>
      <c r="D996" s="4">
        <v>944</v>
      </c>
      <c r="E996" s="29">
        <v>26351</v>
      </c>
      <c r="F996" s="4">
        <v>23</v>
      </c>
      <c r="G996" s="82" t="e">
        <f>F996+G972</f>
        <v>#REF!</v>
      </c>
      <c r="H996" s="92">
        <f t="shared" si="72"/>
        <v>26351</v>
      </c>
      <c r="I996" s="92">
        <f t="shared" si="74"/>
        <v>10.179261503913537</v>
      </c>
      <c r="J996" s="149">
        <f t="shared" si="73"/>
        <v>17.514429055915308</v>
      </c>
    </row>
    <row r="997" spans="1:10" x14ac:dyDescent="0.25">
      <c r="A997" s="92">
        <f t="shared" si="75"/>
        <v>120</v>
      </c>
      <c r="B997" s="5" t="s">
        <v>20</v>
      </c>
      <c r="C997" s="26">
        <v>44012</v>
      </c>
      <c r="D997" s="4">
        <v>744</v>
      </c>
      <c r="E997" s="29">
        <v>27095</v>
      </c>
      <c r="F997" s="4">
        <v>12</v>
      </c>
      <c r="G997" s="82" t="e">
        <f>F997+G973</f>
        <v>#REF!</v>
      </c>
      <c r="H997" s="92">
        <f t="shared" ref="H997:H1060" si="76">IF(EXACT(B997,B996),D997+H996,E997)</f>
        <v>27095</v>
      </c>
      <c r="I997" s="92">
        <f t="shared" si="74"/>
        <v>10.207104488000214</v>
      </c>
      <c r="J997" s="149">
        <f t="shared" si="73"/>
        <v>18.352776379878346</v>
      </c>
    </row>
    <row r="998" spans="1:10" x14ac:dyDescent="0.25">
      <c r="A998" s="92">
        <f t="shared" si="75"/>
        <v>121</v>
      </c>
      <c r="B998" s="5" t="s">
        <v>20</v>
      </c>
      <c r="C998" s="26">
        <v>44013</v>
      </c>
      <c r="D998" s="4">
        <v>841</v>
      </c>
      <c r="E998" s="29">
        <v>27936</v>
      </c>
      <c r="F998" s="4">
        <v>13</v>
      </c>
      <c r="G998" s="82">
        <f>F998+G974</f>
        <v>29</v>
      </c>
      <c r="H998" s="92">
        <f t="shared" si="76"/>
        <v>27936</v>
      </c>
      <c r="I998" s="92">
        <f t="shared" si="74"/>
        <v>10.237671458639328</v>
      </c>
      <c r="J998" s="149">
        <f t="shared" si="73"/>
        <v>19.63862163163056</v>
      </c>
    </row>
    <row r="999" spans="1:10" x14ac:dyDescent="0.25">
      <c r="A999" s="92">
        <f t="shared" si="75"/>
        <v>122</v>
      </c>
      <c r="B999" s="5" t="s">
        <v>20</v>
      </c>
      <c r="C999" s="26">
        <v>44014</v>
      </c>
      <c r="D999" s="4">
        <v>840</v>
      </c>
      <c r="E999" s="29">
        <v>28776</v>
      </c>
      <c r="F999" s="4">
        <v>11</v>
      </c>
      <c r="G999" s="82" t="e">
        <f>F999+G975</f>
        <v>#REF!</v>
      </c>
      <c r="H999" s="92">
        <f t="shared" si="76"/>
        <v>28776</v>
      </c>
      <c r="I999" s="92">
        <f t="shared" si="74"/>
        <v>10.267296985375459</v>
      </c>
      <c r="J999" s="149">
        <f t="shared" si="73"/>
        <v>20.787407218737556</v>
      </c>
    </row>
    <row r="1000" spans="1:10" x14ac:dyDescent="0.25">
      <c r="A1000" s="92">
        <f t="shared" si="75"/>
        <v>123</v>
      </c>
      <c r="B1000" s="5" t="s">
        <v>20</v>
      </c>
      <c r="C1000" s="26">
        <v>44015</v>
      </c>
      <c r="D1000" s="4">
        <v>835</v>
      </c>
      <c r="E1000" s="29">
        <v>29611</v>
      </c>
      <c r="F1000" s="4">
        <v>22</v>
      </c>
      <c r="G1000" s="82" t="e">
        <f>F1000+G976</f>
        <v>#REF!</v>
      </c>
      <c r="H1000" s="92">
        <f t="shared" si="76"/>
        <v>29611</v>
      </c>
      <c r="I1000" s="92">
        <f t="shared" si="74"/>
        <v>10.295901192899562</v>
      </c>
      <c r="J1000" s="149">
        <f t="shared" si="73"/>
        <v>21.867709869294089</v>
      </c>
    </row>
    <row r="1001" spans="1:10" x14ac:dyDescent="0.25">
      <c r="A1001" s="92">
        <f t="shared" si="75"/>
        <v>124</v>
      </c>
      <c r="B1001" s="5" t="s">
        <v>20</v>
      </c>
      <c r="C1001" s="26">
        <v>44016</v>
      </c>
      <c r="D1001" s="4">
        <v>899</v>
      </c>
      <c r="E1001" s="29">
        <v>30510</v>
      </c>
      <c r="F1001" s="4">
        <v>13</v>
      </c>
      <c r="G1001" s="82" t="e">
        <f>F1001+G977</f>
        <v>#REF!</v>
      </c>
      <c r="H1001" s="92">
        <f t="shared" si="76"/>
        <v>30510</v>
      </c>
      <c r="I1001" s="92">
        <f t="shared" si="74"/>
        <v>10.325809777710715</v>
      </c>
      <c r="J1001" s="149">
        <f t="shared" si="73"/>
        <v>22.565375534674853</v>
      </c>
    </row>
    <row r="1002" spans="1:10" x14ac:dyDescent="0.25">
      <c r="A1002" s="92">
        <f t="shared" si="75"/>
        <v>125</v>
      </c>
      <c r="B1002" s="5" t="s">
        <v>20</v>
      </c>
      <c r="C1002" s="26">
        <v>44017</v>
      </c>
      <c r="D1002" s="4">
        <v>767</v>
      </c>
      <c r="E1002" s="29">
        <v>31277</v>
      </c>
      <c r="F1002" s="4">
        <v>10</v>
      </c>
      <c r="G1002" s="82" t="e">
        <f>F1002+G978</f>
        <v>#REF!</v>
      </c>
      <c r="H1002" s="92">
        <f t="shared" si="76"/>
        <v>31277</v>
      </c>
      <c r="I1002" s="92">
        <f t="shared" si="74"/>
        <v>10.350638282131399</v>
      </c>
      <c r="J1002" s="149">
        <f t="shared" si="73"/>
        <v>23.441977976151062</v>
      </c>
    </row>
    <row r="1003" spans="1:10" x14ac:dyDescent="0.25">
      <c r="A1003" s="92">
        <f t="shared" si="75"/>
        <v>126</v>
      </c>
      <c r="B1003" s="5" t="s">
        <v>20</v>
      </c>
      <c r="C1003" s="26">
        <v>44018</v>
      </c>
      <c r="D1003" s="4">
        <v>995</v>
      </c>
      <c r="E1003" s="29">
        <v>32272</v>
      </c>
      <c r="F1003" s="4">
        <v>14</v>
      </c>
      <c r="G1003" s="82" t="e">
        <f>F1003+G979</f>
        <v>#REF!</v>
      </c>
      <c r="H1003" s="92">
        <f t="shared" si="76"/>
        <v>32272</v>
      </c>
      <c r="I1003" s="92">
        <f t="shared" si="74"/>
        <v>10.381955260193992</v>
      </c>
      <c r="J1003" s="149">
        <f t="shared" si="73"/>
        <v>23.96513620557084</v>
      </c>
    </row>
    <row r="1004" spans="1:10" x14ac:dyDescent="0.25">
      <c r="A1004" s="92">
        <f t="shared" si="75"/>
        <v>127</v>
      </c>
      <c r="B1004" s="5" t="s">
        <v>20</v>
      </c>
      <c r="C1004" s="26">
        <v>44019</v>
      </c>
      <c r="D1004" s="4">
        <v>1025</v>
      </c>
      <c r="E1004" s="29">
        <v>33297</v>
      </c>
      <c r="F1004" s="4">
        <v>21</v>
      </c>
      <c r="G1004" s="82" t="e">
        <f>F1004+G980</f>
        <v>#REF!</v>
      </c>
      <c r="H1004" s="92">
        <f t="shared" si="76"/>
        <v>33297</v>
      </c>
      <c r="I1004" s="92">
        <f t="shared" si="74"/>
        <v>10.413222581820088</v>
      </c>
      <c r="J1004" s="149">
        <f t="shared" si="73"/>
        <v>23.821652859054119</v>
      </c>
    </row>
    <row r="1005" spans="1:10" x14ac:dyDescent="0.25">
      <c r="A1005" s="92">
        <f t="shared" si="75"/>
        <v>128</v>
      </c>
      <c r="B1005" s="5" t="s">
        <v>20</v>
      </c>
      <c r="C1005" s="26">
        <v>44020</v>
      </c>
      <c r="D1005" s="4">
        <v>1116</v>
      </c>
      <c r="E1005" s="29">
        <v>34413</v>
      </c>
      <c r="F1005" s="4">
        <v>16</v>
      </c>
      <c r="G1005" s="82" t="e">
        <f>F1005+G981</f>
        <v>#REF!</v>
      </c>
      <c r="H1005" s="92">
        <f t="shared" si="76"/>
        <v>34413</v>
      </c>
      <c r="I1005" s="92">
        <f t="shared" si="74"/>
        <v>10.446189678949377</v>
      </c>
      <c r="J1005" s="149">
        <f t="shared" si="73"/>
        <v>23.551199085298762</v>
      </c>
    </row>
    <row r="1006" spans="1:10" x14ac:dyDescent="0.25">
      <c r="A1006" s="92">
        <f t="shared" si="75"/>
        <v>129</v>
      </c>
      <c r="B1006" s="5" t="s">
        <v>20</v>
      </c>
      <c r="C1006" s="26">
        <v>44021</v>
      </c>
      <c r="D1006" s="4">
        <v>1058</v>
      </c>
      <c r="E1006" s="29">
        <v>35471</v>
      </c>
      <c r="F1006" s="4">
        <v>10</v>
      </c>
      <c r="G1006" s="82" t="e">
        <f>F1006+G982</f>
        <v>#REF!</v>
      </c>
      <c r="H1006" s="92">
        <f t="shared" si="76"/>
        <v>35471</v>
      </c>
      <c r="I1006" s="92">
        <f t="shared" si="74"/>
        <v>10.476470740209276</v>
      </c>
      <c r="J1006" s="149">
        <f t="shared" si="73"/>
        <v>23.204222813494301</v>
      </c>
    </row>
    <row r="1007" spans="1:10" x14ac:dyDescent="0.25">
      <c r="A1007" s="92">
        <f t="shared" si="75"/>
        <v>130</v>
      </c>
      <c r="B1007" s="5" t="s">
        <v>20</v>
      </c>
      <c r="C1007" s="26">
        <v>44022</v>
      </c>
      <c r="D1007" s="4">
        <v>1049</v>
      </c>
      <c r="E1007" s="29">
        <v>36520</v>
      </c>
      <c r="F1007" s="4">
        <v>20</v>
      </c>
      <c r="G1007" s="82" t="e">
        <f>F1007+G983</f>
        <v>#REF!</v>
      </c>
      <c r="H1007" s="92">
        <f t="shared" si="76"/>
        <v>36520</v>
      </c>
      <c r="I1007" s="92">
        <f t="shared" si="74"/>
        <v>10.505615334708905</v>
      </c>
      <c r="J1007" s="149">
        <f t="shared" si="73"/>
        <v>22.929971110386759</v>
      </c>
    </row>
    <row r="1008" spans="1:10" x14ac:dyDescent="0.25">
      <c r="A1008" s="92">
        <f t="shared" si="75"/>
        <v>131</v>
      </c>
      <c r="B1008" s="5" t="s">
        <v>20</v>
      </c>
      <c r="C1008" s="26">
        <v>44023</v>
      </c>
      <c r="D1008" s="4">
        <v>1051</v>
      </c>
      <c r="E1008" s="29">
        <v>37571</v>
      </c>
      <c r="F1008" s="4">
        <v>13</v>
      </c>
      <c r="G1008" s="82" t="e">
        <f>F1008+G984</f>
        <v>#REF!</v>
      </c>
      <c r="H1008" s="92">
        <f t="shared" si="76"/>
        <v>37571</v>
      </c>
      <c r="I1008" s="92">
        <f t="shared" si="74"/>
        <v>10.533987755195422</v>
      </c>
      <c r="J1008" s="149">
        <f t="shared" si="73"/>
        <v>22.845226124163073</v>
      </c>
    </row>
    <row r="1009" spans="1:10" x14ac:dyDescent="0.25">
      <c r="A1009" s="92">
        <f t="shared" si="75"/>
        <v>132</v>
      </c>
      <c r="B1009" s="5" t="s">
        <v>20</v>
      </c>
      <c r="C1009" s="26">
        <v>44024</v>
      </c>
      <c r="D1009" s="4">
        <v>754</v>
      </c>
      <c r="E1009" s="29">
        <v>38325</v>
      </c>
      <c r="F1009" s="4">
        <v>11</v>
      </c>
      <c r="G1009" s="82" t="e">
        <f>F1009+G985</f>
        <v>#REF!</v>
      </c>
      <c r="H1009" s="92">
        <f t="shared" si="76"/>
        <v>38325</v>
      </c>
      <c r="I1009" s="92">
        <f t="shared" si="74"/>
        <v>10.553857703740015</v>
      </c>
      <c r="J1009" s="149">
        <f t="shared" si="73"/>
        <v>23.381797099413092</v>
      </c>
    </row>
    <row r="1010" spans="1:10" x14ac:dyDescent="0.25">
      <c r="A1010" s="92">
        <f t="shared" si="75"/>
        <v>133</v>
      </c>
      <c r="B1010" s="5" t="s">
        <v>20</v>
      </c>
      <c r="C1010" s="26">
        <v>44025</v>
      </c>
      <c r="D1010" s="4">
        <v>860</v>
      </c>
      <c r="E1010" s="29">
        <v>39185</v>
      </c>
      <c r="F1010" s="4">
        <v>31</v>
      </c>
      <c r="G1010" s="82">
        <f>F1010+G986</f>
        <v>654</v>
      </c>
      <c r="H1010" s="92">
        <f t="shared" si="76"/>
        <v>39185</v>
      </c>
      <c r="I1010" s="92">
        <f t="shared" si="74"/>
        <v>10.576049299486964</v>
      </c>
      <c r="J1010" s="149">
        <f t="shared" si="73"/>
        <v>24.730308405274048</v>
      </c>
    </row>
    <row r="1011" spans="1:10" x14ac:dyDescent="0.25">
      <c r="A1011" s="92">
        <f t="shared" si="75"/>
        <v>134</v>
      </c>
      <c r="B1011" s="5" t="s">
        <v>20</v>
      </c>
      <c r="C1011" s="26">
        <v>44026</v>
      </c>
      <c r="D1011" s="4">
        <v>1039</v>
      </c>
      <c r="E1011" s="29">
        <v>40224</v>
      </c>
      <c r="F1011" s="4">
        <v>28</v>
      </c>
      <c r="G1011" s="82" t="e">
        <f>F1011+G987</f>
        <v>#REF!</v>
      </c>
      <c r="H1011" s="92">
        <f t="shared" si="76"/>
        <v>40224</v>
      </c>
      <c r="I1011" s="92">
        <f t="shared" si="74"/>
        <v>10.602219111389974</v>
      </c>
      <c r="J1011" s="149">
        <f t="shared" si="73"/>
        <v>26.07675451488381</v>
      </c>
    </row>
    <row r="1012" spans="1:10" x14ac:dyDescent="0.25">
      <c r="A1012" s="92">
        <f t="shared" si="75"/>
        <v>135</v>
      </c>
      <c r="B1012" s="5" t="s">
        <v>20</v>
      </c>
      <c r="C1012" s="26">
        <v>44027</v>
      </c>
      <c r="D1012" s="4">
        <v>1220</v>
      </c>
      <c r="E1012" s="29">
        <v>41444</v>
      </c>
      <c r="F1012" s="4">
        <v>28</v>
      </c>
      <c r="G1012" s="82" t="e">
        <f>F1012+G988</f>
        <v>#REF!</v>
      </c>
      <c r="H1012" s="92">
        <f t="shared" si="76"/>
        <v>41444</v>
      </c>
      <c r="I1012" s="92">
        <f t="shared" si="74"/>
        <v>10.632098397371642</v>
      </c>
      <c r="J1012" s="149">
        <f t="shared" si="73"/>
        <v>26.939825104034821</v>
      </c>
    </row>
    <row r="1013" spans="1:10" x14ac:dyDescent="0.25">
      <c r="A1013" s="92">
        <f t="shared" si="75"/>
        <v>136</v>
      </c>
      <c r="B1013" s="5" t="s">
        <v>20</v>
      </c>
      <c r="C1013" s="26">
        <v>44028</v>
      </c>
      <c r="D1013" s="4">
        <v>854</v>
      </c>
      <c r="E1013" s="29">
        <v>42298</v>
      </c>
      <c r="F1013" s="4">
        <v>15</v>
      </c>
      <c r="G1013" s="82">
        <f>F1013+G989</f>
        <v>72</v>
      </c>
      <c r="H1013" s="92">
        <f t="shared" si="76"/>
        <v>42298</v>
      </c>
      <c r="I1013" s="92">
        <f t="shared" si="74"/>
        <v>10.652495082592695</v>
      </c>
      <c r="J1013" s="149">
        <f t="shared" ref="J1013:J1076" si="77">LN(2)/SLOPE(I1006:I1013,A1006:A1013)</f>
        <v>27.838948159516072</v>
      </c>
    </row>
    <row r="1014" spans="1:10" x14ac:dyDescent="0.25">
      <c r="A1014" s="92">
        <f t="shared" si="75"/>
        <v>137</v>
      </c>
      <c r="B1014" s="5" t="s">
        <v>20</v>
      </c>
      <c r="C1014" s="26">
        <v>44029</v>
      </c>
      <c r="D1014" s="4">
        <v>1081</v>
      </c>
      <c r="E1014" s="29">
        <v>43379</v>
      </c>
      <c r="F1014" s="4">
        <v>28</v>
      </c>
      <c r="G1014" s="82" t="e">
        <f>F1014+G990</f>
        <v>#REF!</v>
      </c>
      <c r="H1014" s="92">
        <f t="shared" si="76"/>
        <v>43379</v>
      </c>
      <c r="I1014" s="92">
        <f t="shared" si="74"/>
        <v>10.677730732017421</v>
      </c>
      <c r="J1014" s="149">
        <f t="shared" si="77"/>
        <v>28.288473416511948</v>
      </c>
    </row>
    <row r="1015" spans="1:10" x14ac:dyDescent="0.25">
      <c r="A1015" s="92">
        <f t="shared" si="75"/>
        <v>138</v>
      </c>
      <c r="B1015" s="5" t="s">
        <v>20</v>
      </c>
      <c r="C1015" s="26">
        <v>44030</v>
      </c>
      <c r="D1015" s="4">
        <v>1106</v>
      </c>
      <c r="E1015" s="29">
        <v>44485</v>
      </c>
      <c r="F1015" s="4">
        <v>16</v>
      </c>
      <c r="G1015" s="82" t="e">
        <f>F1015+G991</f>
        <v>#REF!</v>
      </c>
      <c r="H1015" s="92">
        <f t="shared" si="76"/>
        <v>44485</v>
      </c>
      <c r="I1015" s="92">
        <f t="shared" si="74"/>
        <v>10.702907332678867</v>
      </c>
      <c r="J1015" s="149">
        <f t="shared" si="77"/>
        <v>28.25028215574854</v>
      </c>
    </row>
    <row r="1016" spans="1:10" x14ac:dyDescent="0.25">
      <c r="A1016" s="92">
        <f t="shared" si="75"/>
        <v>139</v>
      </c>
      <c r="B1016" s="5" t="s">
        <v>20</v>
      </c>
      <c r="C1016" s="26">
        <v>44031</v>
      </c>
      <c r="D1016" s="4">
        <v>1116</v>
      </c>
      <c r="E1016" s="29">
        <v>45601</v>
      </c>
      <c r="F1016" s="4">
        <v>14</v>
      </c>
      <c r="G1016" s="82">
        <f>F1016+G992</f>
        <v>65</v>
      </c>
      <c r="H1016" s="92">
        <f t="shared" si="76"/>
        <v>45601</v>
      </c>
      <c r="I1016" s="92">
        <f t="shared" si="74"/>
        <v>10.727684925086583</v>
      </c>
      <c r="J1016" s="149">
        <f t="shared" si="77"/>
        <v>27.752155794343807</v>
      </c>
    </row>
    <row r="1017" spans="1:10" x14ac:dyDescent="0.25">
      <c r="A1017" s="92">
        <f t="shared" si="75"/>
        <v>140</v>
      </c>
      <c r="B1017" s="5" t="s">
        <v>20</v>
      </c>
      <c r="C1017" s="26">
        <v>44032</v>
      </c>
      <c r="D1017" s="4">
        <v>1090</v>
      </c>
      <c r="E1017" s="29">
        <v>46691</v>
      </c>
      <c r="F1017" s="4">
        <v>50</v>
      </c>
      <c r="G1017" s="82" t="e">
        <f>F1017+G993</f>
        <v>#REF!</v>
      </c>
      <c r="H1017" s="92">
        <f t="shared" si="76"/>
        <v>46691</v>
      </c>
      <c r="I1017" s="92">
        <f t="shared" si="74"/>
        <v>10.751306705598122</v>
      </c>
      <c r="J1017" s="149">
        <f t="shared" si="77"/>
        <v>27.834662876602955</v>
      </c>
    </row>
    <row r="1018" spans="1:10" x14ac:dyDescent="0.25">
      <c r="A1018" s="92">
        <f t="shared" si="75"/>
        <v>141</v>
      </c>
      <c r="B1018" s="5" t="s">
        <v>20</v>
      </c>
      <c r="C1018" s="26">
        <v>44033</v>
      </c>
      <c r="D1018" s="4">
        <v>1452</v>
      </c>
      <c r="E1018" s="29">
        <v>48143</v>
      </c>
      <c r="F1018" s="4">
        <f>14+8+10</f>
        <v>32</v>
      </c>
      <c r="G1018" s="82" t="e">
        <f>F1018+G994</f>
        <v>#REF!</v>
      </c>
      <c r="H1018" s="92">
        <f t="shared" si="76"/>
        <v>48143</v>
      </c>
      <c r="I1018" s="92">
        <f t="shared" si="74"/>
        <v>10.781931027633833</v>
      </c>
      <c r="J1018" s="149">
        <f t="shared" si="77"/>
        <v>27.663038340744347</v>
      </c>
    </row>
    <row r="1019" spans="1:10" x14ac:dyDescent="0.25">
      <c r="A1019" s="92">
        <f t="shared" si="75"/>
        <v>142</v>
      </c>
      <c r="B1019" s="5" t="s">
        <v>20</v>
      </c>
      <c r="C1019" s="26">
        <v>44034</v>
      </c>
      <c r="D1019" s="4">
        <v>1390</v>
      </c>
      <c r="E1019" s="29">
        <v>49533</v>
      </c>
      <c r="F1019" s="4">
        <f>7+18+17</f>
        <v>42</v>
      </c>
      <c r="G1019" s="82">
        <f>F1019+G995</f>
        <v>83</v>
      </c>
      <c r="H1019" s="92">
        <f t="shared" si="76"/>
        <v>49533</v>
      </c>
      <c r="I1019" s="92">
        <f t="shared" si="74"/>
        <v>10.810394393099942</v>
      </c>
      <c r="J1019" s="149">
        <f t="shared" si="77"/>
        <v>27.198022707626073</v>
      </c>
    </row>
    <row r="1020" spans="1:10" x14ac:dyDescent="0.25">
      <c r="A1020" s="92">
        <f t="shared" si="75"/>
        <v>143</v>
      </c>
      <c r="B1020" s="5" t="s">
        <v>20</v>
      </c>
      <c r="C1020" s="26">
        <v>44035</v>
      </c>
      <c r="D1020" s="4">
        <v>1267</v>
      </c>
      <c r="E1020" s="29">
        <v>50800</v>
      </c>
      <c r="F1020" s="4">
        <f>9+8+9+13</f>
        <v>39</v>
      </c>
      <c r="G1020" s="82" t="e">
        <f>F1020+G996</f>
        <v>#REF!</v>
      </c>
      <c r="H1020" s="92">
        <f t="shared" si="76"/>
        <v>50800</v>
      </c>
      <c r="I1020" s="92">
        <f t="shared" si="74"/>
        <v>10.835651633566574</v>
      </c>
      <c r="J1020" s="149">
        <f t="shared" si="77"/>
        <v>26.392356507840727</v>
      </c>
    </row>
    <row r="1021" spans="1:10" x14ac:dyDescent="0.25">
      <c r="A1021" s="92">
        <f t="shared" si="75"/>
        <v>144</v>
      </c>
      <c r="B1021" s="5" t="s">
        <v>20</v>
      </c>
      <c r="C1021" s="26">
        <v>44036</v>
      </c>
      <c r="D1021" s="4">
        <v>1157</v>
      </c>
      <c r="E1021" s="29">
        <v>51957</v>
      </c>
      <c r="F1021" s="4">
        <f>4+8+7</f>
        <v>19</v>
      </c>
      <c r="G1021" s="82" t="e">
        <f>F1021+G997</f>
        <v>#REF!</v>
      </c>
      <c r="H1021" s="92">
        <f t="shared" si="76"/>
        <v>51957</v>
      </c>
      <c r="I1021" s="92">
        <f t="shared" si="74"/>
        <v>10.858171732397153</v>
      </c>
      <c r="J1021" s="149">
        <f t="shared" si="77"/>
        <v>26.398887635183176</v>
      </c>
    </row>
    <row r="1022" spans="1:10" x14ac:dyDescent="0.25">
      <c r="A1022" s="92">
        <f t="shared" si="75"/>
        <v>145</v>
      </c>
      <c r="B1022" s="5" t="s">
        <v>20</v>
      </c>
      <c r="C1022" s="26">
        <v>44037</v>
      </c>
      <c r="D1022" s="4">
        <v>1121</v>
      </c>
      <c r="E1022" s="29">
        <v>53078</v>
      </c>
      <c r="F1022" s="4">
        <v>8</v>
      </c>
      <c r="G1022" s="82">
        <f>F1022+G998</f>
        <v>37</v>
      </c>
      <c r="H1022" s="92">
        <f t="shared" si="76"/>
        <v>53078</v>
      </c>
      <c r="I1022" s="92">
        <f t="shared" si="74"/>
        <v>10.879517808761141</v>
      </c>
      <c r="J1022" s="149">
        <f t="shared" si="77"/>
        <v>26.828962819739104</v>
      </c>
    </row>
    <row r="1023" spans="1:10" x14ac:dyDescent="0.25">
      <c r="A1023" s="92">
        <f t="shared" si="75"/>
        <v>146</v>
      </c>
      <c r="B1023" s="5" t="s">
        <v>20</v>
      </c>
      <c r="C1023" s="26">
        <v>44038</v>
      </c>
      <c r="D1023" s="4">
        <v>888</v>
      </c>
      <c r="E1023" s="29">
        <v>53966</v>
      </c>
      <c r="F1023" s="4">
        <v>12</v>
      </c>
      <c r="G1023" s="82" t="e">
        <f>F1023+G999</f>
        <v>#REF!</v>
      </c>
      <c r="H1023" s="92">
        <f t="shared" si="76"/>
        <v>53966</v>
      </c>
      <c r="I1023" s="92">
        <f t="shared" si="74"/>
        <v>10.896109497616806</v>
      </c>
      <c r="J1023" s="149">
        <f t="shared" si="77"/>
        <v>28.073370332903853</v>
      </c>
    </row>
    <row r="1024" spans="1:10" x14ac:dyDescent="0.25">
      <c r="A1024" s="92">
        <f t="shared" si="75"/>
        <v>147</v>
      </c>
      <c r="B1024" s="5" t="s">
        <v>20</v>
      </c>
      <c r="C1024" s="26">
        <v>44039</v>
      </c>
      <c r="D1024" s="4">
        <v>1059</v>
      </c>
      <c r="E1024" s="29">
        <v>55025</v>
      </c>
      <c r="F1024" s="4">
        <v>54</v>
      </c>
      <c r="G1024" s="82" t="e">
        <f>F1024+G1000</f>
        <v>#REF!</v>
      </c>
      <c r="H1024" s="92">
        <f t="shared" si="76"/>
        <v>55025</v>
      </c>
      <c r="I1024" s="92">
        <f t="shared" si="74"/>
        <v>10.915542906394663</v>
      </c>
      <c r="J1024" s="149">
        <f t="shared" si="77"/>
        <v>29.851971632438399</v>
      </c>
    </row>
    <row r="1025" spans="1:10" x14ac:dyDescent="0.25">
      <c r="A1025" s="92">
        <f t="shared" si="75"/>
        <v>148</v>
      </c>
      <c r="B1025" s="5" t="s">
        <v>20</v>
      </c>
      <c r="C1025" s="26">
        <v>44040</v>
      </c>
      <c r="D1025" s="4">
        <v>1202</v>
      </c>
      <c r="E1025" s="29">
        <v>56227</v>
      </c>
      <c r="F1025" s="4">
        <f>3+4+17+21</f>
        <v>45</v>
      </c>
      <c r="G1025" s="82" t="e">
        <f>F1025+G1001</f>
        <v>#REF!</v>
      </c>
      <c r="H1025" s="92">
        <f t="shared" si="76"/>
        <v>56227</v>
      </c>
      <c r="I1025" s="92">
        <f t="shared" si="74"/>
        <v>10.937152347559921</v>
      </c>
      <c r="J1025" s="149">
        <f t="shared" si="77"/>
        <v>32.079336128719774</v>
      </c>
    </row>
    <row r="1026" spans="1:10" x14ac:dyDescent="0.25">
      <c r="A1026" s="92">
        <f t="shared" si="75"/>
        <v>149</v>
      </c>
      <c r="B1026" s="5" t="s">
        <v>20</v>
      </c>
      <c r="C1026" s="26">
        <v>44041</v>
      </c>
      <c r="D1026" s="4">
        <v>1079</v>
      </c>
      <c r="E1026" s="29">
        <v>57306</v>
      </c>
      <c r="F1026" s="4">
        <v>29</v>
      </c>
      <c r="G1026" s="82" t="e">
        <f>F1026+G1002</f>
        <v>#REF!</v>
      </c>
      <c r="H1026" s="92">
        <f t="shared" si="76"/>
        <v>57306</v>
      </c>
      <c r="I1026" s="92">
        <f t="shared" ref="I1026:I1089" si="78">LN(H1026)</f>
        <v>10.956160609262792</v>
      </c>
      <c r="J1026" s="149">
        <f t="shared" si="77"/>
        <v>33.91896943232728</v>
      </c>
    </row>
    <row r="1027" spans="1:10" x14ac:dyDescent="0.25">
      <c r="A1027" s="92">
        <f t="shared" si="75"/>
        <v>150</v>
      </c>
      <c r="B1027" s="5" t="s">
        <v>20</v>
      </c>
      <c r="C1027" s="26">
        <v>44042</v>
      </c>
      <c r="D1027" s="4">
        <v>1239</v>
      </c>
      <c r="E1027" s="29">
        <v>58545</v>
      </c>
      <c r="F1027" s="4">
        <f>4+2+18+8</f>
        <v>32</v>
      </c>
      <c r="G1027" s="82" t="e">
        <f>F1027+G1003</f>
        <v>#REF!</v>
      </c>
      <c r="H1027" s="92">
        <f t="shared" si="76"/>
        <v>58545</v>
      </c>
      <c r="I1027" s="92">
        <f t="shared" si="78"/>
        <v>10.977550968282825</v>
      </c>
      <c r="J1027" s="149">
        <f t="shared" si="77"/>
        <v>34.748848764822036</v>
      </c>
    </row>
    <row r="1028" spans="1:10" x14ac:dyDescent="0.25">
      <c r="A1028" s="92">
        <f t="shared" ref="A1028:A1091" si="79">IF(EXACT(B1028,B1027),A1027+1,1)</f>
        <v>151</v>
      </c>
      <c r="B1028" s="5" t="s">
        <v>20</v>
      </c>
      <c r="C1028" s="26">
        <v>44043</v>
      </c>
      <c r="D1028" s="4">
        <v>1142</v>
      </c>
      <c r="E1028" s="29">
        <v>59687</v>
      </c>
      <c r="F1028" s="4">
        <f>7+6+9+4</f>
        <v>26</v>
      </c>
      <c r="G1028" s="82" t="e">
        <f>F1028+G1004</f>
        <v>#REF!</v>
      </c>
      <c r="H1028" s="92">
        <f t="shared" si="76"/>
        <v>59687</v>
      </c>
      <c r="I1028" s="92">
        <f t="shared" si="78"/>
        <v>10.996869520224648</v>
      </c>
      <c r="J1028" s="149">
        <f t="shared" si="77"/>
        <v>35.015579062716704</v>
      </c>
    </row>
    <row r="1029" spans="1:10" x14ac:dyDescent="0.25">
      <c r="A1029" s="92">
        <f t="shared" si="79"/>
        <v>152</v>
      </c>
      <c r="B1029" s="5" t="s">
        <v>20</v>
      </c>
      <c r="C1029" s="26">
        <v>44044</v>
      </c>
      <c r="D1029" s="4">
        <v>968</v>
      </c>
      <c r="E1029" s="29">
        <v>60655</v>
      </c>
      <c r="F1029" s="4">
        <v>13</v>
      </c>
      <c r="G1029" s="82" t="e">
        <f>F1029+G1005</f>
        <v>#REF!</v>
      </c>
      <c r="H1029" s="92">
        <f t="shared" si="76"/>
        <v>60655</v>
      </c>
      <c r="I1029" s="92">
        <f t="shared" si="78"/>
        <v>11.012957351205019</v>
      </c>
      <c r="J1029" s="149">
        <f t="shared" si="77"/>
        <v>35.439790333380884</v>
      </c>
    </row>
    <row r="1030" spans="1:10" x14ac:dyDescent="0.25">
      <c r="A1030" s="92">
        <f t="shared" si="79"/>
        <v>153</v>
      </c>
      <c r="B1030" s="5" t="s">
        <v>20</v>
      </c>
      <c r="C1030" s="26">
        <v>44045</v>
      </c>
      <c r="D1030" s="4">
        <v>971</v>
      </c>
      <c r="E1030" s="29">
        <v>61626</v>
      </c>
      <c r="F1030" s="4">
        <v>7</v>
      </c>
      <c r="G1030" s="82" t="e">
        <f>F1030+G1006</f>
        <v>#REF!</v>
      </c>
      <c r="H1030" s="92">
        <f t="shared" si="76"/>
        <v>61626</v>
      </c>
      <c r="I1030" s="92">
        <f t="shared" si="78"/>
        <v>11.02883913839386</v>
      </c>
      <c r="J1030" s="149">
        <f t="shared" si="77"/>
        <v>36.0138465726127</v>
      </c>
    </row>
    <row r="1031" spans="1:10" x14ac:dyDescent="0.25">
      <c r="A1031" s="92">
        <f t="shared" si="79"/>
        <v>154</v>
      </c>
      <c r="B1031" s="5" t="s">
        <v>20</v>
      </c>
      <c r="C1031" s="26">
        <v>44046</v>
      </c>
      <c r="D1031" s="4">
        <v>1051</v>
      </c>
      <c r="E1031" s="29">
        <v>62677</v>
      </c>
      <c r="F1031" s="4">
        <v>50</v>
      </c>
      <c r="G1031" s="82" t="e">
        <f>F1031+G1007</f>
        <v>#REF!</v>
      </c>
      <c r="H1031" s="92">
        <f t="shared" si="76"/>
        <v>62677</v>
      </c>
      <c r="I1031" s="92">
        <f t="shared" si="78"/>
        <v>11.045749833167539</v>
      </c>
      <c r="J1031" s="149">
        <f t="shared" si="77"/>
        <v>37.333092444162574</v>
      </c>
    </row>
    <row r="1032" spans="1:10" x14ac:dyDescent="0.25">
      <c r="A1032" s="92">
        <f t="shared" si="79"/>
        <v>155</v>
      </c>
      <c r="B1032" s="5" t="s">
        <v>20</v>
      </c>
      <c r="C1032" s="26">
        <v>44047</v>
      </c>
      <c r="D1032" s="4">
        <v>1371</v>
      </c>
      <c r="E1032" s="29">
        <v>64048</v>
      </c>
      <c r="F1032" s="4">
        <f>18+13+7+7</f>
        <v>45</v>
      </c>
      <c r="G1032" s="82" t="e">
        <f>F1032+G1008</f>
        <v>#REF!</v>
      </c>
      <c r="H1032" s="92">
        <f t="shared" si="76"/>
        <v>64048</v>
      </c>
      <c r="I1032" s="92">
        <f t="shared" si="78"/>
        <v>11.067388081232355</v>
      </c>
      <c r="J1032" s="149">
        <f t="shared" si="77"/>
        <v>38.066370234056883</v>
      </c>
    </row>
    <row r="1033" spans="1:10" x14ac:dyDescent="0.25">
      <c r="A1033" s="92">
        <f t="shared" si="79"/>
        <v>156</v>
      </c>
      <c r="B1033" s="5" t="s">
        <v>20</v>
      </c>
      <c r="C1033" s="26">
        <v>44048</v>
      </c>
      <c r="D1033" s="4">
        <v>1467</v>
      </c>
      <c r="E1033" s="29">
        <v>65515</v>
      </c>
      <c r="F1033" s="4">
        <f>1+1+16+14</f>
        <v>32</v>
      </c>
      <c r="G1033" s="82" t="e">
        <f>F1033+G1009</f>
        <v>#REF!</v>
      </c>
      <c r="H1033" s="92">
        <f t="shared" si="76"/>
        <v>65515</v>
      </c>
      <c r="I1033" s="92">
        <f t="shared" si="78"/>
        <v>11.090034403038686</v>
      </c>
      <c r="J1033" s="149">
        <f t="shared" si="77"/>
        <v>37.592606596174576</v>
      </c>
    </row>
    <row r="1034" spans="1:10" x14ac:dyDescent="0.25">
      <c r="A1034" s="92">
        <f t="shared" si="79"/>
        <v>157</v>
      </c>
      <c r="B1034" s="5" t="s">
        <v>20</v>
      </c>
      <c r="C1034" s="26">
        <v>44049</v>
      </c>
      <c r="D1034" s="4">
        <v>1448</v>
      </c>
      <c r="E1034" s="29">
        <v>66963</v>
      </c>
      <c r="F1034" s="4">
        <v>31</v>
      </c>
      <c r="G1034" s="82">
        <f>F1034+G1010</f>
        <v>685</v>
      </c>
      <c r="H1034" s="92">
        <f t="shared" si="76"/>
        <v>66963</v>
      </c>
      <c r="I1034" s="92">
        <f t="shared" si="78"/>
        <v>11.111895507027121</v>
      </c>
      <c r="J1034" s="149">
        <f t="shared" si="77"/>
        <v>36.701291756541124</v>
      </c>
    </row>
    <row r="1035" spans="1:10" x14ac:dyDescent="0.25">
      <c r="A1035" s="92">
        <f t="shared" si="79"/>
        <v>158</v>
      </c>
      <c r="B1035" s="5" t="s">
        <v>20</v>
      </c>
      <c r="C1035" s="26">
        <v>44050</v>
      </c>
      <c r="D1035" s="4">
        <v>1237</v>
      </c>
      <c r="E1035" s="29">
        <v>68200</v>
      </c>
      <c r="F1035" s="4">
        <v>26</v>
      </c>
      <c r="G1035" s="82" t="e">
        <f>F1035+G1011</f>
        <v>#REF!</v>
      </c>
      <c r="H1035" s="92">
        <f t="shared" si="76"/>
        <v>68200</v>
      </c>
      <c r="I1035" s="92">
        <f t="shared" si="78"/>
        <v>11.130199843831553</v>
      </c>
      <c r="J1035" s="149">
        <f t="shared" si="77"/>
        <v>35.649888281529208</v>
      </c>
    </row>
    <row r="1036" spans="1:10" x14ac:dyDescent="0.25">
      <c r="A1036" s="92">
        <f t="shared" si="79"/>
        <v>159</v>
      </c>
      <c r="B1036" s="5" t="s">
        <v>20</v>
      </c>
      <c r="C1036" s="26">
        <v>44051</v>
      </c>
      <c r="D1036" s="4">
        <v>966</v>
      </c>
      <c r="E1036" s="29">
        <v>69166</v>
      </c>
      <c r="F1036" s="4">
        <v>17</v>
      </c>
      <c r="G1036" s="82" t="e">
        <f>F1036+G1012</f>
        <v>#REF!</v>
      </c>
      <c r="H1036" s="92">
        <f t="shared" si="76"/>
        <v>69166</v>
      </c>
      <c r="I1036" s="92">
        <f t="shared" si="78"/>
        <v>11.144264691384112</v>
      </c>
      <c r="J1036" s="149">
        <f t="shared" si="77"/>
        <v>35.350947740553188</v>
      </c>
    </row>
    <row r="1037" spans="1:10" x14ac:dyDescent="0.25">
      <c r="A1037" s="92">
        <f t="shared" si="79"/>
        <v>160</v>
      </c>
      <c r="B1037" s="5" t="s">
        <v>20</v>
      </c>
      <c r="C1037" s="26">
        <v>44052</v>
      </c>
      <c r="D1037" s="4">
        <v>873</v>
      </c>
      <c r="E1037" s="29">
        <v>70039</v>
      </c>
      <c r="F1037" s="4">
        <f>14+7</f>
        <v>21</v>
      </c>
      <c r="G1037" s="82">
        <f>F1037+G1013</f>
        <v>93</v>
      </c>
      <c r="H1037" s="92">
        <f t="shared" si="76"/>
        <v>70039</v>
      </c>
      <c r="I1037" s="92">
        <f t="shared" si="78"/>
        <v>11.15680750874218</v>
      </c>
      <c r="J1037" s="149">
        <f t="shared" si="77"/>
        <v>36.42097367219538</v>
      </c>
    </row>
    <row r="1038" spans="1:10" x14ac:dyDescent="0.25">
      <c r="A1038" s="92">
        <f t="shared" si="79"/>
        <v>161</v>
      </c>
      <c r="B1038" s="5" t="s">
        <v>20</v>
      </c>
      <c r="C1038" s="26">
        <v>44053</v>
      </c>
      <c r="D1038" s="4">
        <v>1047</v>
      </c>
      <c r="E1038" s="29">
        <v>71086</v>
      </c>
      <c r="F1038" s="4">
        <f>4+13+16</f>
        <v>33</v>
      </c>
      <c r="G1038" s="82" t="e">
        <f>F1038+G1014</f>
        <v>#REF!</v>
      </c>
      <c r="H1038" s="92">
        <f t="shared" si="76"/>
        <v>71086</v>
      </c>
      <c r="I1038" s="92">
        <f t="shared" si="78"/>
        <v>11.171645690636321</v>
      </c>
      <c r="J1038" s="149">
        <f t="shared" si="77"/>
        <v>38.575445394456182</v>
      </c>
    </row>
    <row r="1039" spans="1:10" x14ac:dyDescent="0.25">
      <c r="A1039" s="92">
        <f t="shared" si="79"/>
        <v>162</v>
      </c>
      <c r="B1039" s="5" t="s">
        <v>20</v>
      </c>
      <c r="C1039" s="26">
        <v>44054</v>
      </c>
      <c r="D1039" s="4">
        <v>1200</v>
      </c>
      <c r="E1039" s="29">
        <v>72286</v>
      </c>
      <c r="F1039" s="4">
        <f>3+4+11+13</f>
        <v>31</v>
      </c>
      <c r="G1039" s="82" t="e">
        <f>F1039+G1018</f>
        <v>#REF!</v>
      </c>
      <c r="H1039" s="92">
        <f t="shared" si="76"/>
        <v>72286</v>
      </c>
      <c r="I1039" s="92">
        <f t="shared" si="78"/>
        <v>11.188385751775648</v>
      </c>
      <c r="J1039" s="149">
        <f t="shared" si="77"/>
        <v>41.475041554105069</v>
      </c>
    </row>
    <row r="1040" spans="1:10" x14ac:dyDescent="0.25">
      <c r="A1040" s="92">
        <f t="shared" si="79"/>
        <v>163</v>
      </c>
      <c r="B1040" s="5" t="s">
        <v>20</v>
      </c>
      <c r="C1040" s="26">
        <v>44055</v>
      </c>
      <c r="D1040" s="4">
        <v>1163</v>
      </c>
      <c r="E1040" s="29">
        <f>D1040+E1016</f>
        <v>46764</v>
      </c>
      <c r="F1040" s="4">
        <v>58</v>
      </c>
      <c r="G1040" s="82">
        <f>F1040+G1016</f>
        <v>123</v>
      </c>
      <c r="H1040" s="92">
        <f t="shared" si="76"/>
        <v>73449</v>
      </c>
      <c r="I1040" s="92">
        <f t="shared" si="78"/>
        <v>11.204346566805462</v>
      </c>
      <c r="J1040" s="149">
        <f t="shared" si="77"/>
        <v>44.125521061391836</v>
      </c>
    </row>
    <row r="1041" spans="1:10" x14ac:dyDescent="0.25">
      <c r="A1041" s="92">
        <f t="shared" si="79"/>
        <v>164</v>
      </c>
      <c r="B1041" s="5" t="s">
        <v>20</v>
      </c>
      <c r="C1041" s="26">
        <v>44056</v>
      </c>
      <c r="D1041" s="4">
        <v>1126</v>
      </c>
      <c r="E1041" s="29">
        <f>D1041+E1017</f>
        <v>47817</v>
      </c>
      <c r="F1041" s="4">
        <f>2+2+10+15</f>
        <v>29</v>
      </c>
      <c r="G1041" s="82" t="e">
        <f>F1041+G1017</f>
        <v>#REF!</v>
      </c>
      <c r="H1041" s="92">
        <f t="shared" si="76"/>
        <v>74575</v>
      </c>
      <c r="I1041" s="92">
        <f t="shared" si="78"/>
        <v>11.219560609382949</v>
      </c>
      <c r="J1041" s="149">
        <f t="shared" si="77"/>
        <v>45.788604322223868</v>
      </c>
    </row>
    <row r="1042" spans="1:10" x14ac:dyDescent="0.25">
      <c r="A1042" s="92">
        <f t="shared" si="79"/>
        <v>165</v>
      </c>
      <c r="B1042" s="5" t="s">
        <v>20</v>
      </c>
      <c r="C1042" s="26">
        <v>44057</v>
      </c>
      <c r="D1042" s="4">
        <f>1012+6</f>
        <v>1018</v>
      </c>
      <c r="E1042" s="29">
        <f>D1042+E1018</f>
        <v>49161</v>
      </c>
      <c r="F1042" s="4">
        <f>3+7+17+11</f>
        <v>38</v>
      </c>
      <c r="G1042" s="82" t="e">
        <f>F1042+G1018</f>
        <v>#REF!</v>
      </c>
      <c r="H1042" s="92">
        <f t="shared" si="76"/>
        <v>75593</v>
      </c>
      <c r="I1042" s="92">
        <f t="shared" si="78"/>
        <v>11.233118965288073</v>
      </c>
      <c r="J1042" s="149">
        <f t="shared" si="77"/>
        <v>46.346988990236184</v>
      </c>
    </row>
    <row r="1043" spans="1:10" x14ac:dyDescent="0.25">
      <c r="A1043" s="92">
        <f t="shared" si="79"/>
        <v>166</v>
      </c>
      <c r="B1043" s="5" t="s">
        <v>20</v>
      </c>
      <c r="C1043" s="26">
        <v>44058</v>
      </c>
      <c r="D1043" s="4">
        <v>915</v>
      </c>
      <c r="E1043" s="29">
        <f>D1043+E1019</f>
        <v>50448</v>
      </c>
      <c r="F1043" s="4">
        <f>4+2+3</f>
        <v>9</v>
      </c>
      <c r="G1043" s="82">
        <f>F1043+G1019</f>
        <v>92</v>
      </c>
      <c r="H1043" s="92">
        <f t="shared" si="76"/>
        <v>76508</v>
      </c>
      <c r="I1043" s="92">
        <f t="shared" si="78"/>
        <v>11.245150589510425</v>
      </c>
      <c r="J1043" s="149">
        <f t="shared" si="77"/>
        <v>46.674177845148861</v>
      </c>
    </row>
    <row r="1044" spans="1:10" x14ac:dyDescent="0.25">
      <c r="A1044" s="92">
        <f t="shared" si="79"/>
        <v>167</v>
      </c>
      <c r="B1044" s="5" t="s">
        <v>20</v>
      </c>
      <c r="C1044" s="26">
        <v>44059</v>
      </c>
      <c r="D1044" s="4">
        <v>972</v>
      </c>
      <c r="E1044" s="29">
        <f>D1044+E1020</f>
        <v>51772</v>
      </c>
      <c r="F1044" s="4">
        <f>2+5+1</f>
        <v>8</v>
      </c>
      <c r="G1044" s="82" t="e">
        <f>F1044+G1020</f>
        <v>#REF!</v>
      </c>
      <c r="H1044" s="92">
        <f t="shared" si="76"/>
        <v>77480</v>
      </c>
      <c r="I1044" s="92">
        <f t="shared" si="78"/>
        <v>11.257775117520932</v>
      </c>
      <c r="J1044" s="149">
        <f t="shared" si="77"/>
        <v>47.580141293469183</v>
      </c>
    </row>
    <row r="1045" spans="1:10" x14ac:dyDescent="0.25">
      <c r="A1045" s="92">
        <f t="shared" si="79"/>
        <v>168</v>
      </c>
      <c r="B1045" s="5" t="s">
        <v>20</v>
      </c>
      <c r="C1045" s="26">
        <v>44060</v>
      </c>
      <c r="D1045" s="4">
        <v>710</v>
      </c>
      <c r="E1045" s="29">
        <f>D1045+E1021</f>
        <v>52667</v>
      </c>
      <c r="F1045" s="4">
        <f>4+6+8+11</f>
        <v>29</v>
      </c>
      <c r="G1045" s="82" t="e">
        <f>F1045+G1021</f>
        <v>#REF!</v>
      </c>
      <c r="H1045" s="92">
        <f t="shared" si="76"/>
        <v>78190</v>
      </c>
      <c r="I1045" s="92">
        <f t="shared" si="78"/>
        <v>11.266897041118559</v>
      </c>
      <c r="J1045" s="149">
        <f t="shared" si="77"/>
        <v>50.644118348216587</v>
      </c>
    </row>
    <row r="1046" spans="1:10" x14ac:dyDescent="0.25">
      <c r="A1046" s="92">
        <f t="shared" si="79"/>
        <v>169</v>
      </c>
      <c r="B1046" s="5" t="s">
        <v>20</v>
      </c>
      <c r="C1046" s="26">
        <v>44061</v>
      </c>
      <c r="D1046" s="4">
        <v>1051</v>
      </c>
      <c r="E1046" s="29">
        <v>79252</v>
      </c>
      <c r="F1046" s="4">
        <v>58</v>
      </c>
      <c r="G1046" s="82">
        <f>F1046+G1022</f>
        <v>95</v>
      </c>
      <c r="H1046" s="92">
        <f t="shared" si="76"/>
        <v>79241</v>
      </c>
      <c r="I1046" s="92">
        <f t="shared" si="78"/>
        <v>11.280249120621802</v>
      </c>
      <c r="J1046" s="149">
        <f t="shared" si="77"/>
        <v>53.788376477434326</v>
      </c>
    </row>
    <row r="1047" spans="1:10" x14ac:dyDescent="0.25">
      <c r="A1047" s="92">
        <f t="shared" si="79"/>
        <v>170</v>
      </c>
      <c r="B1047" s="5" t="s">
        <v>20</v>
      </c>
      <c r="C1047" s="26">
        <v>44062</v>
      </c>
      <c r="D1047" s="4">
        <v>1094</v>
      </c>
      <c r="E1047" s="29">
        <f>D1047+E1023</f>
        <v>55060</v>
      </c>
      <c r="F1047" s="4">
        <f>6+5+14+22</f>
        <v>47</v>
      </c>
      <c r="G1047" s="82" t="e">
        <f>F1047+G1023</f>
        <v>#REF!</v>
      </c>
      <c r="H1047" s="92">
        <f t="shared" si="76"/>
        <v>80335</v>
      </c>
      <c r="I1047" s="92">
        <f t="shared" si="78"/>
        <v>11.293960670477436</v>
      </c>
      <c r="J1047" s="149">
        <f t="shared" si="77"/>
        <v>55.733091875768437</v>
      </c>
    </row>
    <row r="1048" spans="1:10" x14ac:dyDescent="0.25">
      <c r="A1048" s="92">
        <f t="shared" si="79"/>
        <v>171</v>
      </c>
      <c r="B1048" s="5" t="s">
        <v>20</v>
      </c>
      <c r="C1048" s="26">
        <v>44063</v>
      </c>
      <c r="D1048" s="4">
        <v>1280</v>
      </c>
      <c r="E1048" s="29">
        <f>D1048+E1024</f>
        <v>56305</v>
      </c>
      <c r="F1048" s="4">
        <f>6+10+12+8</f>
        <v>36</v>
      </c>
      <c r="G1048" s="82" t="e">
        <f>F1048+G1024</f>
        <v>#REF!</v>
      </c>
      <c r="H1048" s="92">
        <f t="shared" si="76"/>
        <v>81615</v>
      </c>
      <c r="I1048" s="92">
        <f t="shared" si="78"/>
        <v>11.309768347588136</v>
      </c>
      <c r="J1048" s="149">
        <f t="shared" si="77"/>
        <v>55.44753876427783</v>
      </c>
    </row>
    <row r="1049" spans="1:10" x14ac:dyDescent="0.25">
      <c r="A1049" s="92">
        <f t="shared" si="79"/>
        <v>172</v>
      </c>
      <c r="B1049" s="5" t="s">
        <v>20</v>
      </c>
      <c r="C1049" s="26">
        <v>44064</v>
      </c>
      <c r="D1049" s="4">
        <v>1179</v>
      </c>
      <c r="E1049" s="29">
        <f>D1049+E1025</f>
        <v>57406</v>
      </c>
      <c r="F1049" s="4">
        <f>5+14+12</f>
        <v>31</v>
      </c>
      <c r="G1049" s="82" t="e">
        <f>F1049+G1025</f>
        <v>#REF!</v>
      </c>
      <c r="H1049" s="92">
        <f t="shared" si="76"/>
        <v>82794</v>
      </c>
      <c r="I1049" s="92">
        <f t="shared" si="78"/>
        <v>11.32411087397961</v>
      </c>
      <c r="J1049" s="149">
        <f t="shared" si="77"/>
        <v>53.814735838711215</v>
      </c>
    </row>
    <row r="1050" spans="1:10" x14ac:dyDescent="0.25">
      <c r="A1050" s="92">
        <f t="shared" si="79"/>
        <v>173</v>
      </c>
      <c r="B1050" s="5" t="s">
        <v>20</v>
      </c>
      <c r="C1050" s="26">
        <v>44065</v>
      </c>
      <c r="D1050" s="4">
        <v>1100</v>
      </c>
      <c r="E1050" s="29">
        <f>D1050+E1026</f>
        <v>58406</v>
      </c>
      <c r="F1050" s="4">
        <f>1+1+3+5</f>
        <v>10</v>
      </c>
      <c r="G1050" s="82" t="e">
        <f>F1050+G1026</f>
        <v>#REF!</v>
      </c>
      <c r="H1050" s="92">
        <f t="shared" si="76"/>
        <v>83894</v>
      </c>
      <c r="I1050" s="92">
        <f t="shared" si="78"/>
        <v>11.337309376191277</v>
      </c>
      <c r="J1050" s="149">
        <f t="shared" si="77"/>
        <v>52.027114026387963</v>
      </c>
    </row>
    <row r="1051" spans="1:10" x14ac:dyDescent="0.25">
      <c r="A1051" s="92">
        <f t="shared" si="79"/>
        <v>174</v>
      </c>
      <c r="B1051" s="5" t="s">
        <v>20</v>
      </c>
      <c r="C1051" s="26">
        <v>44066</v>
      </c>
      <c r="D1051" s="4">
        <v>1020</v>
      </c>
      <c r="E1051" s="29">
        <f>D1051+E1027</f>
        <v>59565</v>
      </c>
      <c r="F1051" s="4">
        <f>5+3</f>
        <v>8</v>
      </c>
      <c r="G1051" s="82" t="e">
        <f>F1051+G1027</f>
        <v>#REF!</v>
      </c>
      <c r="H1051" s="92">
        <f t="shared" si="76"/>
        <v>84914</v>
      </c>
      <c r="I1051" s="92">
        <f t="shared" si="78"/>
        <v>11.349394258587163</v>
      </c>
      <c r="J1051" s="149">
        <f t="shared" si="77"/>
        <v>51.038696535411994</v>
      </c>
    </row>
    <row r="1052" spans="1:10" x14ac:dyDescent="0.25">
      <c r="A1052" s="92">
        <f t="shared" si="79"/>
        <v>175</v>
      </c>
      <c r="B1052" s="5" t="s">
        <v>20</v>
      </c>
      <c r="C1052" s="26">
        <v>44067</v>
      </c>
      <c r="D1052" s="4">
        <v>1333</v>
      </c>
      <c r="E1052" s="29">
        <f>D1052+E1028</f>
        <v>61020</v>
      </c>
      <c r="F1052" s="4">
        <f>3+5+22+22</f>
        <v>52</v>
      </c>
      <c r="G1052" s="82" t="e">
        <f>F1052+G1028</f>
        <v>#REF!</v>
      </c>
      <c r="H1052" s="92">
        <f t="shared" si="76"/>
        <v>86247</v>
      </c>
      <c r="I1052" s="92">
        <f t="shared" si="78"/>
        <v>11.364970551679981</v>
      </c>
      <c r="J1052" s="149">
        <f t="shared" si="77"/>
        <v>49.48404956423294</v>
      </c>
    </row>
    <row r="1053" spans="1:10" x14ac:dyDescent="0.25">
      <c r="A1053" s="92">
        <f t="shared" si="79"/>
        <v>176</v>
      </c>
      <c r="B1053" s="5" t="s">
        <v>20</v>
      </c>
      <c r="C1053" s="26">
        <v>44068</v>
      </c>
      <c r="D1053" s="4">
        <v>1311</v>
      </c>
      <c r="E1053" s="29">
        <f>D1053+E1029</f>
        <v>61966</v>
      </c>
      <c r="F1053" s="4">
        <f>3+14+16</f>
        <v>33</v>
      </c>
      <c r="G1053" s="82" t="e">
        <f>F1053+G1029</f>
        <v>#REF!</v>
      </c>
      <c r="H1053" s="92">
        <f t="shared" si="76"/>
        <v>87558</v>
      </c>
      <c r="I1053" s="92">
        <f t="shared" si="78"/>
        <v>11.380056709895801</v>
      </c>
      <c r="J1053" s="149">
        <f t="shared" si="77"/>
        <v>49.102214367184352</v>
      </c>
    </row>
    <row r="1054" spans="1:10" x14ac:dyDescent="0.25">
      <c r="A1054" s="92">
        <f t="shared" si="79"/>
        <v>177</v>
      </c>
      <c r="B1054" s="5" t="s">
        <v>20</v>
      </c>
      <c r="C1054" s="26">
        <v>44069</v>
      </c>
      <c r="D1054" s="4">
        <v>1568</v>
      </c>
      <c r="E1054" s="29">
        <f>D1054+E1030</f>
        <v>63194</v>
      </c>
      <c r="F1054" s="4">
        <f>1+6+15+18</f>
        <v>40</v>
      </c>
      <c r="G1054" s="82" t="e">
        <f>F1054+G1030</f>
        <v>#REF!</v>
      </c>
      <c r="H1054" s="92">
        <f t="shared" si="76"/>
        <v>89126</v>
      </c>
      <c r="I1054" s="92">
        <f t="shared" si="78"/>
        <v>11.397806377850005</v>
      </c>
      <c r="J1054" s="149">
        <f t="shared" si="77"/>
        <v>47.999283273339856</v>
      </c>
    </row>
    <row r="1055" spans="1:10" x14ac:dyDescent="0.25">
      <c r="A1055" s="92">
        <f t="shared" si="79"/>
        <v>178</v>
      </c>
      <c r="B1055" s="5" t="s">
        <v>20</v>
      </c>
      <c r="C1055" s="26">
        <v>44070</v>
      </c>
      <c r="D1055" s="4">
        <v>1220</v>
      </c>
      <c r="E1055" s="29">
        <f>D1055+E1031</f>
        <v>63897</v>
      </c>
      <c r="F1055" s="4">
        <f>4+4+16+10</f>
        <v>34</v>
      </c>
      <c r="G1055" s="82" t="e">
        <f>F1055+G1031</f>
        <v>#REF!</v>
      </c>
      <c r="H1055" s="92">
        <f t="shared" si="76"/>
        <v>90346</v>
      </c>
      <c r="I1055" s="92">
        <f t="shared" si="78"/>
        <v>11.41140202276584</v>
      </c>
      <c r="J1055" s="149">
        <f t="shared" si="77"/>
        <v>47.579359747843291</v>
      </c>
    </row>
    <row r="1056" spans="1:10" x14ac:dyDescent="0.25">
      <c r="A1056" s="92">
        <f t="shared" si="79"/>
        <v>179</v>
      </c>
      <c r="B1056" s="5" t="s">
        <v>20</v>
      </c>
      <c r="C1056" s="26">
        <v>44071</v>
      </c>
      <c r="D1056" s="4">
        <v>1430</v>
      </c>
      <c r="E1056" s="29">
        <f>D1056+E1032</f>
        <v>65478</v>
      </c>
      <c r="F1056" s="4">
        <f>8+5+14+7+1</f>
        <v>35</v>
      </c>
      <c r="G1056" s="82" t="e">
        <f>F1056+G1032</f>
        <v>#REF!</v>
      </c>
      <c r="H1056" s="92">
        <f t="shared" si="76"/>
        <v>91776</v>
      </c>
      <c r="I1056" s="92">
        <f t="shared" si="78"/>
        <v>11.427106104519238</v>
      </c>
      <c r="J1056" s="149">
        <f t="shared" si="77"/>
        <v>46.51428262021453</v>
      </c>
    </row>
    <row r="1057" spans="1:10" x14ac:dyDescent="0.25">
      <c r="A1057" s="92">
        <f t="shared" si="79"/>
        <v>180</v>
      </c>
      <c r="B1057" s="5" t="s">
        <v>20</v>
      </c>
      <c r="C1057" s="26">
        <v>44072</v>
      </c>
      <c r="D1057" s="4">
        <v>1195</v>
      </c>
      <c r="E1057" s="29">
        <f>D1057+E1033</f>
        <v>66710</v>
      </c>
      <c r="F1057" s="4">
        <f>7+5+10+3</f>
        <v>25</v>
      </c>
      <c r="G1057" s="82" t="e">
        <f>F1057+G1033</f>
        <v>#REF!</v>
      </c>
      <c r="H1057" s="92">
        <f t="shared" si="76"/>
        <v>92971</v>
      </c>
      <c r="I1057" s="92">
        <f t="shared" si="78"/>
        <v>11.440042895549958</v>
      </c>
      <c r="J1057" s="149">
        <f t="shared" si="77"/>
        <v>46.03670138430941</v>
      </c>
    </row>
    <row r="1058" spans="1:10" x14ac:dyDescent="0.25">
      <c r="A1058" s="92">
        <f t="shared" si="79"/>
        <v>181</v>
      </c>
      <c r="B1058" s="5" t="s">
        <v>20</v>
      </c>
      <c r="C1058" s="26">
        <v>44073</v>
      </c>
      <c r="D1058" s="4">
        <v>1235</v>
      </c>
      <c r="E1058" s="29">
        <f>D1058+E1034</f>
        <v>68198</v>
      </c>
      <c r="F1058" s="4">
        <f>5+5+9+8+1</f>
        <v>28</v>
      </c>
      <c r="G1058" s="82">
        <f>F1058+G1034</f>
        <v>713</v>
      </c>
      <c r="H1058" s="92">
        <f t="shared" si="76"/>
        <v>94206</v>
      </c>
      <c r="I1058" s="92">
        <f t="shared" si="78"/>
        <v>11.453239152803576</v>
      </c>
      <c r="J1058" s="149">
        <f t="shared" si="77"/>
        <v>46.319368090024881</v>
      </c>
    </row>
    <row r="1059" spans="1:10" x14ac:dyDescent="0.25">
      <c r="A1059" s="92">
        <f t="shared" si="79"/>
        <v>182</v>
      </c>
      <c r="B1059" s="5" t="s">
        <v>20</v>
      </c>
      <c r="C1059" s="26">
        <v>44074</v>
      </c>
      <c r="D1059" s="4">
        <v>1387</v>
      </c>
      <c r="E1059" s="29">
        <f>D1059+E1035</f>
        <v>69587</v>
      </c>
      <c r="F1059" s="4">
        <f>2+2+1+18+21+1</f>
        <v>45</v>
      </c>
      <c r="G1059" s="82" t="e">
        <f>F1059+G1035</f>
        <v>#REF!</v>
      </c>
      <c r="H1059" s="92">
        <f t="shared" si="76"/>
        <v>95593</v>
      </c>
      <c r="I1059" s="92">
        <f t="shared" si="78"/>
        <v>11.467854874601327</v>
      </c>
      <c r="J1059" s="149">
        <f t="shared" si="77"/>
        <v>47.394057514267885</v>
      </c>
    </row>
    <row r="1060" spans="1:10" x14ac:dyDescent="0.25">
      <c r="A1060" s="92">
        <f t="shared" si="79"/>
        <v>183</v>
      </c>
      <c r="B1060" s="5" t="s">
        <v>20</v>
      </c>
      <c r="C1060" s="26">
        <v>44075</v>
      </c>
      <c r="D1060" s="4">
        <v>1395</v>
      </c>
      <c r="E1060" s="29">
        <f>D1060+E1036</f>
        <v>70561</v>
      </c>
      <c r="F1060" s="4">
        <f>7+6+1+19+19</f>
        <v>52</v>
      </c>
      <c r="G1060" s="82" t="e">
        <f>F1060+G1036</f>
        <v>#REF!</v>
      </c>
      <c r="H1060" s="92">
        <f t="shared" si="76"/>
        <v>96988</v>
      </c>
      <c r="I1060" s="92">
        <f t="shared" si="78"/>
        <v>11.482342538492434</v>
      </c>
      <c r="J1060" s="149">
        <f t="shared" si="77"/>
        <v>48.331348610754134</v>
      </c>
    </row>
    <row r="1061" spans="1:10" x14ac:dyDescent="0.25">
      <c r="A1061" s="92">
        <f t="shared" si="79"/>
        <v>184</v>
      </c>
      <c r="B1061" s="5" t="s">
        <v>20</v>
      </c>
      <c r="C1061" s="26">
        <v>44076</v>
      </c>
      <c r="D1061" s="4">
        <v>1346</v>
      </c>
      <c r="E1061" s="29">
        <f>D1061+E1037</f>
        <v>71385</v>
      </c>
      <c r="F1061" s="4">
        <v>48</v>
      </c>
      <c r="G1061" s="82">
        <f>F1061+G1037</f>
        <v>141</v>
      </c>
      <c r="H1061" s="92">
        <f t="shared" ref="H1061:H1096" si="80">IF(EXACT(B1061,B1060),D1061+H1060,E1061)</f>
        <v>98334</v>
      </c>
      <c r="I1061" s="92">
        <f t="shared" si="78"/>
        <v>11.496125126291883</v>
      </c>
      <c r="J1061" s="149">
        <f t="shared" si="77"/>
        <v>49.410666996579693</v>
      </c>
    </row>
    <row r="1062" spans="1:10" x14ac:dyDescent="0.25">
      <c r="A1062" s="92">
        <f t="shared" si="79"/>
        <v>185</v>
      </c>
      <c r="B1062" s="5" t="s">
        <v>20</v>
      </c>
      <c r="C1062" s="26">
        <v>44077</v>
      </c>
      <c r="D1062" s="4">
        <v>1411</v>
      </c>
      <c r="E1062" s="29">
        <f>D1062+E1038</f>
        <v>72497</v>
      </c>
      <c r="F1062" s="4">
        <f>4+10+17</f>
        <v>31</v>
      </c>
      <c r="G1062" s="82" t="e">
        <f>F1062+G1038</f>
        <v>#REF!</v>
      </c>
      <c r="H1062" s="92">
        <f t="shared" si="80"/>
        <v>99745</v>
      </c>
      <c r="I1062" s="92">
        <f t="shared" si="78"/>
        <v>11.510372208182511</v>
      </c>
      <c r="J1062" s="149">
        <f t="shared" si="77"/>
        <v>49.367738651294253</v>
      </c>
    </row>
    <row r="1063" spans="1:10" x14ac:dyDescent="0.25">
      <c r="A1063" s="92">
        <f t="shared" si="79"/>
        <v>186</v>
      </c>
      <c r="B1063" s="5" t="s">
        <v>20</v>
      </c>
      <c r="C1063" s="26">
        <v>44078</v>
      </c>
      <c r="D1063" s="4">
        <v>1278</v>
      </c>
      <c r="E1063" s="29">
        <f>D1063+E1039</f>
        <v>73564</v>
      </c>
      <c r="F1063" s="4">
        <f>6+4+12+20</f>
        <v>42</v>
      </c>
      <c r="G1063" s="82" t="e">
        <f>F1063+G1039</f>
        <v>#REF!</v>
      </c>
      <c r="H1063" s="92">
        <f t="shared" si="80"/>
        <v>101023</v>
      </c>
      <c r="I1063" s="92">
        <f t="shared" si="78"/>
        <v>11.52310349267078</v>
      </c>
      <c r="J1063" s="149">
        <f t="shared" si="77"/>
        <v>49.902011807587783</v>
      </c>
    </row>
    <row r="1064" spans="1:10" x14ac:dyDescent="0.25">
      <c r="A1064" s="92">
        <f t="shared" si="79"/>
        <v>187</v>
      </c>
      <c r="B1064" s="5" t="s">
        <v>20</v>
      </c>
      <c r="C1064" s="26">
        <v>44079</v>
      </c>
      <c r="D1064" s="4">
        <v>1084</v>
      </c>
      <c r="E1064" s="29">
        <f>D1064+E1040</f>
        <v>47848</v>
      </c>
      <c r="F1064" s="4">
        <f>6+4+3</f>
        <v>13</v>
      </c>
      <c r="G1064" s="82">
        <f>F1064+G1040</f>
        <v>136</v>
      </c>
      <c r="H1064" s="92">
        <f t="shared" si="80"/>
        <v>102107</v>
      </c>
      <c r="I1064" s="92">
        <f t="shared" si="78"/>
        <v>11.533776562037675</v>
      </c>
      <c r="J1064" s="149">
        <f t="shared" si="77"/>
        <v>50.771513525049507</v>
      </c>
    </row>
    <row r="1065" spans="1:10" x14ac:dyDescent="0.25">
      <c r="A1065" s="92">
        <f t="shared" si="79"/>
        <v>188</v>
      </c>
      <c r="B1065" s="5" t="s">
        <v>20</v>
      </c>
      <c r="C1065" s="26">
        <v>44080</v>
      </c>
      <c r="D1065" s="4">
        <v>802</v>
      </c>
      <c r="E1065" s="29">
        <f>D1065+E1041</f>
        <v>48619</v>
      </c>
      <c r="F1065" s="4">
        <f>7+3+1</f>
        <v>11</v>
      </c>
      <c r="G1065" s="82" t="e">
        <f>F1065+G1041</f>
        <v>#REF!</v>
      </c>
      <c r="H1065" s="92">
        <f t="shared" si="80"/>
        <v>102909</v>
      </c>
      <c r="I1065" s="92">
        <f t="shared" si="78"/>
        <v>11.541600381554279</v>
      </c>
      <c r="J1065" s="149">
        <f t="shared" si="77"/>
        <v>53.679483276413059</v>
      </c>
    </row>
    <row r="1066" spans="1:10" x14ac:dyDescent="0.25">
      <c r="A1066" s="92">
        <f t="shared" si="79"/>
        <v>189</v>
      </c>
      <c r="B1066" s="5" t="s">
        <v>20</v>
      </c>
      <c r="C1066" s="26">
        <v>44081</v>
      </c>
      <c r="D1066" s="4">
        <v>1089</v>
      </c>
      <c r="E1066" s="29">
        <f>D1066+E1042</f>
        <v>50250</v>
      </c>
      <c r="F1066" s="4">
        <f>9+5+27+22</f>
        <v>63</v>
      </c>
      <c r="G1066" s="82" t="e">
        <f>F1066+G1042</f>
        <v>#REF!</v>
      </c>
      <c r="H1066" s="92">
        <f t="shared" si="80"/>
        <v>103998</v>
      </c>
      <c r="I1066" s="92">
        <f t="shared" si="78"/>
        <v>11.552126947169365</v>
      </c>
      <c r="J1066" s="149">
        <f t="shared" si="77"/>
        <v>57.540817667959786</v>
      </c>
    </row>
    <row r="1067" spans="1:10" x14ac:dyDescent="0.25">
      <c r="A1067" s="92">
        <f t="shared" si="79"/>
        <v>190</v>
      </c>
      <c r="B1067" s="5" t="s">
        <v>20</v>
      </c>
      <c r="C1067" s="26">
        <v>44082</v>
      </c>
      <c r="D1067" s="4">
        <v>1300</v>
      </c>
      <c r="E1067" s="29">
        <f>D1067+E1043</f>
        <v>51748</v>
      </c>
      <c r="F1067" s="4">
        <v>31</v>
      </c>
      <c r="G1067" s="82">
        <f>F1067+G1043</f>
        <v>123</v>
      </c>
      <c r="H1067" s="92">
        <f t="shared" si="80"/>
        <v>105298</v>
      </c>
      <c r="I1067" s="92">
        <f t="shared" si="78"/>
        <v>11.564549704589364</v>
      </c>
      <c r="J1067" s="149">
        <f t="shared" si="77"/>
        <v>60.661951048071103</v>
      </c>
    </row>
    <row r="1068" spans="1:10" x14ac:dyDescent="0.25">
      <c r="A1068" s="92">
        <f t="shared" si="79"/>
        <v>191</v>
      </c>
      <c r="B1068" s="5" t="s">
        <v>20</v>
      </c>
      <c r="C1068" s="26">
        <v>44083</v>
      </c>
      <c r="D1068" s="4">
        <v>1264</v>
      </c>
      <c r="E1068" s="29">
        <f>D1068+E1044</f>
        <v>53036</v>
      </c>
      <c r="F1068" s="4">
        <v>48</v>
      </c>
      <c r="G1068" s="82" t="e">
        <f>F1068+G1044</f>
        <v>#REF!</v>
      </c>
      <c r="H1068" s="92">
        <f t="shared" si="80"/>
        <v>106562</v>
      </c>
      <c r="I1068" s="92">
        <f t="shared" si="78"/>
        <v>11.576482254366853</v>
      </c>
      <c r="J1068" s="149">
        <f t="shared" si="77"/>
        <v>62.72274014413464</v>
      </c>
    </row>
    <row r="1069" spans="1:10" x14ac:dyDescent="0.25">
      <c r="A1069" s="92">
        <f t="shared" si="79"/>
        <v>192</v>
      </c>
      <c r="B1069" s="5" t="s">
        <v>20</v>
      </c>
      <c r="C1069" s="26">
        <v>44084</v>
      </c>
      <c r="D1069" s="1">
        <v>1284</v>
      </c>
      <c r="E1069" s="29">
        <f>D1069+E1045</f>
        <v>53951</v>
      </c>
      <c r="F1069" s="4">
        <v>35</v>
      </c>
      <c r="G1069" s="82" t="e">
        <f>F1069+G1045</f>
        <v>#REF!</v>
      </c>
      <c r="H1069" s="92">
        <f t="shared" si="80"/>
        <v>107846</v>
      </c>
      <c r="I1069" s="92">
        <f t="shared" si="78"/>
        <v>11.588459562580594</v>
      </c>
      <c r="J1069" s="149">
        <f t="shared" si="77"/>
        <v>63.539348148048333</v>
      </c>
    </row>
    <row r="1070" spans="1:10" x14ac:dyDescent="0.25">
      <c r="A1070" s="92">
        <f t="shared" si="79"/>
        <v>193</v>
      </c>
      <c r="B1070" s="5" t="s">
        <v>20</v>
      </c>
      <c r="C1070" s="26">
        <v>44085</v>
      </c>
      <c r="D1070" s="4">
        <v>1215</v>
      </c>
      <c r="E1070" s="29">
        <f>D1070+E1046</f>
        <v>80467</v>
      </c>
      <c r="F1070" s="4">
        <f>19+18+9+13</f>
        <v>59</v>
      </c>
      <c r="G1070" s="82">
        <f>F1070+G1046</f>
        <v>154</v>
      </c>
      <c r="H1070" s="92">
        <f t="shared" si="80"/>
        <v>109061</v>
      </c>
      <c r="I1070" s="92">
        <f t="shared" si="78"/>
        <v>11.59966263770264</v>
      </c>
      <c r="J1070" s="149">
        <f t="shared" si="77"/>
        <v>62.850309766629593</v>
      </c>
    </row>
    <row r="1071" spans="1:10" x14ac:dyDescent="0.25">
      <c r="A1071" s="92">
        <f t="shared" si="79"/>
        <v>194</v>
      </c>
      <c r="B1071" s="5" t="s">
        <v>20</v>
      </c>
      <c r="C1071" s="26">
        <v>44086</v>
      </c>
      <c r="D1071" s="4">
        <v>985</v>
      </c>
      <c r="E1071" s="29">
        <f>D1071+E1047</f>
        <v>56045</v>
      </c>
      <c r="F1071" s="4">
        <f>9+5+5+4</f>
        <v>23</v>
      </c>
      <c r="G1071" s="82" t="e">
        <f>F1071+G1047</f>
        <v>#REF!</v>
      </c>
      <c r="H1071" s="92">
        <f t="shared" si="80"/>
        <v>110046</v>
      </c>
      <c r="I1071" s="92">
        <f t="shared" si="78"/>
        <v>11.608653739179088</v>
      </c>
      <c r="J1071" s="149">
        <f t="shared" si="77"/>
        <v>62.246620471112415</v>
      </c>
    </row>
    <row r="1072" spans="1:10" x14ac:dyDescent="0.25">
      <c r="A1072" s="92">
        <f t="shared" si="79"/>
        <v>195</v>
      </c>
      <c r="B1072" s="5" t="s">
        <v>20</v>
      </c>
      <c r="C1072" s="26">
        <v>44087</v>
      </c>
      <c r="D1072" s="4">
        <v>843</v>
      </c>
      <c r="E1072" s="29">
        <f>D1072+E1048</f>
        <v>57148</v>
      </c>
      <c r="F1072" s="4">
        <f>6+7+4+2</f>
        <v>19</v>
      </c>
      <c r="G1072" s="82" t="e">
        <f>F1072+G1048</f>
        <v>#REF!</v>
      </c>
      <c r="H1072" s="92">
        <f t="shared" si="80"/>
        <v>110889</v>
      </c>
      <c r="I1072" s="92">
        <f t="shared" si="78"/>
        <v>11.616284979960888</v>
      </c>
      <c r="J1072" s="149">
        <f t="shared" si="77"/>
        <v>63.099270419386407</v>
      </c>
    </row>
    <row r="1073" spans="1:10" x14ac:dyDescent="0.25">
      <c r="A1073" s="92">
        <f t="shared" si="79"/>
        <v>196</v>
      </c>
      <c r="B1073" s="5" t="s">
        <v>20</v>
      </c>
      <c r="C1073" s="26">
        <v>44088</v>
      </c>
      <c r="D1073" s="4">
        <v>946</v>
      </c>
      <c r="E1073" s="29">
        <f>D1073+E1049</f>
        <v>58352</v>
      </c>
      <c r="F1073" s="4">
        <f>5+9+25+14</f>
        <v>53</v>
      </c>
      <c r="G1073" s="82" t="e">
        <f>F1073+G1049</f>
        <v>#REF!</v>
      </c>
      <c r="H1073" s="92">
        <f t="shared" si="80"/>
        <v>111835</v>
      </c>
      <c r="I1073" s="92">
        <f t="shared" si="78"/>
        <v>11.624779849744371</v>
      </c>
      <c r="J1073" s="149">
        <f t="shared" si="77"/>
        <v>66.544850109964756</v>
      </c>
    </row>
    <row r="1074" spans="1:10" x14ac:dyDescent="0.25">
      <c r="A1074" s="92">
        <f t="shared" si="79"/>
        <v>197</v>
      </c>
      <c r="B1074" s="61" t="s">
        <v>20</v>
      </c>
      <c r="C1074" s="26">
        <v>44089</v>
      </c>
      <c r="D1074" s="4">
        <v>1010</v>
      </c>
      <c r="E1074" s="29">
        <f>D1074+E1050</f>
        <v>59416</v>
      </c>
      <c r="F1074" s="4">
        <f>6+2+12+6</f>
        <v>26</v>
      </c>
      <c r="G1074" s="82" t="e">
        <f>F1074+G1050</f>
        <v>#REF!</v>
      </c>
      <c r="H1074" s="92">
        <f t="shared" si="80"/>
        <v>112845</v>
      </c>
      <c r="I1074" s="92">
        <f t="shared" si="78"/>
        <v>11.633770474662432</v>
      </c>
      <c r="J1074" s="149">
        <f t="shared" si="77"/>
        <v>71.13538408950177</v>
      </c>
    </row>
    <row r="1075" spans="1:10" x14ac:dyDescent="0.25">
      <c r="A1075" s="92">
        <f t="shared" si="79"/>
        <v>198</v>
      </c>
      <c r="B1075" s="61" t="s">
        <v>20</v>
      </c>
      <c r="C1075" s="26">
        <v>44090</v>
      </c>
      <c r="D1075" s="4">
        <v>813</v>
      </c>
      <c r="E1075" s="29">
        <f>D1075+E1051</f>
        <v>60378</v>
      </c>
      <c r="F1075" s="4">
        <f>2+21+17</f>
        <v>40</v>
      </c>
      <c r="G1075" s="82" t="e">
        <f>F1075+G1051</f>
        <v>#REF!</v>
      </c>
      <c r="H1075" s="92">
        <f t="shared" si="80"/>
        <v>113658</v>
      </c>
      <c r="I1075" s="92">
        <f t="shared" si="78"/>
        <v>11.640949218356333</v>
      </c>
      <c r="J1075" s="149">
        <f t="shared" si="77"/>
        <v>76.529823621864466</v>
      </c>
    </row>
    <row r="1076" spans="1:10" x14ac:dyDescent="0.25">
      <c r="A1076" s="92">
        <f t="shared" si="79"/>
        <v>199</v>
      </c>
      <c r="B1076" s="61" t="s">
        <v>20</v>
      </c>
      <c r="C1076" s="26">
        <v>44091</v>
      </c>
      <c r="D1076" s="4">
        <v>1156</v>
      </c>
      <c r="E1076" s="29">
        <f>D1076+E1052</f>
        <v>62176</v>
      </c>
      <c r="F1076" s="4">
        <f>6+1+10+7</f>
        <v>24</v>
      </c>
      <c r="G1076" s="82" t="e">
        <f>F1076+G1052</f>
        <v>#REF!</v>
      </c>
      <c r="H1076" s="92">
        <f t="shared" si="80"/>
        <v>114814</v>
      </c>
      <c r="I1076" s="92">
        <f t="shared" si="78"/>
        <v>11.651068706651669</v>
      </c>
      <c r="J1076" s="149">
        <f t="shared" si="77"/>
        <v>79.919022000245491</v>
      </c>
    </row>
    <row r="1077" spans="1:10" x14ac:dyDescent="0.25">
      <c r="A1077" s="92">
        <f t="shared" si="79"/>
        <v>200</v>
      </c>
      <c r="B1077" s="61" t="s">
        <v>20</v>
      </c>
      <c r="C1077" s="26">
        <v>44092</v>
      </c>
      <c r="D1077" s="4">
        <v>1070</v>
      </c>
      <c r="E1077" s="29">
        <f>D1077+E1053</f>
        <v>63036</v>
      </c>
      <c r="F1077" s="4">
        <f>1+14+14</f>
        <v>29</v>
      </c>
      <c r="G1077" s="82" t="e">
        <f>F1077+G1053</f>
        <v>#REF!</v>
      </c>
      <c r="H1077" s="92">
        <f t="shared" si="80"/>
        <v>115884</v>
      </c>
      <c r="I1077" s="92">
        <f t="shared" si="78"/>
        <v>11.660344969754918</v>
      </c>
      <c r="J1077" s="149">
        <f t="shared" ref="J1077:J1096" si="81">LN(2)/SLOPE(I1070:I1077,A1070:A1077)</f>
        <v>80.885763350813562</v>
      </c>
    </row>
    <row r="1078" spans="1:10" x14ac:dyDescent="0.25">
      <c r="A1078" s="92">
        <f t="shared" si="79"/>
        <v>201</v>
      </c>
      <c r="B1078" s="61" t="s">
        <v>20</v>
      </c>
      <c r="C1078" s="26">
        <v>44093</v>
      </c>
      <c r="D1078" s="4">
        <v>683</v>
      </c>
      <c r="E1078" s="29">
        <f>D1078+E1054</f>
        <v>63877</v>
      </c>
      <c r="F1078" s="4">
        <f>4+4+2</f>
        <v>10</v>
      </c>
      <c r="G1078" s="82" t="e">
        <f>F1078+G1054</f>
        <v>#REF!</v>
      </c>
      <c r="H1078" s="92">
        <f t="shared" si="80"/>
        <v>116567</v>
      </c>
      <c r="I1078" s="92">
        <f t="shared" si="78"/>
        <v>11.666221493973207</v>
      </c>
      <c r="J1078" s="149">
        <f t="shared" si="81"/>
        <v>82.084814126189357</v>
      </c>
    </row>
    <row r="1079" spans="1:10" x14ac:dyDescent="0.25">
      <c r="A1079" s="92">
        <f t="shared" si="79"/>
        <v>202</v>
      </c>
      <c r="B1079" s="61" t="s">
        <v>20</v>
      </c>
      <c r="C1079" s="26">
        <v>44094</v>
      </c>
      <c r="D1079" s="4">
        <v>696</v>
      </c>
      <c r="E1079" s="29">
        <f>D1079+E1055</f>
        <v>64593</v>
      </c>
      <c r="F1079" s="4">
        <f>1+3+3+2</f>
        <v>9</v>
      </c>
      <c r="G1079" s="82" t="e">
        <f>F1079+G1055</f>
        <v>#REF!</v>
      </c>
      <c r="H1079" s="92">
        <f t="shared" si="80"/>
        <v>117263</v>
      </c>
      <c r="I1079" s="92">
        <f t="shared" si="78"/>
        <v>11.672174554362863</v>
      </c>
      <c r="J1079" s="149">
        <f t="shared" si="81"/>
        <v>84.594226365471158</v>
      </c>
    </row>
    <row r="1080" spans="1:10" x14ac:dyDescent="0.25">
      <c r="A1080" s="92">
        <f t="shared" si="79"/>
        <v>203</v>
      </c>
      <c r="B1080" s="61" t="s">
        <v>20</v>
      </c>
      <c r="C1080" s="26">
        <v>44095</v>
      </c>
      <c r="D1080" s="4">
        <v>678</v>
      </c>
      <c r="E1080" s="29">
        <f>D1080+E1056</f>
        <v>66156</v>
      </c>
      <c r="F1080" s="4">
        <v>29</v>
      </c>
      <c r="G1080" s="82" t="e">
        <f>F1080+G1056</f>
        <v>#REF!</v>
      </c>
      <c r="H1080" s="92">
        <f t="shared" si="80"/>
        <v>117941</v>
      </c>
      <c r="I1080" s="92">
        <f t="shared" si="78"/>
        <v>11.67793977840612</v>
      </c>
      <c r="J1080" s="149">
        <f t="shared" si="81"/>
        <v>89.681769327219129</v>
      </c>
    </row>
    <row r="1081" spans="1:10" x14ac:dyDescent="0.25">
      <c r="A1081" s="92">
        <f t="shared" si="79"/>
        <v>204</v>
      </c>
      <c r="B1081" s="61" t="s">
        <v>20</v>
      </c>
      <c r="C1081" s="26">
        <v>44096</v>
      </c>
      <c r="D1081" s="4">
        <v>927</v>
      </c>
      <c r="E1081" s="29">
        <f>D1081+E1057</f>
        <v>67637</v>
      </c>
      <c r="F1081" s="4">
        <f>24+20</f>
        <v>44</v>
      </c>
      <c r="G1081" s="82" t="e">
        <f>F1081+G1057</f>
        <v>#REF!</v>
      </c>
      <c r="H1081" s="92">
        <f t="shared" si="80"/>
        <v>118868</v>
      </c>
      <c r="I1081" s="92">
        <f t="shared" si="78"/>
        <v>11.685768912730072</v>
      </c>
      <c r="J1081" s="149">
        <f t="shared" si="81"/>
        <v>94.193461271963358</v>
      </c>
    </row>
    <row r="1082" spans="1:10" x14ac:dyDescent="0.25">
      <c r="A1082" s="92">
        <f t="shared" si="79"/>
        <v>205</v>
      </c>
      <c r="B1082" s="61" t="s">
        <v>20</v>
      </c>
      <c r="C1082" s="26">
        <v>44097</v>
      </c>
      <c r="D1082" s="4">
        <v>929</v>
      </c>
      <c r="E1082" s="29">
        <f>D1082+E1058</f>
        <v>69127</v>
      </c>
      <c r="F1082" s="4">
        <f>16+18</f>
        <v>34</v>
      </c>
      <c r="G1082" s="82">
        <f>F1082+G1058</f>
        <v>747</v>
      </c>
      <c r="H1082" s="92">
        <f t="shared" si="80"/>
        <v>119797</v>
      </c>
      <c r="I1082" s="92">
        <f t="shared" si="78"/>
        <v>11.69355392261371</v>
      </c>
      <c r="J1082" s="149">
        <f t="shared" si="81"/>
        <v>96.964416048142866</v>
      </c>
    </row>
    <row r="1083" spans="1:10" x14ac:dyDescent="0.25">
      <c r="A1083" s="92">
        <f t="shared" si="79"/>
        <v>206</v>
      </c>
      <c r="B1083" s="61" t="s">
        <v>20</v>
      </c>
      <c r="C1083" s="26">
        <v>44098</v>
      </c>
      <c r="D1083" s="4">
        <v>1009</v>
      </c>
      <c r="E1083" s="29">
        <f>D1083+E1059</f>
        <v>70596</v>
      </c>
      <c r="F1083" s="4">
        <f>9+10</f>
        <v>19</v>
      </c>
      <c r="G1083" s="82" t="e">
        <f>F1083+G1059</f>
        <v>#REF!</v>
      </c>
      <c r="H1083" s="92">
        <f t="shared" si="80"/>
        <v>120806</v>
      </c>
      <c r="I1083" s="92">
        <f t="shared" si="78"/>
        <v>11.701941232123566</v>
      </c>
      <c r="J1083" s="149">
        <f t="shared" si="81"/>
        <v>99.264134648117164</v>
      </c>
    </row>
    <row r="1084" spans="1:10" x14ac:dyDescent="0.25">
      <c r="A1084" s="92">
        <f t="shared" si="79"/>
        <v>207</v>
      </c>
      <c r="B1084" s="61" t="s">
        <v>20</v>
      </c>
      <c r="C1084" s="26">
        <v>44099</v>
      </c>
      <c r="D1084" s="4">
        <v>926</v>
      </c>
      <c r="E1084" s="29">
        <f>D1084+E1060</f>
        <v>71487</v>
      </c>
      <c r="F1084" s="4">
        <f>27+20</f>
        <v>47</v>
      </c>
      <c r="G1084" s="82" t="e">
        <f>F1084+G1060</f>
        <v>#REF!</v>
      </c>
      <c r="H1084" s="92">
        <f t="shared" si="80"/>
        <v>121732</v>
      </c>
      <c r="I1084" s="92">
        <f t="shared" si="78"/>
        <v>11.709577186072337</v>
      </c>
      <c r="J1084" s="149">
        <f t="shared" si="81"/>
        <v>97.824597025159505</v>
      </c>
    </row>
    <row r="1085" spans="1:10" x14ac:dyDescent="0.25">
      <c r="A1085" s="92">
        <f t="shared" si="79"/>
        <v>208</v>
      </c>
      <c r="B1085" s="61" t="s">
        <v>20</v>
      </c>
      <c r="C1085" s="26">
        <v>44100</v>
      </c>
      <c r="D1085" s="4">
        <v>917</v>
      </c>
      <c r="E1085" s="29">
        <f>D1085+E1061</f>
        <v>72302</v>
      </c>
      <c r="F1085" s="4">
        <f>30+29</f>
        <v>59</v>
      </c>
      <c r="G1085" s="82">
        <f>F1085+G1061</f>
        <v>200</v>
      </c>
      <c r="H1085" s="92">
        <f t="shared" si="80"/>
        <v>122649</v>
      </c>
      <c r="I1085" s="92">
        <f t="shared" si="78"/>
        <v>11.717081896371701</v>
      </c>
      <c r="J1085" s="149">
        <f t="shared" si="81"/>
        <v>93.484254464147185</v>
      </c>
    </row>
    <row r="1086" spans="1:10" x14ac:dyDescent="0.25">
      <c r="A1086" s="92">
        <f t="shared" si="79"/>
        <v>209</v>
      </c>
      <c r="B1086" s="61" t="s">
        <v>20</v>
      </c>
      <c r="C1086" s="26">
        <v>44101</v>
      </c>
      <c r="D1086" s="4">
        <v>628</v>
      </c>
      <c r="E1086" s="29">
        <f>D1086+E1062</f>
        <v>73125</v>
      </c>
      <c r="F1086" s="4">
        <f>30+32</f>
        <v>62</v>
      </c>
      <c r="G1086" s="82" t="e">
        <f>F1086+G1062</f>
        <v>#REF!</v>
      </c>
      <c r="H1086" s="92">
        <f t="shared" si="80"/>
        <v>123277</v>
      </c>
      <c r="I1086" s="92">
        <f t="shared" si="78"/>
        <v>11.722189134850398</v>
      </c>
      <c r="J1086" s="149">
        <f t="shared" si="81"/>
        <v>93.065947465450066</v>
      </c>
    </row>
    <row r="1087" spans="1:10" x14ac:dyDescent="0.25">
      <c r="A1087" s="92">
        <f t="shared" si="79"/>
        <v>210</v>
      </c>
      <c r="B1087" s="61" t="s">
        <v>20</v>
      </c>
      <c r="C1087" s="26">
        <v>44102</v>
      </c>
      <c r="D1087" s="4">
        <v>787</v>
      </c>
      <c r="E1087" s="29">
        <f>D1087+E1063</f>
        <v>74351</v>
      </c>
      <c r="F1087" s="4">
        <v>38</v>
      </c>
      <c r="G1087" s="82" t="e">
        <f>F1087+G1063</f>
        <v>#REF!</v>
      </c>
      <c r="H1087" s="92">
        <f>IF(EXACT(B1087,B1086),D1087+H1086,E1087)</f>
        <v>124064</v>
      </c>
      <c r="I1087" s="92">
        <f t="shared" si="78"/>
        <v>11.728552840470655</v>
      </c>
      <c r="J1087" s="149">
        <f t="shared" si="81"/>
        <v>94.733463311525441</v>
      </c>
    </row>
    <row r="1088" spans="1:10" x14ac:dyDescent="0.25">
      <c r="A1088" s="92">
        <f t="shared" si="79"/>
        <v>211</v>
      </c>
      <c r="B1088" s="61" t="s">
        <v>20</v>
      </c>
      <c r="C1088" s="26">
        <v>44103</v>
      </c>
      <c r="D1088" s="4">
        <v>993</v>
      </c>
      <c r="E1088" s="29">
        <f>D1088+E1064</f>
        <v>48841</v>
      </c>
      <c r="F1088" s="4">
        <v>52</v>
      </c>
      <c r="G1088" s="82">
        <f>F1088+G1064</f>
        <v>188</v>
      </c>
      <c r="H1088" s="92">
        <f t="shared" ref="H1088:H1151" si="82">IF(EXACT(B1088,B1087),D1088+H1087,E1088)</f>
        <v>125057</v>
      </c>
      <c r="I1088" s="92">
        <f t="shared" si="78"/>
        <v>11.736524912348033</v>
      </c>
      <c r="J1088" s="149">
        <f t="shared" si="81"/>
        <v>97.278125208817443</v>
      </c>
    </row>
    <row r="1089" spans="1:10" x14ac:dyDescent="0.25">
      <c r="A1089" s="92">
        <f t="shared" si="79"/>
        <v>212</v>
      </c>
      <c r="B1089" s="61" t="s">
        <v>20</v>
      </c>
      <c r="C1089" s="26">
        <v>44104</v>
      </c>
      <c r="D1089" s="4">
        <v>898</v>
      </c>
      <c r="E1089" s="29">
        <f>D1089+E1065</f>
        <v>49517</v>
      </c>
      <c r="F1089" s="4">
        <f>55+63</f>
        <v>118</v>
      </c>
      <c r="G1089" s="82" t="e">
        <f>F1089+G1065</f>
        <v>#REF!</v>
      </c>
      <c r="H1089" s="92">
        <f t="shared" si="82"/>
        <v>125955</v>
      </c>
      <c r="I1089" s="92">
        <f t="shared" si="78"/>
        <v>11.743679979285773</v>
      </c>
      <c r="J1089" s="149">
        <f t="shared" si="81"/>
        <v>99.38696598306106</v>
      </c>
    </row>
    <row r="1090" spans="1:10" x14ac:dyDescent="0.25">
      <c r="A1090" s="92">
        <f t="shared" si="79"/>
        <v>213</v>
      </c>
      <c r="B1090" s="61" t="s">
        <v>20</v>
      </c>
      <c r="C1090" s="26">
        <v>44105</v>
      </c>
      <c r="D1090" s="4">
        <v>924</v>
      </c>
      <c r="E1090" s="29">
        <f>D1090+E1066</f>
        <v>51174</v>
      </c>
      <c r="F1090" s="4">
        <v>55</v>
      </c>
      <c r="G1090" s="82" t="e">
        <f>F1090+G1066</f>
        <v>#REF!</v>
      </c>
      <c r="H1090" s="92">
        <f t="shared" si="82"/>
        <v>126879</v>
      </c>
      <c r="I1090" s="92">
        <f t="shared" ref="I1090:I1153" si="83">LN(H1090)</f>
        <v>11.750989155374816</v>
      </c>
      <c r="J1090" s="149">
        <f t="shared" si="81"/>
        <v>100.63978900898481</v>
      </c>
    </row>
    <row r="1091" spans="1:10" x14ac:dyDescent="0.25">
      <c r="A1091" s="92">
        <f t="shared" si="79"/>
        <v>214</v>
      </c>
      <c r="B1091" s="61" t="s">
        <v>20</v>
      </c>
      <c r="C1091" s="26">
        <v>44106</v>
      </c>
      <c r="D1091" s="4">
        <v>1050</v>
      </c>
      <c r="E1091" s="29">
        <f>D1091+E1067</f>
        <v>52798</v>
      </c>
      <c r="F1091" s="4">
        <v>44</v>
      </c>
      <c r="G1091" s="82">
        <f>F1091+G1067</f>
        <v>167</v>
      </c>
      <c r="H1091" s="92">
        <f t="shared" si="82"/>
        <v>127929</v>
      </c>
      <c r="I1091" s="92">
        <f t="shared" si="83"/>
        <v>11.75923070150573</v>
      </c>
      <c r="J1091" s="149">
        <f t="shared" si="81"/>
        <v>98.759764524227407</v>
      </c>
    </row>
    <row r="1092" spans="1:10" x14ac:dyDescent="0.25">
      <c r="A1092" s="92">
        <f t="shared" ref="A1092:A1155" si="84">IF(EXACT(B1092,B1091),A1091+1,1)</f>
        <v>215</v>
      </c>
      <c r="B1092" s="61" t="s">
        <v>20</v>
      </c>
      <c r="C1092" s="26">
        <v>44107</v>
      </c>
      <c r="D1092" s="4">
        <v>801</v>
      </c>
      <c r="E1092" s="29">
        <f>D1092+E1068</f>
        <v>53837</v>
      </c>
      <c r="F1092" s="4">
        <f>8+12</f>
        <v>20</v>
      </c>
      <c r="G1092" s="82" t="e">
        <f>F1092+G1068</f>
        <v>#REF!</v>
      </c>
      <c r="H1092" s="92">
        <f t="shared" si="82"/>
        <v>128730</v>
      </c>
      <c r="I1092" s="92">
        <f t="shared" si="83"/>
        <v>11.76547246665368</v>
      </c>
      <c r="J1092" s="149">
        <f t="shared" si="81"/>
        <v>97.299123064358213</v>
      </c>
    </row>
    <row r="1093" spans="1:10" x14ac:dyDescent="0.25">
      <c r="A1093" s="92">
        <f t="shared" si="84"/>
        <v>216</v>
      </c>
      <c r="B1093" s="61" t="s">
        <v>20</v>
      </c>
      <c r="C1093" s="26">
        <v>44108</v>
      </c>
      <c r="D1093" s="4">
        <v>533</v>
      </c>
      <c r="E1093" s="29">
        <f>D1093+E1069</f>
        <v>54484</v>
      </c>
      <c r="F1093" s="4">
        <f>30+27</f>
        <v>57</v>
      </c>
      <c r="G1093" s="82" t="e">
        <f>F1093+G1069</f>
        <v>#REF!</v>
      </c>
      <c r="H1093" s="92">
        <f t="shared" si="82"/>
        <v>129263</v>
      </c>
      <c r="I1093" s="92">
        <f t="shared" si="83"/>
        <v>11.769604367583613</v>
      </c>
      <c r="J1093" s="149">
        <f t="shared" si="81"/>
        <v>98.363379013691016</v>
      </c>
    </row>
    <row r="1094" spans="1:10" x14ac:dyDescent="0.25">
      <c r="A1094" s="92">
        <f t="shared" si="84"/>
        <v>217</v>
      </c>
      <c r="B1094" s="61" t="s">
        <v>20</v>
      </c>
      <c r="C1094" s="26">
        <v>44109</v>
      </c>
      <c r="D1094" s="4">
        <v>684</v>
      </c>
      <c r="E1094" s="29">
        <f>D1094+E1070</f>
        <v>81151</v>
      </c>
      <c r="F1094" s="4">
        <v>59</v>
      </c>
      <c r="G1094" s="82">
        <f>F1094+G1070</f>
        <v>213</v>
      </c>
      <c r="H1094" s="92">
        <f t="shared" si="82"/>
        <v>129947</v>
      </c>
      <c r="I1094" s="92">
        <f t="shared" si="83"/>
        <v>11.774881954000923</v>
      </c>
      <c r="J1094" s="149">
        <f t="shared" si="81"/>
        <v>103.35928954908842</v>
      </c>
    </row>
    <row r="1095" spans="1:10" x14ac:dyDescent="0.25">
      <c r="A1095" s="92">
        <f t="shared" si="84"/>
        <v>218</v>
      </c>
      <c r="B1095" s="61" t="s">
        <v>20</v>
      </c>
      <c r="C1095" s="26">
        <v>44110</v>
      </c>
      <c r="D1095" s="4">
        <v>883</v>
      </c>
      <c r="E1095" s="29">
        <f>D1095+E1071</f>
        <v>56928</v>
      </c>
      <c r="F1095" s="4">
        <v>51</v>
      </c>
      <c r="G1095" s="82" t="e">
        <f>F1095+G1071</f>
        <v>#REF!</v>
      </c>
      <c r="H1095" s="92">
        <f t="shared" si="82"/>
        <v>130830</v>
      </c>
      <c r="I1095" s="92">
        <f t="shared" si="83"/>
        <v>11.781654049504922</v>
      </c>
      <c r="J1095" s="149">
        <f t="shared" si="81"/>
        <v>109.03413569474831</v>
      </c>
    </row>
    <row r="1096" spans="1:10" x14ac:dyDescent="0.25">
      <c r="A1096" s="92">
        <f t="shared" si="84"/>
        <v>219</v>
      </c>
      <c r="B1096" s="61" t="s">
        <v>20</v>
      </c>
      <c r="C1096" s="26">
        <v>44111</v>
      </c>
      <c r="D1096" s="4">
        <v>956</v>
      </c>
      <c r="E1096" s="29">
        <f>D1096+E1072</f>
        <v>58104</v>
      </c>
      <c r="F1096" s="4">
        <v>63</v>
      </c>
      <c r="G1096" s="82" t="e">
        <f>F1096+G1072</f>
        <v>#REF!</v>
      </c>
      <c r="H1096" s="92">
        <f t="shared" si="82"/>
        <v>131786</v>
      </c>
      <c r="I1096" s="92">
        <f t="shared" si="83"/>
        <v>11.788934673860837</v>
      </c>
      <c r="J1096" s="149">
        <f t="shared" si="81"/>
        <v>111.71363422424542</v>
      </c>
    </row>
    <row r="1097" spans="1:10" x14ac:dyDescent="0.25">
      <c r="A1097" s="92">
        <f t="shared" si="84"/>
        <v>1</v>
      </c>
      <c r="B1097" s="5" t="s">
        <v>27</v>
      </c>
      <c r="C1097" s="26">
        <v>43893</v>
      </c>
      <c r="D1097" s="4">
        <v>0</v>
      </c>
      <c r="E1097" s="29">
        <v>0</v>
      </c>
      <c r="G1097" s="82"/>
      <c r="H1097" s="92">
        <f t="shared" si="82"/>
        <v>0</v>
      </c>
      <c r="I1097" s="92" t="e">
        <f t="shared" si="83"/>
        <v>#NUM!</v>
      </c>
    </row>
    <row r="1098" spans="1:10" x14ac:dyDescent="0.25">
      <c r="A1098" s="92">
        <f t="shared" si="84"/>
        <v>2</v>
      </c>
      <c r="B1098" s="5" t="s">
        <v>27</v>
      </c>
      <c r="C1098" s="26">
        <v>43894</v>
      </c>
      <c r="D1098" s="4">
        <v>0</v>
      </c>
      <c r="E1098" s="29">
        <v>0</v>
      </c>
      <c r="G1098" s="82" t="e">
        <f>F1098+G1074</f>
        <v>#REF!</v>
      </c>
      <c r="H1098" s="92">
        <f t="shared" si="82"/>
        <v>0</v>
      </c>
      <c r="I1098" s="92" t="e">
        <f t="shared" si="83"/>
        <v>#NUM!</v>
      </c>
    </row>
    <row r="1099" spans="1:10" x14ac:dyDescent="0.25">
      <c r="A1099" s="92">
        <f t="shared" si="84"/>
        <v>3</v>
      </c>
      <c r="B1099" s="5" t="s">
        <v>27</v>
      </c>
      <c r="C1099" s="26">
        <v>43895</v>
      </c>
      <c r="D1099" s="4">
        <v>0</v>
      </c>
      <c r="E1099" s="29">
        <v>0</v>
      </c>
      <c r="G1099" s="82" t="e">
        <f>F1099+G1075</f>
        <v>#REF!</v>
      </c>
      <c r="H1099" s="92">
        <f t="shared" si="82"/>
        <v>0</v>
      </c>
      <c r="I1099" s="92" t="e">
        <f t="shared" si="83"/>
        <v>#NUM!</v>
      </c>
    </row>
    <row r="1100" spans="1:10" x14ac:dyDescent="0.25">
      <c r="A1100" s="92">
        <f t="shared" si="84"/>
        <v>4</v>
      </c>
      <c r="B1100" s="5" t="s">
        <v>27</v>
      </c>
      <c r="C1100" s="26">
        <v>43896</v>
      </c>
      <c r="D1100" s="4">
        <v>1</v>
      </c>
      <c r="E1100" s="29">
        <v>1</v>
      </c>
      <c r="G1100" s="82" t="e">
        <f>F1100+G1076</f>
        <v>#REF!</v>
      </c>
      <c r="H1100" s="92">
        <f t="shared" si="82"/>
        <v>1</v>
      </c>
      <c r="I1100" s="92">
        <f t="shared" si="83"/>
        <v>0</v>
      </c>
    </row>
    <row r="1101" spans="1:10" x14ac:dyDescent="0.25">
      <c r="A1101" s="92">
        <f t="shared" si="84"/>
        <v>5</v>
      </c>
      <c r="B1101" s="5" t="s">
        <v>27</v>
      </c>
      <c r="C1101" s="26">
        <v>43897</v>
      </c>
      <c r="D1101" s="4">
        <v>0</v>
      </c>
      <c r="E1101" s="29">
        <v>1</v>
      </c>
      <c r="G1101" s="82" t="e">
        <f>F1101+G1077</f>
        <v>#REF!</v>
      </c>
      <c r="H1101" s="92">
        <f t="shared" si="82"/>
        <v>1</v>
      </c>
      <c r="I1101" s="92">
        <f t="shared" si="83"/>
        <v>0</v>
      </c>
    </row>
    <row r="1102" spans="1:10" x14ac:dyDescent="0.25">
      <c r="A1102" s="92">
        <f t="shared" si="84"/>
        <v>6</v>
      </c>
      <c r="B1102" s="5" t="s">
        <v>27</v>
      </c>
      <c r="C1102" s="26">
        <v>43898</v>
      </c>
      <c r="D1102" s="4">
        <v>0</v>
      </c>
      <c r="E1102" s="29">
        <v>1</v>
      </c>
      <c r="G1102" s="82" t="e">
        <f>F1102+G1078</f>
        <v>#REF!</v>
      </c>
      <c r="H1102" s="92">
        <f t="shared" si="82"/>
        <v>1</v>
      </c>
      <c r="I1102" s="92">
        <f t="shared" si="83"/>
        <v>0</v>
      </c>
    </row>
    <row r="1103" spans="1:10" x14ac:dyDescent="0.25">
      <c r="A1103" s="92">
        <f t="shared" si="84"/>
        <v>7</v>
      </c>
      <c r="B1103" s="5" t="s">
        <v>27</v>
      </c>
      <c r="C1103" s="26">
        <v>43899</v>
      </c>
      <c r="D1103" s="4">
        <v>0</v>
      </c>
      <c r="E1103" s="29">
        <v>1</v>
      </c>
      <c r="G1103" s="82" t="e">
        <f>F1103+G1079</f>
        <v>#REF!</v>
      </c>
      <c r="H1103" s="92">
        <f t="shared" si="82"/>
        <v>1</v>
      </c>
      <c r="I1103" s="92">
        <f t="shared" si="83"/>
        <v>0</v>
      </c>
      <c r="J1103" s="149" t="e">
        <f>LN(2)/SLOPE(I1096:I1103,A1096:A1103)</f>
        <v>#NUM!</v>
      </c>
    </row>
    <row r="1104" spans="1:10" x14ac:dyDescent="0.25">
      <c r="A1104" s="92">
        <f t="shared" si="84"/>
        <v>8</v>
      </c>
      <c r="B1104" s="5" t="s">
        <v>27</v>
      </c>
      <c r="C1104" s="26">
        <v>43900</v>
      </c>
      <c r="D1104" s="4">
        <v>0</v>
      </c>
      <c r="E1104" s="29">
        <v>1</v>
      </c>
      <c r="G1104" s="82" t="e">
        <f>F1104+G1080</f>
        <v>#REF!</v>
      </c>
      <c r="H1104" s="92">
        <f t="shared" si="82"/>
        <v>1</v>
      </c>
      <c r="I1104" s="92">
        <f t="shared" si="83"/>
        <v>0</v>
      </c>
      <c r="J1104" s="149" t="e">
        <f t="shared" ref="J1104:J1167" si="85">LN(2)/SLOPE(I1097:I1104,A1097:A1104)</f>
        <v>#NUM!</v>
      </c>
    </row>
    <row r="1105" spans="1:10" x14ac:dyDescent="0.25">
      <c r="A1105" s="92">
        <f t="shared" si="84"/>
        <v>9</v>
      </c>
      <c r="B1105" s="5" t="s">
        <v>27</v>
      </c>
      <c r="C1105" s="26">
        <v>43901</v>
      </c>
      <c r="D1105" s="4">
        <v>0</v>
      </c>
      <c r="E1105" s="29">
        <v>1</v>
      </c>
      <c r="G1105" s="82" t="e">
        <f>F1105+G1081</f>
        <v>#REF!</v>
      </c>
      <c r="H1105" s="92">
        <f t="shared" si="82"/>
        <v>1</v>
      </c>
      <c r="I1105" s="92">
        <f t="shared" si="83"/>
        <v>0</v>
      </c>
      <c r="J1105" s="149" t="e">
        <f t="shared" si="85"/>
        <v>#NUM!</v>
      </c>
    </row>
    <row r="1106" spans="1:10" x14ac:dyDescent="0.25">
      <c r="A1106" s="92">
        <f t="shared" si="84"/>
        <v>10</v>
      </c>
      <c r="B1106" s="5" t="s">
        <v>27</v>
      </c>
      <c r="C1106" s="26">
        <v>43902</v>
      </c>
      <c r="D1106" s="4">
        <v>1</v>
      </c>
      <c r="E1106" s="29">
        <v>2</v>
      </c>
      <c r="G1106" s="82">
        <f>F1106+G1082</f>
        <v>747</v>
      </c>
      <c r="H1106" s="92">
        <f t="shared" si="82"/>
        <v>2</v>
      </c>
      <c r="I1106" s="92">
        <f t="shared" si="83"/>
        <v>0.69314718055994529</v>
      </c>
      <c r="J1106" s="149" t="e">
        <f t="shared" si="85"/>
        <v>#NUM!</v>
      </c>
    </row>
    <row r="1107" spans="1:10" x14ac:dyDescent="0.25">
      <c r="A1107" s="92">
        <f t="shared" si="84"/>
        <v>11</v>
      </c>
      <c r="B1107" s="5" t="s">
        <v>27</v>
      </c>
      <c r="C1107" s="26">
        <v>43903</v>
      </c>
      <c r="D1107" s="4">
        <v>0</v>
      </c>
      <c r="E1107" s="29">
        <v>2</v>
      </c>
      <c r="G1107" s="82" t="e">
        <f>F1107+G1083</f>
        <v>#REF!</v>
      </c>
      <c r="H1107" s="92">
        <f t="shared" si="82"/>
        <v>2</v>
      </c>
      <c r="I1107" s="92">
        <f t="shared" si="83"/>
        <v>0.69314718055994529</v>
      </c>
      <c r="J1107" s="149">
        <f t="shared" si="85"/>
        <v>7</v>
      </c>
    </row>
    <row r="1108" spans="1:10" x14ac:dyDescent="0.25">
      <c r="A1108" s="92">
        <f t="shared" si="84"/>
        <v>12</v>
      </c>
      <c r="B1108" s="5" t="s">
        <v>27</v>
      </c>
      <c r="C1108" s="26">
        <v>43904</v>
      </c>
      <c r="D1108" s="4">
        <v>0</v>
      </c>
      <c r="E1108" s="29">
        <v>2</v>
      </c>
      <c r="G1108" s="82" t="e">
        <f>F1108+G1084</f>
        <v>#REF!</v>
      </c>
      <c r="H1108" s="92">
        <f t="shared" si="82"/>
        <v>2</v>
      </c>
      <c r="I1108" s="92">
        <f t="shared" si="83"/>
        <v>0.69314718055994529</v>
      </c>
      <c r="J1108" s="149">
        <f t="shared" si="85"/>
        <v>5.6000000000000005</v>
      </c>
    </row>
    <row r="1109" spans="1:10" x14ac:dyDescent="0.25">
      <c r="A1109" s="92">
        <f t="shared" si="84"/>
        <v>13</v>
      </c>
      <c r="B1109" s="5" t="s">
        <v>27</v>
      </c>
      <c r="C1109" s="26">
        <v>43905</v>
      </c>
      <c r="D1109" s="4">
        <v>0</v>
      </c>
      <c r="E1109" s="29">
        <v>2</v>
      </c>
      <c r="G1109" s="82">
        <f>F1109+G1085</f>
        <v>200</v>
      </c>
      <c r="H1109" s="92">
        <f t="shared" si="82"/>
        <v>2</v>
      </c>
      <c r="I1109" s="92">
        <f t="shared" si="83"/>
        <v>0.69314718055994529</v>
      </c>
      <c r="J1109" s="149">
        <f t="shared" si="85"/>
        <v>5.25</v>
      </c>
    </row>
    <row r="1110" spans="1:10" x14ac:dyDescent="0.25">
      <c r="A1110" s="92">
        <f t="shared" si="84"/>
        <v>14</v>
      </c>
      <c r="B1110" s="5" t="s">
        <v>27</v>
      </c>
      <c r="C1110" s="26">
        <v>43906</v>
      </c>
      <c r="D1110" s="4">
        <v>0</v>
      </c>
      <c r="E1110" s="29">
        <v>2</v>
      </c>
      <c r="G1110" s="82" t="e">
        <f>F1110+G1086</f>
        <v>#REF!</v>
      </c>
      <c r="H1110" s="92">
        <f t="shared" si="82"/>
        <v>2</v>
      </c>
      <c r="I1110" s="92">
        <f t="shared" si="83"/>
        <v>0.69314718055994529</v>
      </c>
      <c r="J1110" s="149">
        <f t="shared" si="85"/>
        <v>5.6000000000000005</v>
      </c>
    </row>
    <row r="1111" spans="1:10" x14ac:dyDescent="0.25">
      <c r="A1111" s="92">
        <f t="shared" si="84"/>
        <v>15</v>
      </c>
      <c r="B1111" s="5" t="s">
        <v>27</v>
      </c>
      <c r="C1111" s="26">
        <v>43907</v>
      </c>
      <c r="D1111" s="4">
        <v>2</v>
      </c>
      <c r="E1111" s="29">
        <v>4</v>
      </c>
      <c r="G1111" s="82" t="e">
        <f>F1111+G1087</f>
        <v>#REF!</v>
      </c>
      <c r="H1111" s="92">
        <f t="shared" si="82"/>
        <v>4</v>
      </c>
      <c r="I1111" s="92">
        <f t="shared" si="83"/>
        <v>1.3862943611198906</v>
      </c>
      <c r="J1111" s="149">
        <f t="shared" si="85"/>
        <v>4.4210526315789478</v>
      </c>
    </row>
    <row r="1112" spans="1:10" x14ac:dyDescent="0.25">
      <c r="A1112" s="92">
        <f t="shared" si="84"/>
        <v>16</v>
      </c>
      <c r="B1112" s="5" t="s">
        <v>27</v>
      </c>
      <c r="C1112" s="26">
        <v>43908</v>
      </c>
      <c r="D1112" s="4">
        <v>1</v>
      </c>
      <c r="E1112" s="29">
        <v>5</v>
      </c>
      <c r="G1112" s="82">
        <f>F1112+G1088</f>
        <v>188</v>
      </c>
      <c r="H1112" s="92">
        <f t="shared" si="82"/>
        <v>5</v>
      </c>
      <c r="I1112" s="92">
        <f t="shared" si="83"/>
        <v>1.6094379124341003</v>
      </c>
      <c r="J1112" s="149">
        <f t="shared" si="85"/>
        <v>3.9522908313457146</v>
      </c>
    </row>
    <row r="1113" spans="1:10" x14ac:dyDescent="0.25">
      <c r="A1113" s="92">
        <f t="shared" si="84"/>
        <v>17</v>
      </c>
      <c r="B1113" s="5" t="s">
        <v>27</v>
      </c>
      <c r="C1113" s="26">
        <v>43909</v>
      </c>
      <c r="D1113" s="4">
        <v>3</v>
      </c>
      <c r="E1113" s="29">
        <v>8</v>
      </c>
      <c r="G1113" s="82" t="e">
        <f>F1113+G1089</f>
        <v>#REF!</v>
      </c>
      <c r="H1113" s="92">
        <f t="shared" si="82"/>
        <v>8</v>
      </c>
      <c r="I1113" s="92">
        <f t="shared" si="83"/>
        <v>2.0794415416798357</v>
      </c>
      <c r="J1113" s="149">
        <f t="shared" si="85"/>
        <v>3.5578686634788217</v>
      </c>
    </row>
    <row r="1114" spans="1:10" x14ac:dyDescent="0.25">
      <c r="A1114" s="92">
        <f t="shared" si="84"/>
        <v>18</v>
      </c>
      <c r="B1114" s="5" t="s">
        <v>27</v>
      </c>
      <c r="C1114" s="26">
        <v>43910</v>
      </c>
      <c r="D1114" s="4">
        <v>5</v>
      </c>
      <c r="E1114" s="29">
        <v>13</v>
      </c>
      <c r="G1114" s="82" t="e">
        <f>F1114+G1090</f>
        <v>#REF!</v>
      </c>
      <c r="H1114" s="92">
        <f t="shared" si="82"/>
        <v>13</v>
      </c>
      <c r="I1114" s="92">
        <f t="shared" si="83"/>
        <v>2.5649493574615367</v>
      </c>
      <c r="J1114" s="149">
        <f t="shared" si="85"/>
        <v>2.4801541671834326</v>
      </c>
    </row>
    <row r="1115" spans="1:10" x14ac:dyDescent="0.25">
      <c r="A1115" s="92">
        <f t="shared" si="84"/>
        <v>19</v>
      </c>
      <c r="B1115" s="5" t="s">
        <v>27</v>
      </c>
      <c r="C1115" s="26">
        <v>43911</v>
      </c>
      <c r="D1115" s="4">
        <v>4</v>
      </c>
      <c r="E1115" s="29">
        <v>17</v>
      </c>
      <c r="G1115" s="82">
        <f>F1115+G1091</f>
        <v>167</v>
      </c>
      <c r="H1115" s="92">
        <f t="shared" si="82"/>
        <v>17</v>
      </c>
      <c r="I1115" s="92">
        <f t="shared" si="83"/>
        <v>2.8332133440562162</v>
      </c>
      <c r="J1115" s="149">
        <f t="shared" si="85"/>
        <v>2.0272047707003233</v>
      </c>
    </row>
    <row r="1116" spans="1:10" x14ac:dyDescent="0.25">
      <c r="A1116" s="92">
        <f t="shared" si="84"/>
        <v>20</v>
      </c>
      <c r="B1116" s="5" t="s">
        <v>27</v>
      </c>
      <c r="C1116" s="26">
        <v>43912</v>
      </c>
      <c r="D1116" s="4">
        <v>8</v>
      </c>
      <c r="E1116" s="29">
        <v>25</v>
      </c>
      <c r="G1116" s="82" t="e">
        <f>F1116+G1092</f>
        <v>#REF!</v>
      </c>
      <c r="H1116" s="92">
        <f t="shared" si="82"/>
        <v>25</v>
      </c>
      <c r="I1116" s="92">
        <f t="shared" si="83"/>
        <v>3.2188758248682006</v>
      </c>
      <c r="J1116" s="149">
        <f t="shared" si="85"/>
        <v>1.797802882206077</v>
      </c>
    </row>
    <row r="1117" spans="1:10" x14ac:dyDescent="0.25">
      <c r="A1117" s="92">
        <f t="shared" si="84"/>
        <v>21</v>
      </c>
      <c r="B1117" s="5" t="s">
        <v>27</v>
      </c>
      <c r="C1117" s="26">
        <v>43913</v>
      </c>
      <c r="D1117" s="4">
        <v>3</v>
      </c>
      <c r="E1117" s="29">
        <v>28</v>
      </c>
      <c r="G1117" s="82" t="e">
        <f>F1117+G1093</f>
        <v>#REF!</v>
      </c>
      <c r="H1117" s="92">
        <f t="shared" si="82"/>
        <v>28</v>
      </c>
      <c r="I1117" s="92">
        <f t="shared" si="83"/>
        <v>3.3322045101752038</v>
      </c>
      <c r="J1117" s="149">
        <f t="shared" si="85"/>
        <v>1.8313497237198715</v>
      </c>
    </row>
    <row r="1118" spans="1:10" x14ac:dyDescent="0.25">
      <c r="A1118" s="92">
        <f t="shared" si="84"/>
        <v>22</v>
      </c>
      <c r="B1118" s="5" t="s">
        <v>27</v>
      </c>
      <c r="C1118" s="26">
        <v>43914</v>
      </c>
      <c r="D1118" s="4">
        <v>7</v>
      </c>
      <c r="E1118" s="29">
        <v>35</v>
      </c>
      <c r="G1118" s="82">
        <f>F1118+G1094</f>
        <v>213</v>
      </c>
      <c r="H1118" s="92">
        <f t="shared" si="82"/>
        <v>35</v>
      </c>
      <c r="I1118" s="92">
        <f t="shared" si="83"/>
        <v>3.5553480614894135</v>
      </c>
      <c r="J1118" s="149">
        <f t="shared" si="85"/>
        <v>2.1184994283328571</v>
      </c>
    </row>
    <row r="1119" spans="1:10" x14ac:dyDescent="0.25">
      <c r="A1119" s="92">
        <f t="shared" si="84"/>
        <v>23</v>
      </c>
      <c r="B1119" s="5" t="s">
        <v>27</v>
      </c>
      <c r="C1119" s="26">
        <v>43915</v>
      </c>
      <c r="D1119" s="4">
        <v>15</v>
      </c>
      <c r="E1119" s="29">
        <v>50</v>
      </c>
      <c r="G1119" s="82" t="e">
        <f>F1119+G1095</f>
        <v>#REF!</v>
      </c>
      <c r="H1119" s="92">
        <f t="shared" si="82"/>
        <v>50</v>
      </c>
      <c r="I1119" s="92">
        <f t="shared" si="83"/>
        <v>3.912023005428146</v>
      </c>
      <c r="J1119" s="149">
        <f t="shared" si="85"/>
        <v>2.223572206485676</v>
      </c>
    </row>
    <row r="1120" spans="1:10" x14ac:dyDescent="0.25">
      <c r="A1120" s="92">
        <f t="shared" si="84"/>
        <v>24</v>
      </c>
      <c r="B1120" s="5" t="s">
        <v>27</v>
      </c>
      <c r="C1120" s="26">
        <v>43916</v>
      </c>
      <c r="D1120" s="4">
        <v>4</v>
      </c>
      <c r="E1120" s="29">
        <v>54</v>
      </c>
      <c r="G1120" s="82" t="e">
        <f>F1120+G1096</f>
        <v>#REF!</v>
      </c>
      <c r="H1120" s="92">
        <f t="shared" si="82"/>
        <v>54</v>
      </c>
      <c r="I1120" s="92">
        <f t="shared" si="83"/>
        <v>3.9889840465642745</v>
      </c>
      <c r="J1120" s="149">
        <f t="shared" si="85"/>
        <v>2.6014041157696615</v>
      </c>
    </row>
    <row r="1121" spans="1:10" x14ac:dyDescent="0.25">
      <c r="A1121" s="92">
        <f t="shared" si="84"/>
        <v>25</v>
      </c>
      <c r="B1121" s="5" t="s">
        <v>27</v>
      </c>
      <c r="C1121" s="26">
        <v>43917</v>
      </c>
      <c r="D1121" s="4">
        <v>5</v>
      </c>
      <c r="E1121" s="29">
        <v>59</v>
      </c>
      <c r="G1121" s="82">
        <f>F1121+G1097</f>
        <v>0</v>
      </c>
      <c r="H1121" s="92">
        <f t="shared" si="82"/>
        <v>59</v>
      </c>
      <c r="I1121" s="92">
        <f t="shared" si="83"/>
        <v>4.0775374439057197</v>
      </c>
      <c r="J1121" s="149">
        <f t="shared" si="85"/>
        <v>3.1186797173315286</v>
      </c>
    </row>
    <row r="1122" spans="1:10" x14ac:dyDescent="0.25">
      <c r="A1122" s="92">
        <f t="shared" si="84"/>
        <v>26</v>
      </c>
      <c r="B1122" s="5" t="s">
        <v>27</v>
      </c>
      <c r="C1122" s="26">
        <v>43918</v>
      </c>
      <c r="D1122" s="4">
        <v>1</v>
      </c>
      <c r="E1122" s="29">
        <v>60</v>
      </c>
      <c r="G1122" s="82" t="e">
        <f>F1122+G1098</f>
        <v>#REF!</v>
      </c>
      <c r="H1122" s="92">
        <f t="shared" si="82"/>
        <v>60</v>
      </c>
      <c r="I1122" s="92">
        <f t="shared" si="83"/>
        <v>4.0943445622221004</v>
      </c>
      <c r="J1122" s="149">
        <f t="shared" si="85"/>
        <v>3.7689965009442585</v>
      </c>
    </row>
    <row r="1123" spans="1:10" x14ac:dyDescent="0.25">
      <c r="A1123" s="92">
        <f t="shared" si="84"/>
        <v>27</v>
      </c>
      <c r="B1123" s="5" t="s">
        <v>27</v>
      </c>
      <c r="C1123" s="26">
        <v>43919</v>
      </c>
      <c r="D1123" s="4">
        <v>13</v>
      </c>
      <c r="E1123" s="29">
        <v>73</v>
      </c>
      <c r="G1123" s="82" t="e">
        <f>F1123+G1099</f>
        <v>#REF!</v>
      </c>
      <c r="H1123" s="92">
        <f t="shared" si="82"/>
        <v>73</v>
      </c>
      <c r="I1123" s="92">
        <f t="shared" si="83"/>
        <v>4.290459441148391</v>
      </c>
      <c r="J1123" s="149">
        <f t="shared" si="85"/>
        <v>4.4942453528961099</v>
      </c>
    </row>
    <row r="1124" spans="1:10" x14ac:dyDescent="0.25">
      <c r="A1124" s="92">
        <f t="shared" si="84"/>
        <v>28</v>
      </c>
      <c r="B1124" s="5" t="s">
        <v>27</v>
      </c>
      <c r="C1124" s="26">
        <v>43920</v>
      </c>
      <c r="D1124" s="4">
        <v>8</v>
      </c>
      <c r="E1124" s="29">
        <v>81</v>
      </c>
      <c r="G1124" s="82" t="e">
        <f>F1124+G1100</f>
        <v>#REF!</v>
      </c>
      <c r="H1124" s="92">
        <f t="shared" si="82"/>
        <v>81</v>
      </c>
      <c r="I1124" s="92">
        <f t="shared" si="83"/>
        <v>4.3944491546724391</v>
      </c>
      <c r="J1124" s="149">
        <f t="shared" si="85"/>
        <v>4.9566201209109382</v>
      </c>
    </row>
    <row r="1125" spans="1:10" x14ac:dyDescent="0.25">
      <c r="A1125" s="92">
        <f t="shared" si="84"/>
        <v>29</v>
      </c>
      <c r="B1125" s="5" t="s">
        <v>27</v>
      </c>
      <c r="C1125" s="26">
        <v>43921</v>
      </c>
      <c r="D1125" s="4">
        <v>14</v>
      </c>
      <c r="E1125" s="29">
        <v>95</v>
      </c>
      <c r="F1125" s="4">
        <v>1</v>
      </c>
      <c r="G1125" s="82" t="e">
        <f>F1125+G1101</f>
        <v>#REF!</v>
      </c>
      <c r="H1125" s="92">
        <f t="shared" si="82"/>
        <v>95</v>
      </c>
      <c r="I1125" s="92">
        <f t="shared" si="83"/>
        <v>4.5538768916005408</v>
      </c>
      <c r="J1125" s="149">
        <f t="shared" si="85"/>
        <v>5.6402200627141594</v>
      </c>
    </row>
    <row r="1126" spans="1:10" x14ac:dyDescent="0.25">
      <c r="A1126" s="92">
        <f t="shared" si="84"/>
        <v>30</v>
      </c>
      <c r="B1126" s="5" t="s">
        <v>27</v>
      </c>
      <c r="C1126" s="26">
        <v>43922</v>
      </c>
      <c r="D1126" s="4">
        <v>6</v>
      </c>
      <c r="E1126" s="29">
        <v>101</v>
      </c>
      <c r="G1126" s="82" t="e">
        <f>F1126+G1102</f>
        <v>#REF!</v>
      </c>
      <c r="H1126" s="92">
        <f t="shared" si="82"/>
        <v>101</v>
      </c>
      <c r="I1126" s="92">
        <f t="shared" si="83"/>
        <v>4.6151205168412597</v>
      </c>
      <c r="J1126" s="149">
        <f t="shared" si="85"/>
        <v>6.5472151142929205</v>
      </c>
    </row>
    <row r="1127" spans="1:10" x14ac:dyDescent="0.25">
      <c r="A1127" s="92">
        <f t="shared" si="84"/>
        <v>31</v>
      </c>
      <c r="B1127" s="5" t="s">
        <v>27</v>
      </c>
      <c r="C1127" s="26">
        <v>43923</v>
      </c>
      <c r="D1127" s="4">
        <v>16</v>
      </c>
      <c r="E1127" s="29">
        <v>117</v>
      </c>
      <c r="G1127" s="82" t="e">
        <f>F1127+G1103</f>
        <v>#REF!</v>
      </c>
      <c r="H1127" s="92">
        <f t="shared" si="82"/>
        <v>117</v>
      </c>
      <c r="I1127" s="92">
        <f t="shared" si="83"/>
        <v>4.7621739347977563</v>
      </c>
      <c r="J1127" s="149">
        <f t="shared" si="85"/>
        <v>6.0759040247764133</v>
      </c>
    </row>
    <row r="1128" spans="1:10" x14ac:dyDescent="0.25">
      <c r="A1128" s="92">
        <f t="shared" si="84"/>
        <v>32</v>
      </c>
      <c r="B1128" s="5" t="s">
        <v>27</v>
      </c>
      <c r="C1128" s="26">
        <v>43924</v>
      </c>
      <c r="D1128" s="4">
        <v>14</v>
      </c>
      <c r="E1128" s="29">
        <v>131</v>
      </c>
      <c r="G1128" s="82" t="e">
        <f>F1128+G1104</f>
        <v>#REF!</v>
      </c>
      <c r="H1128" s="92">
        <f t="shared" si="82"/>
        <v>131</v>
      </c>
      <c r="I1128" s="92">
        <f t="shared" si="83"/>
        <v>4.8751973232011512</v>
      </c>
      <c r="J1128" s="149">
        <f t="shared" si="85"/>
        <v>5.789910347791797</v>
      </c>
    </row>
    <row r="1129" spans="1:10" x14ac:dyDescent="0.25">
      <c r="A1129" s="92">
        <f t="shared" si="84"/>
        <v>33</v>
      </c>
      <c r="B1129" s="5" t="s">
        <v>27</v>
      </c>
      <c r="C1129" s="26">
        <v>43925</v>
      </c>
      <c r="D1129" s="4">
        <v>3</v>
      </c>
      <c r="E1129" s="29">
        <v>134</v>
      </c>
      <c r="G1129" s="82" t="e">
        <f>F1129+G1105</f>
        <v>#REF!</v>
      </c>
      <c r="H1129" s="92">
        <f t="shared" si="82"/>
        <v>134</v>
      </c>
      <c r="I1129" s="92">
        <f t="shared" si="83"/>
        <v>4.8978397999509111</v>
      </c>
      <c r="J1129" s="149">
        <f t="shared" si="85"/>
        <v>5.9947407275715783</v>
      </c>
    </row>
    <row r="1130" spans="1:10" x14ac:dyDescent="0.25">
      <c r="A1130" s="92">
        <f t="shared" si="84"/>
        <v>34</v>
      </c>
      <c r="B1130" s="5" t="s">
        <v>27</v>
      </c>
      <c r="C1130" s="26">
        <v>43926</v>
      </c>
      <c r="D1130" s="4">
        <v>5</v>
      </c>
      <c r="E1130" s="29">
        <v>139</v>
      </c>
      <c r="F1130" s="4">
        <v>1</v>
      </c>
      <c r="G1130" s="82">
        <f>F1130+G1106</f>
        <v>748</v>
      </c>
      <c r="H1130" s="92">
        <f t="shared" si="82"/>
        <v>139</v>
      </c>
      <c r="I1130" s="92">
        <f t="shared" si="83"/>
        <v>4.9344739331306915</v>
      </c>
      <c r="J1130" s="149">
        <f t="shared" si="85"/>
        <v>7.1563257914812297</v>
      </c>
    </row>
    <row r="1131" spans="1:10" x14ac:dyDescent="0.25">
      <c r="A1131" s="92">
        <f t="shared" si="84"/>
        <v>35</v>
      </c>
      <c r="B1131" s="5" t="s">
        <v>27</v>
      </c>
      <c r="C1131" s="26">
        <v>43927</v>
      </c>
      <c r="D1131" s="4">
        <v>7</v>
      </c>
      <c r="E1131" s="29">
        <v>146</v>
      </c>
      <c r="G1131" s="82" t="e">
        <f>F1131+G1107</f>
        <v>#REF!</v>
      </c>
      <c r="H1131" s="92">
        <f t="shared" si="82"/>
        <v>146</v>
      </c>
      <c r="I1131" s="92">
        <f t="shared" si="83"/>
        <v>4.9836066217083363</v>
      </c>
      <c r="J1131" s="149">
        <f t="shared" si="85"/>
        <v>8.3317292944253385</v>
      </c>
    </row>
    <row r="1132" spans="1:10" x14ac:dyDescent="0.25">
      <c r="A1132" s="92">
        <f t="shared" si="84"/>
        <v>36</v>
      </c>
      <c r="B1132" s="5" t="s">
        <v>27</v>
      </c>
      <c r="C1132" s="26">
        <v>43928</v>
      </c>
      <c r="D1132" s="4">
        <v>4</v>
      </c>
      <c r="E1132" s="29">
        <v>150</v>
      </c>
      <c r="G1132" s="82" t="e">
        <f>F1132+G1108</f>
        <v>#REF!</v>
      </c>
      <c r="H1132" s="92">
        <f t="shared" si="82"/>
        <v>150</v>
      </c>
      <c r="I1132" s="92">
        <f t="shared" si="83"/>
        <v>5.0106352940962555</v>
      </c>
      <c r="J1132" s="149">
        <f t="shared" si="85"/>
        <v>10.435816851120308</v>
      </c>
    </row>
    <row r="1133" spans="1:10" x14ac:dyDescent="0.25">
      <c r="A1133" s="92">
        <f t="shared" si="84"/>
        <v>37</v>
      </c>
      <c r="B1133" s="5" t="s">
        <v>27</v>
      </c>
      <c r="C1133" s="26">
        <v>43929</v>
      </c>
      <c r="D1133" s="4">
        <v>1</v>
      </c>
      <c r="E1133" s="29">
        <v>151</v>
      </c>
      <c r="G1133" s="82">
        <f>F1133+G1109</f>
        <v>200</v>
      </c>
      <c r="H1133" s="92">
        <f t="shared" si="82"/>
        <v>151</v>
      </c>
      <c r="I1133" s="92">
        <f t="shared" si="83"/>
        <v>5.0172798368149243</v>
      </c>
      <c r="J1133" s="149">
        <f t="shared" si="85"/>
        <v>13.1750668910464</v>
      </c>
    </row>
    <row r="1134" spans="1:10" x14ac:dyDescent="0.25">
      <c r="A1134" s="92">
        <f t="shared" si="84"/>
        <v>38</v>
      </c>
      <c r="B1134" s="5" t="s">
        <v>27</v>
      </c>
      <c r="C1134" s="26">
        <v>43930</v>
      </c>
      <c r="D1134" s="4">
        <v>5</v>
      </c>
      <c r="E1134" s="29">
        <v>156</v>
      </c>
      <c r="G1134" s="82" t="e">
        <f>F1134+G1110</f>
        <v>#REF!</v>
      </c>
      <c r="H1134" s="92">
        <f t="shared" si="82"/>
        <v>156</v>
      </c>
      <c r="I1134" s="92">
        <f t="shared" si="83"/>
        <v>5.0498560072495371</v>
      </c>
      <c r="J1134" s="149">
        <f t="shared" si="85"/>
        <v>18.711394508172653</v>
      </c>
    </row>
    <row r="1135" spans="1:10" x14ac:dyDescent="0.25">
      <c r="A1135" s="92">
        <f t="shared" si="84"/>
        <v>39</v>
      </c>
      <c r="B1135" s="5" t="s">
        <v>27</v>
      </c>
      <c r="C1135" s="26">
        <v>43931</v>
      </c>
      <c r="D1135" s="4">
        <v>13</v>
      </c>
      <c r="E1135" s="29">
        <v>169</v>
      </c>
      <c r="G1135" s="82" t="e">
        <f>F1135+G1111</f>
        <v>#REF!</v>
      </c>
      <c r="H1135" s="92">
        <f t="shared" si="82"/>
        <v>169</v>
      </c>
      <c r="I1135" s="92">
        <f t="shared" si="83"/>
        <v>5.1298987149230735</v>
      </c>
      <c r="J1135" s="149">
        <f t="shared" si="85"/>
        <v>20.658386127006285</v>
      </c>
    </row>
    <row r="1136" spans="1:10" x14ac:dyDescent="0.25">
      <c r="A1136" s="92">
        <f t="shared" si="84"/>
        <v>40</v>
      </c>
      <c r="B1136" s="5" t="s">
        <v>27</v>
      </c>
      <c r="C1136" s="26">
        <v>43932</v>
      </c>
      <c r="D1136" s="4">
        <v>32</v>
      </c>
      <c r="E1136" s="29">
        <v>201</v>
      </c>
      <c r="G1136" s="82">
        <f>F1136+G1112</f>
        <v>188</v>
      </c>
      <c r="H1136" s="92">
        <f t="shared" si="82"/>
        <v>201</v>
      </c>
      <c r="I1136" s="92">
        <f t="shared" si="83"/>
        <v>5.3033049080590757</v>
      </c>
      <c r="J1136" s="149">
        <f t="shared" si="85"/>
        <v>14.480890207309026</v>
      </c>
    </row>
    <row r="1137" spans="1:10" x14ac:dyDescent="0.25">
      <c r="A1137" s="92">
        <f t="shared" si="84"/>
        <v>41</v>
      </c>
      <c r="B1137" s="5" t="s">
        <v>27</v>
      </c>
      <c r="C1137" s="26">
        <v>43933</v>
      </c>
      <c r="D1137" s="4">
        <v>5</v>
      </c>
      <c r="E1137" s="29">
        <v>206</v>
      </c>
      <c r="F1137" s="4">
        <v>1</v>
      </c>
      <c r="G1137" s="82" t="e">
        <f>F1137+G1113</f>
        <v>#REF!</v>
      </c>
      <c r="H1137" s="92">
        <f t="shared" si="82"/>
        <v>206</v>
      </c>
      <c r="I1137" s="92">
        <f t="shared" si="83"/>
        <v>5.3278761687895813</v>
      </c>
      <c r="J1137" s="149">
        <f t="shared" si="85"/>
        <v>12.276696464918363</v>
      </c>
    </row>
    <row r="1138" spans="1:10" x14ac:dyDescent="0.25">
      <c r="A1138" s="92">
        <f t="shared" si="84"/>
        <v>42</v>
      </c>
      <c r="B1138" s="5" t="s">
        <v>27</v>
      </c>
      <c r="C1138" s="26">
        <v>43934</v>
      </c>
      <c r="D1138" s="4">
        <v>4</v>
      </c>
      <c r="E1138" s="29">
        <v>210</v>
      </c>
      <c r="F1138" s="4">
        <v>1</v>
      </c>
      <c r="G1138" s="82" t="e">
        <f>F1138+G1114</f>
        <v>#REF!</v>
      </c>
      <c r="H1138" s="92">
        <f t="shared" si="82"/>
        <v>210</v>
      </c>
      <c r="I1138" s="92">
        <f t="shared" si="83"/>
        <v>5.3471075307174685</v>
      </c>
      <c r="J1138" s="149">
        <f t="shared" si="85"/>
        <v>11.486749128098916</v>
      </c>
    </row>
    <row r="1139" spans="1:10" x14ac:dyDescent="0.25">
      <c r="A1139" s="92">
        <f t="shared" si="84"/>
        <v>43</v>
      </c>
      <c r="B1139" s="5" t="s">
        <v>27</v>
      </c>
      <c r="C1139" s="26">
        <v>43935</v>
      </c>
      <c r="D1139" s="4">
        <v>12</v>
      </c>
      <c r="E1139" s="29">
        <v>222</v>
      </c>
      <c r="F1139" s="4">
        <v>1</v>
      </c>
      <c r="G1139" s="82">
        <f>F1139+G1115</f>
        <v>168</v>
      </c>
      <c r="H1139" s="92">
        <f t="shared" si="82"/>
        <v>222</v>
      </c>
      <c r="I1139" s="92">
        <f t="shared" si="83"/>
        <v>5.4026773818722793</v>
      </c>
      <c r="J1139" s="149">
        <f t="shared" si="85"/>
        <v>10.780493202247017</v>
      </c>
    </row>
    <row r="1140" spans="1:10" x14ac:dyDescent="0.25">
      <c r="A1140" s="92">
        <f t="shared" si="84"/>
        <v>44</v>
      </c>
      <c r="B1140" s="5" t="s">
        <v>27</v>
      </c>
      <c r="C1140" s="26">
        <v>43936</v>
      </c>
      <c r="D1140" s="4">
        <v>6</v>
      </c>
      <c r="E1140" s="29">
        <v>228</v>
      </c>
      <c r="F1140" s="4">
        <v>1</v>
      </c>
      <c r="G1140" s="82" t="e">
        <f>F1140+G1116</f>
        <v>#REF!</v>
      </c>
      <c r="H1140" s="92">
        <f t="shared" si="82"/>
        <v>228</v>
      </c>
      <c r="I1140" s="92">
        <f t="shared" si="83"/>
        <v>5.4293456289544411</v>
      </c>
      <c r="J1140" s="149">
        <f t="shared" si="85"/>
        <v>10.934635009627753</v>
      </c>
    </row>
    <row r="1141" spans="1:10" x14ac:dyDescent="0.25">
      <c r="A1141" s="92">
        <f t="shared" si="84"/>
        <v>45</v>
      </c>
      <c r="B1141" s="5" t="s">
        <v>27</v>
      </c>
      <c r="C1141" s="26">
        <v>43937</v>
      </c>
      <c r="D1141" s="4">
        <v>13</v>
      </c>
      <c r="E1141" s="29">
        <v>241</v>
      </c>
      <c r="G1141" s="82" t="e">
        <f>F1141+G1117</f>
        <v>#REF!</v>
      </c>
      <c r="H1141" s="92">
        <f t="shared" si="82"/>
        <v>241</v>
      </c>
      <c r="I1141" s="92">
        <f t="shared" si="83"/>
        <v>5.4847969334906548</v>
      </c>
      <c r="J1141" s="149">
        <f t="shared" si="85"/>
        <v>11.982368412222515</v>
      </c>
    </row>
    <row r="1142" spans="1:10" x14ac:dyDescent="0.25">
      <c r="A1142" s="92">
        <f t="shared" si="84"/>
        <v>46</v>
      </c>
      <c r="B1142" s="5" t="s">
        <v>27</v>
      </c>
      <c r="C1142" s="26">
        <v>43938</v>
      </c>
      <c r="D1142" s="4">
        <v>6</v>
      </c>
      <c r="E1142" s="29">
        <v>247</v>
      </c>
      <c r="G1142" s="82">
        <f>F1142+G1118</f>
        <v>213</v>
      </c>
      <c r="H1142" s="92">
        <f t="shared" si="82"/>
        <v>247</v>
      </c>
      <c r="I1142" s="92">
        <f t="shared" si="83"/>
        <v>5.5093883366279774</v>
      </c>
      <c r="J1142" s="149">
        <f t="shared" si="85"/>
        <v>14.83852085142612</v>
      </c>
    </row>
    <row r="1143" spans="1:10" x14ac:dyDescent="0.25">
      <c r="A1143" s="92">
        <f t="shared" si="84"/>
        <v>47</v>
      </c>
      <c r="B1143" s="5" t="s">
        <v>27</v>
      </c>
      <c r="C1143" s="26">
        <v>43939</v>
      </c>
      <c r="D1143" s="4">
        <v>2</v>
      </c>
      <c r="E1143" s="29">
        <v>249</v>
      </c>
      <c r="G1143" s="82" t="e">
        <f>F1143+G1119</f>
        <v>#REF!</v>
      </c>
      <c r="H1143" s="92">
        <f t="shared" si="82"/>
        <v>249</v>
      </c>
      <c r="I1143" s="92">
        <f t="shared" si="83"/>
        <v>5.5174528964647074</v>
      </c>
      <c r="J1143" s="149">
        <f t="shared" si="85"/>
        <v>20.455919529115043</v>
      </c>
    </row>
    <row r="1144" spans="1:10" x14ac:dyDescent="0.25">
      <c r="A1144" s="92">
        <f t="shared" si="84"/>
        <v>48</v>
      </c>
      <c r="B1144" s="5" t="s">
        <v>27</v>
      </c>
      <c r="C1144" s="26">
        <v>43940</v>
      </c>
      <c r="D1144" s="4">
        <v>11</v>
      </c>
      <c r="E1144" s="29">
        <v>260</v>
      </c>
      <c r="F1144" s="4">
        <v>1</v>
      </c>
      <c r="G1144" s="82" t="e">
        <f>F1144+G1120</f>
        <v>#REF!</v>
      </c>
      <c r="H1144" s="92">
        <f t="shared" si="82"/>
        <v>260</v>
      </c>
      <c r="I1144" s="92">
        <f t="shared" si="83"/>
        <v>5.5606816310155276</v>
      </c>
      <c r="J1144" s="149">
        <f t="shared" si="85"/>
        <v>20.379908222389773</v>
      </c>
    </row>
    <row r="1145" spans="1:10" x14ac:dyDescent="0.25">
      <c r="A1145" s="92">
        <f t="shared" si="84"/>
        <v>49</v>
      </c>
      <c r="B1145" s="5" t="s">
        <v>27</v>
      </c>
      <c r="C1145" s="26">
        <v>43941</v>
      </c>
      <c r="D1145" s="4">
        <v>0</v>
      </c>
      <c r="E1145" s="29">
        <v>260</v>
      </c>
      <c r="F1145" s="4">
        <v>2</v>
      </c>
      <c r="G1145" s="82">
        <f>F1145+G1121</f>
        <v>2</v>
      </c>
      <c r="H1145" s="92">
        <f t="shared" si="82"/>
        <v>260</v>
      </c>
      <c r="I1145" s="92">
        <f t="shared" si="83"/>
        <v>5.5606816310155276</v>
      </c>
      <c r="J1145" s="149">
        <f t="shared" si="85"/>
        <v>22.620599403110486</v>
      </c>
    </row>
    <row r="1146" spans="1:10" x14ac:dyDescent="0.25">
      <c r="A1146" s="92">
        <f t="shared" si="84"/>
        <v>50</v>
      </c>
      <c r="B1146" s="5" t="s">
        <v>27</v>
      </c>
      <c r="C1146" s="26">
        <v>43942</v>
      </c>
      <c r="D1146" s="4">
        <v>0</v>
      </c>
      <c r="E1146" s="29">
        <v>260</v>
      </c>
      <c r="G1146" s="82" t="e">
        <f>F1146+G1122</f>
        <v>#REF!</v>
      </c>
      <c r="H1146" s="92">
        <f t="shared" si="82"/>
        <v>260</v>
      </c>
      <c r="I1146" s="92">
        <f t="shared" si="83"/>
        <v>5.5606816310155276</v>
      </c>
      <c r="J1146" s="149">
        <f t="shared" si="85"/>
        <v>29.135075828216664</v>
      </c>
    </row>
    <row r="1147" spans="1:10" x14ac:dyDescent="0.25">
      <c r="A1147" s="92">
        <f t="shared" si="84"/>
        <v>51</v>
      </c>
      <c r="B1147" s="5" t="s">
        <v>27</v>
      </c>
      <c r="C1147" s="26">
        <v>43943</v>
      </c>
      <c r="D1147" s="4">
        <v>4</v>
      </c>
      <c r="E1147" s="29">
        <v>264</v>
      </c>
      <c r="F1147" s="4">
        <v>1</v>
      </c>
      <c r="G1147" s="82" t="e">
        <f>F1147+G1123</f>
        <v>#REF!</v>
      </c>
      <c r="H1147" s="92">
        <f t="shared" si="82"/>
        <v>264</v>
      </c>
      <c r="I1147" s="92">
        <f t="shared" si="83"/>
        <v>5.575949103146316</v>
      </c>
      <c r="J1147" s="149">
        <f t="shared" si="85"/>
        <v>36.32764297209129</v>
      </c>
    </row>
    <row r="1148" spans="1:10" x14ac:dyDescent="0.25">
      <c r="A1148" s="92">
        <f t="shared" si="84"/>
        <v>52</v>
      </c>
      <c r="B1148" s="5" t="s">
        <v>27</v>
      </c>
      <c r="C1148" s="26">
        <v>43944</v>
      </c>
      <c r="D1148" s="4">
        <v>2</v>
      </c>
      <c r="E1148" s="29">
        <v>266</v>
      </c>
      <c r="G1148" s="82" t="e">
        <f>F1148+G1124</f>
        <v>#REF!</v>
      </c>
      <c r="H1148" s="92">
        <f t="shared" si="82"/>
        <v>266</v>
      </c>
      <c r="I1148" s="92">
        <f t="shared" si="83"/>
        <v>5.5834963087816991</v>
      </c>
      <c r="J1148" s="149">
        <f t="shared" si="85"/>
        <v>50.481261403391279</v>
      </c>
    </row>
    <row r="1149" spans="1:10" x14ac:dyDescent="0.25">
      <c r="A1149" s="92">
        <f t="shared" si="84"/>
        <v>53</v>
      </c>
      <c r="B1149" s="5" t="s">
        <v>27</v>
      </c>
      <c r="C1149" s="26">
        <v>43945</v>
      </c>
      <c r="D1149" s="4">
        <v>3</v>
      </c>
      <c r="E1149" s="29">
        <v>269</v>
      </c>
      <c r="F1149" s="4">
        <v>1</v>
      </c>
      <c r="G1149" s="82" t="e">
        <f>F1149+G1125</f>
        <v>#REF!</v>
      </c>
      <c r="H1149" s="92">
        <f t="shared" si="82"/>
        <v>269</v>
      </c>
      <c r="I1149" s="92">
        <f t="shared" si="83"/>
        <v>5.5947113796018391</v>
      </c>
      <c r="J1149" s="149">
        <f t="shared" si="85"/>
        <v>59.822781293554804</v>
      </c>
    </row>
    <row r="1150" spans="1:10" x14ac:dyDescent="0.25">
      <c r="A1150" s="92">
        <f t="shared" si="84"/>
        <v>54</v>
      </c>
      <c r="B1150" s="5" t="s">
        <v>27</v>
      </c>
      <c r="C1150" s="26">
        <v>43946</v>
      </c>
      <c r="D1150" s="4">
        <v>1</v>
      </c>
      <c r="E1150" s="29">
        <v>270</v>
      </c>
      <c r="F1150" s="4">
        <v>1</v>
      </c>
      <c r="G1150" s="82" t="e">
        <f>F1150+G1126</f>
        <v>#REF!</v>
      </c>
      <c r="H1150" s="92">
        <f t="shared" si="82"/>
        <v>270</v>
      </c>
      <c r="I1150" s="92">
        <f t="shared" si="83"/>
        <v>5.598421958998375</v>
      </c>
      <c r="J1150" s="149">
        <f t="shared" si="85"/>
        <v>70.949626681446702</v>
      </c>
    </row>
    <row r="1151" spans="1:10" x14ac:dyDescent="0.25">
      <c r="A1151" s="92">
        <f t="shared" si="84"/>
        <v>55</v>
      </c>
      <c r="B1151" s="5" t="s">
        <v>27</v>
      </c>
      <c r="C1151" s="26">
        <v>43947</v>
      </c>
      <c r="D1151" s="4">
        <v>3</v>
      </c>
      <c r="E1151" s="29">
        <v>273</v>
      </c>
      <c r="G1151" s="82" t="e">
        <f>F1151+G1127</f>
        <v>#REF!</v>
      </c>
      <c r="H1151" s="92">
        <f t="shared" si="82"/>
        <v>273</v>
      </c>
      <c r="I1151" s="92">
        <f t="shared" si="83"/>
        <v>5.6094717951849598</v>
      </c>
      <c r="J1151" s="149">
        <f t="shared" si="85"/>
        <v>90.994158622207763</v>
      </c>
    </row>
    <row r="1152" spans="1:10" x14ac:dyDescent="0.25">
      <c r="A1152" s="92">
        <f t="shared" si="84"/>
        <v>56</v>
      </c>
      <c r="B1152" s="5" t="s">
        <v>27</v>
      </c>
      <c r="C1152" s="26">
        <v>43948</v>
      </c>
      <c r="D1152" s="4">
        <v>0</v>
      </c>
      <c r="E1152" s="29">
        <v>273</v>
      </c>
      <c r="F1152" s="4">
        <v>1</v>
      </c>
      <c r="G1152" s="82" t="e">
        <f>F1152+G1128</f>
        <v>#REF!</v>
      </c>
      <c r="H1152" s="92">
        <f t="shared" ref="H1152:H1215" si="86">IF(EXACT(B1152,B1151),D1152+H1151,E1152)</f>
        <v>273</v>
      </c>
      <c r="I1152" s="92">
        <f t="shared" si="83"/>
        <v>5.6094717951849598</v>
      </c>
      <c r="J1152" s="149">
        <f t="shared" si="85"/>
        <v>87.672029432462068</v>
      </c>
    </row>
    <row r="1153" spans="1:10" x14ac:dyDescent="0.25">
      <c r="A1153" s="92">
        <f t="shared" si="84"/>
        <v>57</v>
      </c>
      <c r="B1153" s="5" t="s">
        <v>27</v>
      </c>
      <c r="C1153" s="26">
        <v>43949</v>
      </c>
      <c r="D1153" s="4">
        <v>2</v>
      </c>
      <c r="E1153" s="29">
        <v>275</v>
      </c>
      <c r="F1153" s="4">
        <v>1</v>
      </c>
      <c r="G1153" s="82" t="e">
        <f>F1153+G1129</f>
        <v>#REF!</v>
      </c>
      <c r="H1153" s="92">
        <f t="shared" si="86"/>
        <v>275</v>
      </c>
      <c r="I1153" s="92">
        <f t="shared" si="83"/>
        <v>5.6167710976665717</v>
      </c>
      <c r="J1153" s="149">
        <f t="shared" si="85"/>
        <v>90.709566554673657</v>
      </c>
    </row>
    <row r="1154" spans="1:10" x14ac:dyDescent="0.25">
      <c r="A1154" s="92">
        <f t="shared" si="84"/>
        <v>58</v>
      </c>
      <c r="B1154" s="5" t="s">
        <v>27</v>
      </c>
      <c r="C1154" s="26">
        <v>43950</v>
      </c>
      <c r="D1154" s="4">
        <v>1</v>
      </c>
      <c r="E1154" s="29">
        <v>276</v>
      </c>
      <c r="G1154" s="82">
        <f>F1154+G1130</f>
        <v>748</v>
      </c>
      <c r="H1154" s="92">
        <f t="shared" si="86"/>
        <v>276</v>
      </c>
      <c r="I1154" s="92">
        <f t="shared" ref="I1154:I1217" si="87">LN(H1154)</f>
        <v>5.6204008657171496</v>
      </c>
      <c r="J1154" s="149">
        <f t="shared" si="85"/>
        <v>109.26614567233035</v>
      </c>
    </row>
    <row r="1155" spans="1:10" x14ac:dyDescent="0.25">
      <c r="A1155" s="92">
        <f t="shared" si="84"/>
        <v>59</v>
      </c>
      <c r="B1155" s="5" t="s">
        <v>27</v>
      </c>
      <c r="C1155" s="26">
        <v>43951</v>
      </c>
      <c r="D1155" s="4">
        <v>2</v>
      </c>
      <c r="E1155" s="29">
        <v>278</v>
      </c>
      <c r="G1155" s="82" t="e">
        <f>F1155+G1131</f>
        <v>#REF!</v>
      </c>
      <c r="H1155" s="92">
        <f t="shared" si="86"/>
        <v>278</v>
      </c>
      <c r="I1155" s="92">
        <f t="shared" si="87"/>
        <v>5.6276211136906369</v>
      </c>
      <c r="J1155" s="149">
        <f t="shared" si="85"/>
        <v>118.25363608864365</v>
      </c>
    </row>
    <row r="1156" spans="1:10" x14ac:dyDescent="0.25">
      <c r="A1156" s="92">
        <f t="shared" ref="A1156:A1219" si="88">IF(EXACT(B1156,B1155),A1155+1,1)</f>
        <v>60</v>
      </c>
      <c r="B1156" s="5" t="s">
        <v>27</v>
      </c>
      <c r="C1156" s="26">
        <v>43952</v>
      </c>
      <c r="D1156" s="4">
        <v>13</v>
      </c>
      <c r="E1156" s="29">
        <v>291</v>
      </c>
      <c r="G1156" s="82" t="e">
        <f>F1156+G1132</f>
        <v>#REF!</v>
      </c>
      <c r="H1156" s="92">
        <f t="shared" si="86"/>
        <v>291</v>
      </c>
      <c r="I1156" s="92">
        <f t="shared" si="87"/>
        <v>5.6733232671714928</v>
      </c>
      <c r="J1156" s="149">
        <f t="shared" si="85"/>
        <v>79.069922647598588</v>
      </c>
    </row>
    <row r="1157" spans="1:10" x14ac:dyDescent="0.25">
      <c r="A1157" s="92">
        <f t="shared" si="88"/>
        <v>61</v>
      </c>
      <c r="B1157" s="5" t="s">
        <v>27</v>
      </c>
      <c r="C1157" s="26">
        <v>43953</v>
      </c>
      <c r="D1157" s="4">
        <v>12</v>
      </c>
      <c r="E1157" s="29">
        <v>303</v>
      </c>
      <c r="F1157" s="4">
        <v>1</v>
      </c>
      <c r="G1157" s="82">
        <f>F1157+G1133</f>
        <v>201</v>
      </c>
      <c r="H1157" s="92">
        <f t="shared" si="86"/>
        <v>303</v>
      </c>
      <c r="I1157" s="92">
        <f t="shared" si="87"/>
        <v>5.7137328055093688</v>
      </c>
      <c r="J1157" s="149">
        <f t="shared" si="85"/>
        <v>49.154767427948094</v>
      </c>
    </row>
    <row r="1158" spans="1:10" x14ac:dyDescent="0.25">
      <c r="A1158" s="92">
        <f t="shared" si="88"/>
        <v>62</v>
      </c>
      <c r="B1158" s="5" t="s">
        <v>27</v>
      </c>
      <c r="C1158" s="26">
        <v>43954</v>
      </c>
      <c r="D1158" s="4">
        <v>1</v>
      </c>
      <c r="E1158" s="29">
        <v>304</v>
      </c>
      <c r="F1158" s="4">
        <v>1</v>
      </c>
      <c r="G1158" s="82" t="e">
        <f>F1158+G1134</f>
        <v>#REF!</v>
      </c>
      <c r="H1158" s="92">
        <f t="shared" si="86"/>
        <v>304</v>
      </c>
      <c r="I1158" s="92">
        <f t="shared" si="87"/>
        <v>5.7170277014062219</v>
      </c>
      <c r="J1158" s="149">
        <f t="shared" si="85"/>
        <v>40.125036494860872</v>
      </c>
    </row>
    <row r="1159" spans="1:10" x14ac:dyDescent="0.25">
      <c r="A1159" s="92">
        <f t="shared" si="88"/>
        <v>63</v>
      </c>
      <c r="B1159" s="5" t="s">
        <v>27</v>
      </c>
      <c r="C1159" s="26">
        <v>43955</v>
      </c>
      <c r="D1159" s="4">
        <v>6</v>
      </c>
      <c r="E1159" s="29">
        <v>310</v>
      </c>
      <c r="F1159" s="4">
        <v>2</v>
      </c>
      <c r="G1159" s="82" t="e">
        <f>F1159+G1135</f>
        <v>#REF!</v>
      </c>
      <c r="H1159" s="92">
        <f t="shared" si="86"/>
        <v>310</v>
      </c>
      <c r="I1159" s="92">
        <f t="shared" si="87"/>
        <v>5.7365722974791922</v>
      </c>
      <c r="J1159" s="149">
        <f t="shared" si="85"/>
        <v>33.916752267959581</v>
      </c>
    </row>
    <row r="1160" spans="1:10" x14ac:dyDescent="0.25">
      <c r="A1160" s="92">
        <f t="shared" si="88"/>
        <v>64</v>
      </c>
      <c r="B1160" s="5" t="s">
        <v>27</v>
      </c>
      <c r="C1160" s="26">
        <v>43956</v>
      </c>
      <c r="D1160" s="4">
        <v>1</v>
      </c>
      <c r="E1160" s="29">
        <v>311</v>
      </c>
      <c r="F1160" s="4">
        <v>1</v>
      </c>
      <c r="G1160" s="82">
        <f>F1160+G1136</f>
        <v>189</v>
      </c>
      <c r="H1160" s="92">
        <f t="shared" si="86"/>
        <v>311</v>
      </c>
      <c r="I1160" s="92">
        <f t="shared" si="87"/>
        <v>5.7397929121792339</v>
      </c>
      <c r="J1160" s="149">
        <f t="shared" si="85"/>
        <v>33.258917334165488</v>
      </c>
    </row>
    <row r="1161" spans="1:10" x14ac:dyDescent="0.25">
      <c r="A1161" s="92">
        <f t="shared" si="88"/>
        <v>65</v>
      </c>
      <c r="B1161" s="5" t="s">
        <v>27</v>
      </c>
      <c r="C1161" s="26">
        <v>43957</v>
      </c>
      <c r="D1161" s="4">
        <v>5</v>
      </c>
      <c r="E1161" s="29">
        <v>316</v>
      </c>
      <c r="G1161" s="82" t="e">
        <f>F1161+G1137</f>
        <v>#REF!</v>
      </c>
      <c r="H1161" s="92">
        <f t="shared" si="86"/>
        <v>316</v>
      </c>
      <c r="I1161" s="92">
        <f t="shared" si="87"/>
        <v>5.7557422135869123</v>
      </c>
      <c r="J1161" s="149">
        <f t="shared" si="85"/>
        <v>34.223647341971962</v>
      </c>
    </row>
    <row r="1162" spans="1:10" x14ac:dyDescent="0.25">
      <c r="A1162" s="92">
        <f t="shared" si="88"/>
        <v>66</v>
      </c>
      <c r="B1162" s="5" t="s">
        <v>27</v>
      </c>
      <c r="C1162" s="26">
        <v>43958</v>
      </c>
      <c r="D1162" s="4">
        <v>4</v>
      </c>
      <c r="E1162" s="29">
        <v>320</v>
      </c>
      <c r="G1162" s="82" t="e">
        <f>F1162+G1138</f>
        <v>#REF!</v>
      </c>
      <c r="H1162" s="92">
        <f t="shared" si="86"/>
        <v>320</v>
      </c>
      <c r="I1162" s="92">
        <f t="shared" si="87"/>
        <v>5.768320995793772</v>
      </c>
      <c r="J1162" s="149">
        <f t="shared" si="85"/>
        <v>38.953388607756324</v>
      </c>
    </row>
    <row r="1163" spans="1:10" x14ac:dyDescent="0.25">
      <c r="A1163" s="92">
        <f t="shared" si="88"/>
        <v>67</v>
      </c>
      <c r="B1163" s="5" t="s">
        <v>27</v>
      </c>
      <c r="C1163" s="26">
        <v>43959</v>
      </c>
      <c r="D1163" s="4">
        <v>2</v>
      </c>
      <c r="E1163" s="29">
        <v>322</v>
      </c>
      <c r="G1163" s="82">
        <f>F1163+G1139</f>
        <v>168</v>
      </c>
      <c r="H1163" s="92">
        <f t="shared" si="86"/>
        <v>322</v>
      </c>
      <c r="I1163" s="92">
        <f t="shared" si="87"/>
        <v>5.7745515455444085</v>
      </c>
      <c r="J1163" s="149">
        <f t="shared" si="85"/>
        <v>52.887820684689551</v>
      </c>
    </row>
    <row r="1164" spans="1:10" x14ac:dyDescent="0.25">
      <c r="A1164" s="92">
        <f t="shared" si="88"/>
        <v>68</v>
      </c>
      <c r="B1164" s="5" t="s">
        <v>27</v>
      </c>
      <c r="C1164" s="26">
        <v>43960</v>
      </c>
      <c r="D1164" s="4">
        <v>6</v>
      </c>
      <c r="E1164" s="29">
        <v>328</v>
      </c>
      <c r="G1164" s="82" t="e">
        <f>F1164+G1140</f>
        <v>#REF!</v>
      </c>
      <c r="H1164" s="92">
        <f t="shared" si="86"/>
        <v>328</v>
      </c>
      <c r="I1164" s="92">
        <f t="shared" si="87"/>
        <v>5.7930136083841441</v>
      </c>
      <c r="J1164" s="149">
        <f t="shared" si="85"/>
        <v>61.045889711505211</v>
      </c>
    </row>
    <row r="1165" spans="1:10" x14ac:dyDescent="0.25">
      <c r="A1165" s="92">
        <f t="shared" si="88"/>
        <v>69</v>
      </c>
      <c r="B1165" s="5" t="s">
        <v>27</v>
      </c>
      <c r="C1165" s="26">
        <v>43961</v>
      </c>
      <c r="D1165" s="4">
        <v>5</v>
      </c>
      <c r="E1165" s="29">
        <v>333</v>
      </c>
      <c r="G1165" s="82" t="e">
        <f>F1165+G1141</f>
        <v>#REF!</v>
      </c>
      <c r="H1165" s="92">
        <f t="shared" si="86"/>
        <v>333</v>
      </c>
      <c r="I1165" s="92">
        <f t="shared" si="87"/>
        <v>5.8081424899804439</v>
      </c>
      <c r="J1165" s="149">
        <f t="shared" si="85"/>
        <v>56.154250380837254</v>
      </c>
    </row>
    <row r="1166" spans="1:10" x14ac:dyDescent="0.25">
      <c r="A1166" s="92">
        <f t="shared" si="88"/>
        <v>70</v>
      </c>
      <c r="B1166" s="5" t="s">
        <v>27</v>
      </c>
      <c r="C1166" s="26">
        <v>43962</v>
      </c>
      <c r="D1166" s="4">
        <v>14</v>
      </c>
      <c r="E1166" s="29">
        <v>347</v>
      </c>
      <c r="G1166" s="82">
        <f>F1166+G1142</f>
        <v>213</v>
      </c>
      <c r="H1166" s="92">
        <f t="shared" si="86"/>
        <v>347</v>
      </c>
      <c r="I1166" s="92">
        <f t="shared" si="87"/>
        <v>5.8493247799468593</v>
      </c>
      <c r="J1166" s="149">
        <f t="shared" si="85"/>
        <v>46.61454465547024</v>
      </c>
    </row>
    <row r="1167" spans="1:10" x14ac:dyDescent="0.25">
      <c r="A1167" s="92">
        <f t="shared" si="88"/>
        <v>71</v>
      </c>
      <c r="B1167" s="5" t="s">
        <v>27</v>
      </c>
      <c r="C1167" s="26">
        <v>43963</v>
      </c>
      <c r="D1167" s="4">
        <v>3</v>
      </c>
      <c r="E1167" s="29">
        <v>350</v>
      </c>
      <c r="F1167" s="4">
        <v>1</v>
      </c>
      <c r="G1167" s="82" t="e">
        <f>F1167+G1143</f>
        <v>#REF!</v>
      </c>
      <c r="H1167" s="92">
        <f t="shared" si="86"/>
        <v>350</v>
      </c>
      <c r="I1167" s="92">
        <f t="shared" si="87"/>
        <v>5.857933154483459</v>
      </c>
      <c r="J1167" s="149">
        <f t="shared" si="85"/>
        <v>40.636171711067234</v>
      </c>
    </row>
    <row r="1168" spans="1:10" x14ac:dyDescent="0.25">
      <c r="A1168" s="92">
        <f t="shared" si="88"/>
        <v>72</v>
      </c>
      <c r="B1168" s="5" t="s">
        <v>27</v>
      </c>
      <c r="C1168" s="26">
        <v>43964</v>
      </c>
      <c r="D1168" s="4">
        <v>11</v>
      </c>
      <c r="E1168" s="29">
        <v>361</v>
      </c>
      <c r="G1168" s="82" t="e">
        <f>F1168+G1144</f>
        <v>#REF!</v>
      </c>
      <c r="H1168" s="92">
        <f t="shared" si="86"/>
        <v>361</v>
      </c>
      <c r="I1168" s="92">
        <f t="shared" si="87"/>
        <v>5.8888779583328805</v>
      </c>
      <c r="J1168" s="149">
        <f t="shared" ref="J1168:J1231" si="89">LN(2)/SLOPE(I1161:I1168,A1161:A1168)</f>
        <v>35.952958303853457</v>
      </c>
    </row>
    <row r="1169" spans="1:10" x14ac:dyDescent="0.25">
      <c r="A1169" s="92">
        <f t="shared" si="88"/>
        <v>73</v>
      </c>
      <c r="B1169" s="5" t="s">
        <v>27</v>
      </c>
      <c r="C1169" s="26">
        <v>43965</v>
      </c>
      <c r="D1169" s="4">
        <v>5</v>
      </c>
      <c r="E1169" s="29">
        <v>366</v>
      </c>
      <c r="F1169" s="4">
        <v>1</v>
      </c>
      <c r="G1169" s="82">
        <f>F1169+G1145</f>
        <v>3</v>
      </c>
      <c r="H1169" s="92">
        <f t="shared" si="86"/>
        <v>366</v>
      </c>
      <c r="I1169" s="92">
        <f t="shared" si="87"/>
        <v>5.9026333334013659</v>
      </c>
      <c r="J1169" s="149">
        <f t="shared" si="89"/>
        <v>33.313718496283023</v>
      </c>
    </row>
    <row r="1170" spans="1:10" x14ac:dyDescent="0.25">
      <c r="A1170" s="92">
        <f t="shared" si="88"/>
        <v>74</v>
      </c>
      <c r="B1170" s="5" t="s">
        <v>27</v>
      </c>
      <c r="C1170" s="26">
        <v>43966</v>
      </c>
      <c r="D1170" s="4">
        <v>3</v>
      </c>
      <c r="E1170" s="29">
        <v>369</v>
      </c>
      <c r="G1170" s="82" t="e">
        <f>F1170+G1146</f>
        <v>#REF!</v>
      </c>
      <c r="H1170" s="92">
        <f t="shared" si="86"/>
        <v>369</v>
      </c>
      <c r="I1170" s="92">
        <f t="shared" si="87"/>
        <v>5.9107966440405271</v>
      </c>
      <c r="J1170" s="149">
        <f t="shared" si="89"/>
        <v>33.221155212637143</v>
      </c>
    </row>
    <row r="1171" spans="1:10" x14ac:dyDescent="0.25">
      <c r="A1171" s="92">
        <f t="shared" si="88"/>
        <v>75</v>
      </c>
      <c r="B1171" s="5" t="s">
        <v>27</v>
      </c>
      <c r="C1171" s="26">
        <v>43967</v>
      </c>
      <c r="D1171" s="4">
        <v>9</v>
      </c>
      <c r="E1171" s="29">
        <v>378</v>
      </c>
      <c r="G1171" s="82" t="e">
        <f>F1171+G1147</f>
        <v>#REF!</v>
      </c>
      <c r="H1171" s="92">
        <f t="shared" si="86"/>
        <v>378</v>
      </c>
      <c r="I1171" s="92">
        <f t="shared" si="87"/>
        <v>5.934894195619588</v>
      </c>
      <c r="J1171" s="149">
        <f t="shared" si="89"/>
        <v>34.304000357399772</v>
      </c>
    </row>
    <row r="1172" spans="1:10" x14ac:dyDescent="0.25">
      <c r="A1172" s="92">
        <f t="shared" si="88"/>
        <v>76</v>
      </c>
      <c r="B1172" s="5" t="s">
        <v>27</v>
      </c>
      <c r="C1172" s="26">
        <v>43968</v>
      </c>
      <c r="D1172" s="4">
        <v>20</v>
      </c>
      <c r="E1172" s="29">
        <v>398</v>
      </c>
      <c r="F1172" s="4">
        <v>2</v>
      </c>
      <c r="G1172" s="82" t="e">
        <f>F1172+G1148</f>
        <v>#REF!</v>
      </c>
      <c r="H1172" s="92">
        <f t="shared" si="86"/>
        <v>398</v>
      </c>
      <c r="I1172" s="92">
        <f t="shared" si="87"/>
        <v>5.9864520052844377</v>
      </c>
      <c r="J1172" s="149">
        <f t="shared" si="89"/>
        <v>31.500561577027291</v>
      </c>
    </row>
    <row r="1173" spans="1:10" x14ac:dyDescent="0.25">
      <c r="A1173" s="92">
        <f t="shared" si="88"/>
        <v>77</v>
      </c>
      <c r="B1173" s="5" t="s">
        <v>27</v>
      </c>
      <c r="C1173" s="26">
        <v>43969</v>
      </c>
      <c r="D1173" s="4">
        <v>20</v>
      </c>
      <c r="E1173" s="29">
        <v>418</v>
      </c>
      <c r="G1173" s="82" t="e">
        <f>F1173+G1149</f>
        <v>#REF!</v>
      </c>
      <c r="H1173" s="92">
        <f t="shared" si="86"/>
        <v>418</v>
      </c>
      <c r="I1173" s="92">
        <f t="shared" si="87"/>
        <v>6.0354814325247563</v>
      </c>
      <c r="J1173" s="149">
        <f t="shared" si="89"/>
        <v>27.833206173384923</v>
      </c>
    </row>
    <row r="1174" spans="1:10" x14ac:dyDescent="0.25">
      <c r="A1174" s="92">
        <f t="shared" si="88"/>
        <v>78</v>
      </c>
      <c r="B1174" s="5" t="s">
        <v>27</v>
      </c>
      <c r="C1174" s="26">
        <v>43970</v>
      </c>
      <c r="D1174" s="4">
        <v>9</v>
      </c>
      <c r="E1174" s="29">
        <v>427</v>
      </c>
      <c r="G1174" s="82" t="e">
        <f>F1174+G1150</f>
        <v>#REF!</v>
      </c>
      <c r="H1174" s="92">
        <f t="shared" si="86"/>
        <v>427</v>
      </c>
      <c r="I1174" s="92">
        <f t="shared" si="87"/>
        <v>6.0567840132286248</v>
      </c>
      <c r="J1174" s="149">
        <f t="shared" si="89"/>
        <v>24.254825875416955</v>
      </c>
    </row>
    <row r="1175" spans="1:10" x14ac:dyDescent="0.25">
      <c r="A1175" s="92">
        <f t="shared" si="88"/>
        <v>79</v>
      </c>
      <c r="B1175" s="5" t="s">
        <v>27</v>
      </c>
      <c r="C1175" s="26">
        <v>43971</v>
      </c>
      <c r="D1175" s="4">
        <v>2</v>
      </c>
      <c r="E1175" s="29">
        <v>429</v>
      </c>
      <c r="F1175" s="4">
        <v>1</v>
      </c>
      <c r="G1175" s="82" t="e">
        <f>F1175+G1151</f>
        <v>#REF!</v>
      </c>
      <c r="H1175" s="92">
        <f t="shared" si="86"/>
        <v>429</v>
      </c>
      <c r="I1175" s="92">
        <f t="shared" si="87"/>
        <v>6.061456918928017</v>
      </c>
      <c r="J1175" s="149">
        <f t="shared" si="89"/>
        <v>24.215571477434338</v>
      </c>
    </row>
    <row r="1176" spans="1:10" x14ac:dyDescent="0.25">
      <c r="A1176" s="92">
        <f t="shared" si="88"/>
        <v>80</v>
      </c>
      <c r="B1176" s="5" t="s">
        <v>27</v>
      </c>
      <c r="C1176" s="26">
        <v>43972</v>
      </c>
      <c r="D1176" s="4">
        <v>12</v>
      </c>
      <c r="E1176" s="29">
        <v>441</v>
      </c>
      <c r="G1176" s="82" t="e">
        <f>F1176+G1152</f>
        <v>#REF!</v>
      </c>
      <c r="H1176" s="92">
        <f t="shared" si="86"/>
        <v>441</v>
      </c>
      <c r="I1176" s="92">
        <f t="shared" si="87"/>
        <v>6.089044875446846</v>
      </c>
      <c r="J1176" s="149">
        <f t="shared" si="89"/>
        <v>23.545153210965164</v>
      </c>
    </row>
    <row r="1177" spans="1:10" x14ac:dyDescent="0.25">
      <c r="A1177" s="92">
        <f t="shared" si="88"/>
        <v>81</v>
      </c>
      <c r="B1177" s="5" t="s">
        <v>27</v>
      </c>
      <c r="C1177" s="26">
        <v>43973</v>
      </c>
      <c r="D1177" s="4">
        <v>9</v>
      </c>
      <c r="E1177" s="29">
        <v>450</v>
      </c>
      <c r="F1177" s="4">
        <v>1</v>
      </c>
      <c r="G1177" s="82" t="e">
        <f>F1177+G1153</f>
        <v>#REF!</v>
      </c>
      <c r="H1177" s="92">
        <f t="shared" si="86"/>
        <v>450</v>
      </c>
      <c r="I1177" s="92">
        <f t="shared" si="87"/>
        <v>6.1092475827643655</v>
      </c>
      <c r="J1177" s="149">
        <f t="shared" si="89"/>
        <v>24.197366293924091</v>
      </c>
    </row>
    <row r="1178" spans="1:10" x14ac:dyDescent="0.25">
      <c r="A1178" s="92">
        <f t="shared" si="88"/>
        <v>82</v>
      </c>
      <c r="B1178" s="5" t="s">
        <v>27</v>
      </c>
      <c r="C1178" s="26">
        <v>43974</v>
      </c>
      <c r="D1178" s="4">
        <v>0</v>
      </c>
      <c r="E1178" s="29">
        <v>450</v>
      </c>
      <c r="G1178" s="82">
        <f>F1178+G1154</f>
        <v>748</v>
      </c>
      <c r="H1178" s="92">
        <f t="shared" si="86"/>
        <v>450</v>
      </c>
      <c r="I1178" s="92">
        <f t="shared" si="87"/>
        <v>6.1092475827643655</v>
      </c>
      <c r="J1178" s="149">
        <f t="shared" si="89"/>
        <v>29.114877157069596</v>
      </c>
    </row>
    <row r="1179" spans="1:10" x14ac:dyDescent="0.25">
      <c r="A1179" s="92">
        <f t="shared" si="88"/>
        <v>83</v>
      </c>
      <c r="B1179" s="5" t="s">
        <v>27</v>
      </c>
      <c r="C1179" s="26">
        <v>43975</v>
      </c>
      <c r="D1179" s="4">
        <v>6</v>
      </c>
      <c r="E1179" s="29">
        <v>456</v>
      </c>
      <c r="G1179" s="82" t="e">
        <f>F1179+G1155</f>
        <v>#REF!</v>
      </c>
      <c r="H1179" s="92">
        <f t="shared" si="86"/>
        <v>456</v>
      </c>
      <c r="I1179" s="92">
        <f t="shared" si="87"/>
        <v>6.1224928095143865</v>
      </c>
      <c r="J1179" s="149">
        <f t="shared" si="89"/>
        <v>38.659155890747819</v>
      </c>
    </row>
    <row r="1180" spans="1:10" x14ac:dyDescent="0.25">
      <c r="A1180" s="92">
        <f t="shared" si="88"/>
        <v>84</v>
      </c>
      <c r="B1180" s="5" t="s">
        <v>27</v>
      </c>
      <c r="C1180" s="26">
        <v>43976</v>
      </c>
      <c r="D1180" s="4">
        <v>3</v>
      </c>
      <c r="E1180" s="29">
        <v>459</v>
      </c>
      <c r="F1180" s="4">
        <v>1</v>
      </c>
      <c r="G1180" s="82" t="e">
        <f>F1180+G1156</f>
        <v>#REF!</v>
      </c>
      <c r="H1180" s="92">
        <f t="shared" si="86"/>
        <v>459</v>
      </c>
      <c r="I1180" s="92">
        <f t="shared" si="87"/>
        <v>6.1290502100605453</v>
      </c>
      <c r="J1180" s="149">
        <f t="shared" si="89"/>
        <v>50.757873701959433</v>
      </c>
    </row>
    <row r="1181" spans="1:10" x14ac:dyDescent="0.25">
      <c r="A1181" s="92">
        <f t="shared" si="88"/>
        <v>85</v>
      </c>
      <c r="B1181" s="5" t="s">
        <v>27</v>
      </c>
      <c r="C1181" s="26">
        <v>43977</v>
      </c>
      <c r="D1181" s="4">
        <v>0</v>
      </c>
      <c r="E1181" s="29">
        <v>459</v>
      </c>
      <c r="G1181" s="82">
        <f>F1181+G1157</f>
        <v>201</v>
      </c>
      <c r="H1181" s="92">
        <f t="shared" si="86"/>
        <v>459</v>
      </c>
      <c r="I1181" s="92">
        <f t="shared" si="87"/>
        <v>6.1290502100605453</v>
      </c>
      <c r="J1181" s="149">
        <f t="shared" si="89"/>
        <v>61.667008022909847</v>
      </c>
    </row>
    <row r="1182" spans="1:10" x14ac:dyDescent="0.25">
      <c r="A1182" s="92">
        <f t="shared" si="88"/>
        <v>86</v>
      </c>
      <c r="B1182" s="5" t="s">
        <v>27</v>
      </c>
      <c r="C1182" s="26">
        <v>43978</v>
      </c>
      <c r="D1182" s="4">
        <v>0</v>
      </c>
      <c r="E1182" s="29">
        <v>459</v>
      </c>
      <c r="F1182" s="4">
        <v>1</v>
      </c>
      <c r="G1182" s="82" t="e">
        <f>F1182+G1158</f>
        <v>#REF!</v>
      </c>
      <c r="H1182" s="92">
        <f t="shared" si="86"/>
        <v>459</v>
      </c>
      <c r="I1182" s="92">
        <f t="shared" si="87"/>
        <v>6.1290502100605453</v>
      </c>
      <c r="J1182" s="149">
        <f t="shared" si="89"/>
        <v>78.066239020627592</v>
      </c>
    </row>
    <row r="1183" spans="1:10" x14ac:dyDescent="0.25">
      <c r="A1183" s="92">
        <f t="shared" si="88"/>
        <v>87</v>
      </c>
      <c r="B1183" s="5" t="s">
        <v>27</v>
      </c>
      <c r="C1183" s="26">
        <v>43979</v>
      </c>
      <c r="D1183" s="4">
        <v>-1</v>
      </c>
      <c r="E1183" s="29">
        <v>458</v>
      </c>
      <c r="G1183" s="82" t="e">
        <f>F1183+G1159</f>
        <v>#REF!</v>
      </c>
      <c r="H1183" s="92">
        <f t="shared" si="86"/>
        <v>458</v>
      </c>
      <c r="I1183" s="92">
        <f t="shared" si="87"/>
        <v>6.1268691841141854</v>
      </c>
      <c r="J1183" s="149">
        <f t="shared" si="89"/>
        <v>135.4847134643106</v>
      </c>
    </row>
    <row r="1184" spans="1:10" x14ac:dyDescent="0.25">
      <c r="A1184" s="92">
        <f t="shared" si="88"/>
        <v>88</v>
      </c>
      <c r="B1184" s="5" t="s">
        <v>27</v>
      </c>
      <c r="C1184" s="26">
        <v>43980</v>
      </c>
      <c r="D1184" s="4">
        <v>0</v>
      </c>
      <c r="E1184" s="29">
        <v>458</v>
      </c>
      <c r="G1184" s="82">
        <f>F1184+G1160</f>
        <v>189</v>
      </c>
      <c r="H1184" s="92">
        <f t="shared" si="86"/>
        <v>458</v>
      </c>
      <c r="I1184" s="92">
        <f t="shared" si="87"/>
        <v>6.1268691841141854</v>
      </c>
      <c r="J1184" s="149">
        <f t="shared" si="89"/>
        <v>251.91020637561905</v>
      </c>
    </row>
    <row r="1185" spans="1:10" x14ac:dyDescent="0.25">
      <c r="A1185" s="92">
        <f t="shared" si="88"/>
        <v>89</v>
      </c>
      <c r="B1185" s="5" t="s">
        <v>27</v>
      </c>
      <c r="C1185" s="26">
        <v>43981</v>
      </c>
      <c r="D1185" s="4">
        <v>0</v>
      </c>
      <c r="E1185" s="29">
        <v>458</v>
      </c>
      <c r="G1185" s="82" t="e">
        <f>F1185+G1161</f>
        <v>#REF!</v>
      </c>
      <c r="H1185" s="92">
        <f t="shared" si="86"/>
        <v>458</v>
      </c>
      <c r="I1185" s="92">
        <f t="shared" si="87"/>
        <v>6.1268691841141854</v>
      </c>
      <c r="J1185" s="149">
        <f t="shared" si="89"/>
        <v>419.81657821217311</v>
      </c>
    </row>
    <row r="1186" spans="1:10" x14ac:dyDescent="0.25">
      <c r="A1186" s="92">
        <f t="shared" si="88"/>
        <v>90</v>
      </c>
      <c r="B1186" s="5" t="s">
        <v>27</v>
      </c>
      <c r="C1186" s="26">
        <v>43982</v>
      </c>
      <c r="D1186" s="4">
        <v>2</v>
      </c>
      <c r="E1186" s="29">
        <v>460</v>
      </c>
      <c r="G1186" s="82" t="e">
        <f>F1186+G1162</f>
        <v>#REF!</v>
      </c>
      <c r="H1186" s="92">
        <f t="shared" si="86"/>
        <v>460</v>
      </c>
      <c r="I1186" s="92">
        <f t="shared" si="87"/>
        <v>6.131226489483141</v>
      </c>
      <c r="J1186" s="149">
        <f t="shared" si="89"/>
        <v>1402.7761031275747</v>
      </c>
    </row>
    <row r="1187" spans="1:10" x14ac:dyDescent="0.25">
      <c r="A1187" s="92">
        <f t="shared" si="88"/>
        <v>91</v>
      </c>
      <c r="B1187" s="5" t="s">
        <v>27</v>
      </c>
      <c r="C1187" s="26">
        <v>43983</v>
      </c>
      <c r="D1187" s="4">
        <v>0</v>
      </c>
      <c r="E1187" s="29">
        <v>460</v>
      </c>
      <c r="F1187" s="4">
        <v>1</v>
      </c>
      <c r="G1187" s="82">
        <f>F1187+G1163</f>
        <v>169</v>
      </c>
      <c r="H1187" s="92">
        <f t="shared" si="86"/>
        <v>460</v>
      </c>
      <c r="I1187" s="92">
        <f t="shared" si="87"/>
        <v>6.131226489483141</v>
      </c>
      <c r="J1187" s="149">
        <f t="shared" si="89"/>
        <v>2974.8387694669809</v>
      </c>
    </row>
    <row r="1188" spans="1:10" x14ac:dyDescent="0.25">
      <c r="A1188" s="92">
        <f t="shared" si="88"/>
        <v>92</v>
      </c>
      <c r="B1188" s="5" t="s">
        <v>27</v>
      </c>
      <c r="C1188" s="26">
        <v>43984</v>
      </c>
      <c r="D1188" s="4">
        <v>1</v>
      </c>
      <c r="E1188" s="29">
        <v>461</v>
      </c>
      <c r="G1188" s="82" t="e">
        <f>F1188+G1164</f>
        <v>#REF!</v>
      </c>
      <c r="H1188" s="92">
        <f t="shared" si="86"/>
        <v>461</v>
      </c>
      <c r="I1188" s="92">
        <f t="shared" si="87"/>
        <v>6.1333980429966486</v>
      </c>
      <c r="J1188" s="149">
        <f t="shared" si="89"/>
        <v>1070.5341114509938</v>
      </c>
    </row>
    <row r="1189" spans="1:10" x14ac:dyDescent="0.25">
      <c r="A1189" s="92">
        <f t="shared" si="88"/>
        <v>93</v>
      </c>
      <c r="B1189" s="5" t="s">
        <v>27</v>
      </c>
      <c r="C1189" s="26">
        <v>43985</v>
      </c>
      <c r="D1189" s="4">
        <v>1</v>
      </c>
      <c r="E1189" s="29">
        <v>462</v>
      </c>
      <c r="F1189" s="4">
        <v>1</v>
      </c>
      <c r="G1189" s="82" t="e">
        <f>F1189+G1165</f>
        <v>#REF!</v>
      </c>
      <c r="H1189" s="92">
        <f t="shared" si="86"/>
        <v>462</v>
      </c>
      <c r="I1189" s="92">
        <f t="shared" si="87"/>
        <v>6.1355648910817386</v>
      </c>
      <c r="J1189" s="149">
        <f t="shared" si="89"/>
        <v>608.55586483045033</v>
      </c>
    </row>
    <row r="1190" spans="1:10" x14ac:dyDescent="0.25">
      <c r="A1190" s="92">
        <f t="shared" si="88"/>
        <v>94</v>
      </c>
      <c r="B1190" s="5" t="s">
        <v>27</v>
      </c>
      <c r="C1190" s="26">
        <v>43986</v>
      </c>
      <c r="D1190" s="4">
        <v>2</v>
      </c>
      <c r="E1190" s="29">
        <v>464</v>
      </c>
      <c r="G1190" s="82">
        <f>F1190+G1166</f>
        <v>213</v>
      </c>
      <c r="H1190" s="92">
        <f t="shared" si="86"/>
        <v>464</v>
      </c>
      <c r="I1190" s="92">
        <f t="shared" si="87"/>
        <v>6.1398845522262553</v>
      </c>
      <c r="J1190" s="149">
        <f t="shared" si="89"/>
        <v>377.65679395303709</v>
      </c>
    </row>
    <row r="1191" spans="1:10" x14ac:dyDescent="0.25">
      <c r="A1191" s="92">
        <f t="shared" si="88"/>
        <v>95</v>
      </c>
      <c r="B1191" s="5" t="s">
        <v>27</v>
      </c>
      <c r="C1191" s="26">
        <v>43987</v>
      </c>
      <c r="D1191" s="4">
        <v>2</v>
      </c>
      <c r="E1191" s="29">
        <v>466</v>
      </c>
      <c r="G1191" s="82" t="e">
        <f>F1191+G1167</f>
        <v>#REF!</v>
      </c>
      <c r="H1191" s="92">
        <f t="shared" si="86"/>
        <v>466</v>
      </c>
      <c r="I1191" s="92">
        <f t="shared" si="87"/>
        <v>6.1441856341256456</v>
      </c>
      <c r="J1191" s="149">
        <f t="shared" si="89"/>
        <v>288.98513352155925</v>
      </c>
    </row>
    <row r="1192" spans="1:10" x14ac:dyDescent="0.25">
      <c r="A1192" s="92">
        <f t="shared" si="88"/>
        <v>96</v>
      </c>
      <c r="B1192" s="5" t="s">
        <v>27</v>
      </c>
      <c r="C1192" s="26">
        <v>43988</v>
      </c>
      <c r="D1192" s="4">
        <v>0</v>
      </c>
      <c r="E1192" s="29">
        <v>466</v>
      </c>
      <c r="F1192" s="4">
        <v>1</v>
      </c>
      <c r="G1192" s="82" t="e">
        <f>F1192+G1168</f>
        <v>#REF!</v>
      </c>
      <c r="H1192" s="92">
        <f t="shared" si="86"/>
        <v>466</v>
      </c>
      <c r="I1192" s="92">
        <f t="shared" si="87"/>
        <v>6.1441856341256456</v>
      </c>
      <c r="J1192" s="149">
        <f t="shared" si="89"/>
        <v>271.88346475096762</v>
      </c>
    </row>
    <row r="1193" spans="1:10" x14ac:dyDescent="0.25">
      <c r="A1193" s="92">
        <f t="shared" si="88"/>
        <v>97</v>
      </c>
      <c r="B1193" s="5" t="s">
        <v>27</v>
      </c>
      <c r="C1193" s="26">
        <v>43989</v>
      </c>
      <c r="D1193" s="4">
        <v>0</v>
      </c>
      <c r="E1193" s="29">
        <v>466</v>
      </c>
      <c r="G1193" s="82">
        <f>F1193+G1169</f>
        <v>3</v>
      </c>
      <c r="H1193" s="92">
        <f t="shared" si="86"/>
        <v>466</v>
      </c>
      <c r="I1193" s="92">
        <f t="shared" si="87"/>
        <v>6.1441856341256456</v>
      </c>
      <c r="J1193" s="149">
        <f t="shared" si="89"/>
        <v>302.94867420381564</v>
      </c>
    </row>
    <row r="1194" spans="1:10" x14ac:dyDescent="0.25">
      <c r="A1194" s="92">
        <f t="shared" si="88"/>
        <v>98</v>
      </c>
      <c r="B1194" s="5" t="s">
        <v>27</v>
      </c>
      <c r="C1194" s="26">
        <v>43990</v>
      </c>
      <c r="D1194" s="4">
        <v>1</v>
      </c>
      <c r="E1194" s="29">
        <v>467</v>
      </c>
      <c r="G1194" s="82" t="e">
        <f>F1194+G1170</f>
        <v>#REF!</v>
      </c>
      <c r="H1194" s="92">
        <f t="shared" si="86"/>
        <v>467</v>
      </c>
      <c r="I1194" s="92">
        <f t="shared" si="87"/>
        <v>6.1463292576688975</v>
      </c>
      <c r="J1194" s="149">
        <f t="shared" si="89"/>
        <v>306.73356673617093</v>
      </c>
    </row>
    <row r="1195" spans="1:10" x14ac:dyDescent="0.25">
      <c r="A1195" s="92">
        <f t="shared" si="88"/>
        <v>99</v>
      </c>
      <c r="B1195" s="5" t="s">
        <v>27</v>
      </c>
      <c r="C1195" s="26">
        <v>43991</v>
      </c>
      <c r="D1195" s="4">
        <v>2</v>
      </c>
      <c r="E1195" s="29">
        <v>469</v>
      </c>
      <c r="G1195" s="82" t="e">
        <f>F1195+G1171</f>
        <v>#REF!</v>
      </c>
      <c r="H1195" s="92">
        <f t="shared" si="86"/>
        <v>469</v>
      </c>
      <c r="I1195" s="92">
        <f t="shared" si="87"/>
        <v>6.1506027684462792</v>
      </c>
      <c r="J1195" s="149">
        <f t="shared" si="89"/>
        <v>311.09711790465923</v>
      </c>
    </row>
    <row r="1196" spans="1:10" x14ac:dyDescent="0.25">
      <c r="A1196" s="92">
        <f t="shared" si="88"/>
        <v>100</v>
      </c>
      <c r="B1196" s="5" t="s">
        <v>27</v>
      </c>
      <c r="C1196" s="26">
        <v>43992</v>
      </c>
      <c r="D1196" s="4">
        <v>5</v>
      </c>
      <c r="E1196" s="29">
        <v>474</v>
      </c>
      <c r="G1196" s="82" t="e">
        <f>F1196+G1172</f>
        <v>#REF!</v>
      </c>
      <c r="H1196" s="92">
        <f t="shared" si="86"/>
        <v>474</v>
      </c>
      <c r="I1196" s="92">
        <f t="shared" si="87"/>
        <v>6.1612073216950769</v>
      </c>
      <c r="J1196" s="149">
        <f t="shared" si="89"/>
        <v>243.08873795566265</v>
      </c>
    </row>
    <row r="1197" spans="1:10" x14ac:dyDescent="0.25">
      <c r="A1197" s="92">
        <f t="shared" si="88"/>
        <v>101</v>
      </c>
      <c r="B1197" s="5" t="s">
        <v>27</v>
      </c>
      <c r="C1197" s="26">
        <v>43993</v>
      </c>
      <c r="D1197" s="4">
        <v>3</v>
      </c>
      <c r="E1197" s="29">
        <v>477</v>
      </c>
      <c r="G1197" s="82" t="e">
        <f>F1197+G1173</f>
        <v>#REF!</v>
      </c>
      <c r="H1197" s="92">
        <f t="shared" si="86"/>
        <v>477</v>
      </c>
      <c r="I1197" s="92">
        <f t="shared" si="87"/>
        <v>6.1675164908883415</v>
      </c>
      <c r="J1197" s="149">
        <f t="shared" si="89"/>
        <v>194.12842583388965</v>
      </c>
    </row>
    <row r="1198" spans="1:10" x14ac:dyDescent="0.25">
      <c r="A1198" s="92">
        <f t="shared" si="88"/>
        <v>102</v>
      </c>
      <c r="B1198" s="5" t="s">
        <v>27</v>
      </c>
      <c r="C1198" s="26">
        <v>43994</v>
      </c>
      <c r="D1198" s="4">
        <v>9</v>
      </c>
      <c r="E1198" s="29">
        <v>486</v>
      </c>
      <c r="F1198" s="4">
        <v>1</v>
      </c>
      <c r="G1198" s="82" t="e">
        <f>F1198+G1174</f>
        <v>#REF!</v>
      </c>
      <c r="H1198" s="92">
        <f t="shared" si="86"/>
        <v>486</v>
      </c>
      <c r="I1198" s="92">
        <f t="shared" si="87"/>
        <v>6.1862086239004936</v>
      </c>
      <c r="J1198" s="149">
        <f t="shared" si="89"/>
        <v>124.9037655603686</v>
      </c>
    </row>
    <row r="1199" spans="1:10" x14ac:dyDescent="0.25">
      <c r="A1199" s="92">
        <f t="shared" si="88"/>
        <v>103</v>
      </c>
      <c r="B1199" s="5" t="s">
        <v>27</v>
      </c>
      <c r="C1199" s="26">
        <v>43995</v>
      </c>
      <c r="D1199" s="4">
        <v>6</v>
      </c>
      <c r="E1199" s="29">
        <v>492</v>
      </c>
      <c r="G1199" s="82" t="e">
        <f>F1199+G1175</f>
        <v>#REF!</v>
      </c>
      <c r="H1199" s="92">
        <f t="shared" si="86"/>
        <v>492</v>
      </c>
      <c r="I1199" s="92">
        <f t="shared" si="87"/>
        <v>6.1984787164923079</v>
      </c>
      <c r="J1199" s="149">
        <f t="shared" si="89"/>
        <v>87.643369504996713</v>
      </c>
    </row>
    <row r="1200" spans="1:10" x14ac:dyDescent="0.25">
      <c r="A1200" s="92">
        <f t="shared" si="88"/>
        <v>104</v>
      </c>
      <c r="B1200" s="5" t="s">
        <v>27</v>
      </c>
      <c r="C1200" s="26">
        <v>43996</v>
      </c>
      <c r="D1200" s="4">
        <v>6</v>
      </c>
      <c r="E1200" s="29">
        <v>498</v>
      </c>
      <c r="F1200" s="4">
        <v>1</v>
      </c>
      <c r="G1200" s="82" t="e">
        <f>F1200+G1176</f>
        <v>#REF!</v>
      </c>
      <c r="H1200" s="92">
        <f t="shared" si="86"/>
        <v>498</v>
      </c>
      <c r="I1200" s="92">
        <f t="shared" si="87"/>
        <v>6.2106000770246528</v>
      </c>
      <c r="J1200" s="149">
        <f t="shared" si="89"/>
        <v>69.415938893413326</v>
      </c>
    </row>
    <row r="1201" spans="1:10" x14ac:dyDescent="0.25">
      <c r="A1201" s="92">
        <f t="shared" si="88"/>
        <v>105</v>
      </c>
      <c r="B1201" s="5" t="s">
        <v>27</v>
      </c>
      <c r="C1201" s="26">
        <v>43997</v>
      </c>
      <c r="D1201" s="4">
        <v>2</v>
      </c>
      <c r="E1201" s="29">
        <v>500</v>
      </c>
      <c r="F1201" s="4">
        <v>1</v>
      </c>
      <c r="G1201" s="82" t="e">
        <f>F1201+G1177</f>
        <v>#REF!</v>
      </c>
      <c r="H1201" s="92">
        <f t="shared" si="86"/>
        <v>500</v>
      </c>
      <c r="I1201" s="92">
        <f t="shared" si="87"/>
        <v>6.2146080984221914</v>
      </c>
      <c r="J1201" s="149">
        <f t="shared" si="89"/>
        <v>64.092355039801092</v>
      </c>
    </row>
    <row r="1202" spans="1:10" x14ac:dyDescent="0.25">
      <c r="A1202" s="92">
        <f t="shared" si="88"/>
        <v>106</v>
      </c>
      <c r="B1202" s="5" t="s">
        <v>27</v>
      </c>
      <c r="C1202" s="26">
        <v>43998</v>
      </c>
      <c r="D1202" s="4">
        <v>1</v>
      </c>
      <c r="E1202" s="29">
        <v>501</v>
      </c>
      <c r="G1202" s="82">
        <f>F1202+G1178</f>
        <v>748</v>
      </c>
      <c r="H1202" s="92">
        <f t="shared" si="86"/>
        <v>501</v>
      </c>
      <c r="I1202" s="92">
        <f t="shared" si="87"/>
        <v>6.2166061010848646</v>
      </c>
      <c r="J1202" s="149">
        <f t="shared" si="89"/>
        <v>66.882422274619316</v>
      </c>
    </row>
    <row r="1203" spans="1:10" x14ac:dyDescent="0.25">
      <c r="A1203" s="92">
        <f t="shared" si="88"/>
        <v>107</v>
      </c>
      <c r="B1203" s="5" t="s">
        <v>27</v>
      </c>
      <c r="C1203" s="26">
        <v>43999</v>
      </c>
      <c r="D1203" s="4">
        <v>6</v>
      </c>
      <c r="E1203" s="29">
        <v>507</v>
      </c>
      <c r="G1203" s="82" t="e">
        <f>F1203+G1179</f>
        <v>#REF!</v>
      </c>
      <c r="H1203" s="92">
        <f t="shared" si="86"/>
        <v>507</v>
      </c>
      <c r="I1203" s="92">
        <f t="shared" si="87"/>
        <v>6.2285110035911835</v>
      </c>
      <c r="J1203" s="149">
        <f t="shared" si="89"/>
        <v>71.538051865123904</v>
      </c>
    </row>
    <row r="1204" spans="1:10" x14ac:dyDescent="0.25">
      <c r="A1204" s="92">
        <f t="shared" si="88"/>
        <v>108</v>
      </c>
      <c r="B1204" s="5" t="s">
        <v>27</v>
      </c>
      <c r="C1204" s="26">
        <v>44000</v>
      </c>
      <c r="D1204" s="4">
        <v>9</v>
      </c>
      <c r="E1204" s="29">
        <v>516</v>
      </c>
      <c r="G1204" s="82" t="e">
        <f>F1204+G1180</f>
        <v>#REF!</v>
      </c>
      <c r="H1204" s="92">
        <f t="shared" si="86"/>
        <v>516</v>
      </c>
      <c r="I1204" s="92">
        <f t="shared" si="87"/>
        <v>6.2461067654815627</v>
      </c>
      <c r="J1204" s="149">
        <f t="shared" si="89"/>
        <v>71.002377299697059</v>
      </c>
    </row>
    <row r="1205" spans="1:10" x14ac:dyDescent="0.25">
      <c r="A1205" s="92">
        <f t="shared" si="88"/>
        <v>109</v>
      </c>
      <c r="B1205" s="5" t="s">
        <v>27</v>
      </c>
      <c r="C1205" s="26">
        <v>44001</v>
      </c>
      <c r="D1205" s="4">
        <v>19</v>
      </c>
      <c r="E1205" s="29">
        <v>535</v>
      </c>
      <c r="G1205" s="82">
        <f>F1205+G1181</f>
        <v>201</v>
      </c>
      <c r="H1205" s="92">
        <f t="shared" si="86"/>
        <v>535</v>
      </c>
      <c r="I1205" s="92">
        <f t="shared" si="87"/>
        <v>6.2822667468960063</v>
      </c>
      <c r="J1205" s="149">
        <f t="shared" si="89"/>
        <v>60.256333993991468</v>
      </c>
    </row>
    <row r="1206" spans="1:10" x14ac:dyDescent="0.25">
      <c r="A1206" s="92">
        <f t="shared" si="88"/>
        <v>110</v>
      </c>
      <c r="B1206" s="5" t="s">
        <v>27</v>
      </c>
      <c r="C1206" s="26">
        <v>44002</v>
      </c>
      <c r="D1206" s="4">
        <v>20</v>
      </c>
      <c r="E1206" s="29">
        <v>555</v>
      </c>
      <c r="G1206" s="82" t="e">
        <f>F1206+G1182</f>
        <v>#REF!</v>
      </c>
      <c r="H1206" s="92">
        <f t="shared" si="86"/>
        <v>555</v>
      </c>
      <c r="I1206" s="92">
        <f t="shared" si="87"/>
        <v>6.3189681137464344</v>
      </c>
      <c r="J1206" s="149">
        <f t="shared" si="89"/>
        <v>44.508593491431427</v>
      </c>
    </row>
    <row r="1207" spans="1:10" x14ac:dyDescent="0.25">
      <c r="A1207" s="92">
        <f t="shared" si="88"/>
        <v>111</v>
      </c>
      <c r="B1207" s="5" t="s">
        <v>27</v>
      </c>
      <c r="C1207" s="26">
        <v>44003</v>
      </c>
      <c r="D1207" s="4">
        <v>13</v>
      </c>
      <c r="E1207" s="29">
        <v>568</v>
      </c>
      <c r="G1207" s="82" t="e">
        <f>F1207+G1183</f>
        <v>#REF!</v>
      </c>
      <c r="H1207" s="92">
        <f t="shared" si="86"/>
        <v>568</v>
      </c>
      <c r="I1207" s="92">
        <f t="shared" si="87"/>
        <v>6.3421214187211516</v>
      </c>
      <c r="J1207" s="149">
        <f t="shared" si="89"/>
        <v>35.137844627869278</v>
      </c>
    </row>
    <row r="1208" spans="1:10" x14ac:dyDescent="0.25">
      <c r="A1208" s="92">
        <f t="shared" si="88"/>
        <v>112</v>
      </c>
      <c r="B1208" s="5" t="s">
        <v>27</v>
      </c>
      <c r="C1208" s="26">
        <v>44004</v>
      </c>
      <c r="D1208" s="4">
        <v>11</v>
      </c>
      <c r="E1208" s="29">
        <v>579</v>
      </c>
      <c r="G1208" s="82">
        <f>F1208+G1184</f>
        <v>189</v>
      </c>
      <c r="H1208" s="92">
        <f t="shared" si="86"/>
        <v>579</v>
      </c>
      <c r="I1208" s="92">
        <f t="shared" si="87"/>
        <v>6.3613024775729956</v>
      </c>
      <c r="J1208" s="149">
        <f t="shared" si="89"/>
        <v>29.676501718057352</v>
      </c>
    </row>
    <row r="1209" spans="1:10" x14ac:dyDescent="0.25">
      <c r="A1209" s="92">
        <f t="shared" si="88"/>
        <v>113</v>
      </c>
      <c r="B1209" s="5" t="s">
        <v>27</v>
      </c>
      <c r="C1209" s="26">
        <v>44005</v>
      </c>
      <c r="D1209" s="4">
        <v>23</v>
      </c>
      <c r="E1209" s="29">
        <v>602</v>
      </c>
      <c r="G1209" s="82" t="e">
        <f>F1209+G1185</f>
        <v>#REF!</v>
      </c>
      <c r="H1209" s="92">
        <f t="shared" si="86"/>
        <v>602</v>
      </c>
      <c r="I1209" s="92">
        <f t="shared" si="87"/>
        <v>6.4002574453088208</v>
      </c>
      <c r="J1209" s="149">
        <f t="shared" si="89"/>
        <v>25.601430464962881</v>
      </c>
    </row>
    <row r="1210" spans="1:10" x14ac:dyDescent="0.25">
      <c r="A1210" s="92">
        <f t="shared" si="88"/>
        <v>114</v>
      </c>
      <c r="B1210" s="5" t="s">
        <v>27</v>
      </c>
      <c r="C1210" s="26">
        <v>44006</v>
      </c>
      <c r="D1210" s="4">
        <v>2</v>
      </c>
      <c r="E1210" s="29">
        <v>604</v>
      </c>
      <c r="G1210" s="82" t="e">
        <f>F1210+G1186</f>
        <v>#REF!</v>
      </c>
      <c r="H1210" s="92">
        <f t="shared" si="86"/>
        <v>604</v>
      </c>
      <c r="I1210" s="92">
        <f t="shared" si="87"/>
        <v>6.4035741979348151</v>
      </c>
      <c r="J1210" s="149">
        <f t="shared" si="89"/>
        <v>25.803453090699172</v>
      </c>
    </row>
    <row r="1211" spans="1:10" x14ac:dyDescent="0.25">
      <c r="A1211" s="92">
        <f t="shared" si="88"/>
        <v>115</v>
      </c>
      <c r="B1211" s="5" t="s">
        <v>27</v>
      </c>
      <c r="C1211" s="26">
        <v>44007</v>
      </c>
      <c r="D1211" s="4">
        <v>6</v>
      </c>
      <c r="E1211" s="29">
        <v>610</v>
      </c>
      <c r="G1211" s="82">
        <f>F1211+G1187</f>
        <v>169</v>
      </c>
      <c r="H1211" s="92">
        <f t="shared" si="86"/>
        <v>610</v>
      </c>
      <c r="I1211" s="92">
        <f t="shared" si="87"/>
        <v>6.4134589571673573</v>
      </c>
      <c r="J1211" s="149">
        <f t="shared" si="89"/>
        <v>28.526648579330828</v>
      </c>
    </row>
    <row r="1212" spans="1:10" x14ac:dyDescent="0.25">
      <c r="A1212" s="92">
        <f t="shared" si="88"/>
        <v>116</v>
      </c>
      <c r="B1212" s="5" t="s">
        <v>27</v>
      </c>
      <c r="C1212" s="26">
        <v>44008</v>
      </c>
      <c r="D1212" s="4">
        <v>8</v>
      </c>
      <c r="E1212" s="29">
        <v>618</v>
      </c>
      <c r="G1212" s="82" t="e">
        <f>F1212+G1188</f>
        <v>#REF!</v>
      </c>
      <c r="H1212" s="92">
        <f t="shared" si="86"/>
        <v>618</v>
      </c>
      <c r="I1212" s="92">
        <f t="shared" si="87"/>
        <v>6.4264884574576904</v>
      </c>
      <c r="J1212" s="149">
        <f t="shared" si="89"/>
        <v>34.14278866188895</v>
      </c>
    </row>
    <row r="1213" spans="1:10" x14ac:dyDescent="0.25">
      <c r="A1213" s="92">
        <f t="shared" si="88"/>
        <v>117</v>
      </c>
      <c r="B1213" s="5" t="s">
        <v>27</v>
      </c>
      <c r="C1213" s="26">
        <v>44009</v>
      </c>
      <c r="D1213" s="4">
        <v>15</v>
      </c>
      <c r="E1213" s="29">
        <v>633</v>
      </c>
      <c r="G1213" s="82" t="e">
        <f>F1213+G1189</f>
        <v>#REF!</v>
      </c>
      <c r="H1213" s="92">
        <f t="shared" si="86"/>
        <v>633</v>
      </c>
      <c r="I1213" s="92">
        <f t="shared" si="87"/>
        <v>6.4504704221441758</v>
      </c>
      <c r="J1213" s="149">
        <f t="shared" si="89"/>
        <v>38.761006543248499</v>
      </c>
    </row>
    <row r="1214" spans="1:10" x14ac:dyDescent="0.25">
      <c r="A1214" s="92">
        <f t="shared" si="88"/>
        <v>118</v>
      </c>
      <c r="B1214" s="5" t="s">
        <v>27</v>
      </c>
      <c r="C1214" s="26">
        <v>44010</v>
      </c>
      <c r="D1214" s="4">
        <v>5</v>
      </c>
      <c r="E1214" s="29">
        <v>638</v>
      </c>
      <c r="G1214" s="82">
        <f>F1214+G1190</f>
        <v>213</v>
      </c>
      <c r="H1214" s="92">
        <f t="shared" si="86"/>
        <v>638</v>
      </c>
      <c r="I1214" s="92">
        <f t="shared" si="87"/>
        <v>6.4583382833447898</v>
      </c>
      <c r="J1214" s="149">
        <f t="shared" si="89"/>
        <v>43.195212311325321</v>
      </c>
    </row>
    <row r="1215" spans="1:10" x14ac:dyDescent="0.25">
      <c r="A1215" s="92">
        <f t="shared" si="88"/>
        <v>119</v>
      </c>
      <c r="B1215" s="5" t="s">
        <v>27</v>
      </c>
      <c r="C1215" s="26">
        <v>44011</v>
      </c>
      <c r="D1215" s="4">
        <v>2</v>
      </c>
      <c r="E1215" s="29">
        <v>640</v>
      </c>
      <c r="F1215" s="4">
        <v>1</v>
      </c>
      <c r="G1215" s="82" t="e">
        <f>F1215+G1191</f>
        <v>#REF!</v>
      </c>
      <c r="H1215" s="92">
        <f t="shared" si="86"/>
        <v>640</v>
      </c>
      <c r="I1215" s="92">
        <f t="shared" si="87"/>
        <v>6.4614681763537174</v>
      </c>
      <c r="J1215" s="149">
        <f t="shared" si="89"/>
        <v>50.838439987211636</v>
      </c>
    </row>
    <row r="1216" spans="1:10" x14ac:dyDescent="0.25">
      <c r="A1216" s="92">
        <f t="shared" si="88"/>
        <v>120</v>
      </c>
      <c r="B1216" s="5" t="s">
        <v>27</v>
      </c>
      <c r="C1216" s="26">
        <v>44012</v>
      </c>
      <c r="D1216" s="4">
        <v>11</v>
      </c>
      <c r="E1216" s="29">
        <v>651</v>
      </c>
      <c r="G1216" s="82" t="e">
        <f>F1216+G1192</f>
        <v>#REF!</v>
      </c>
      <c r="H1216" s="92">
        <f t="shared" ref="H1216:H1279" si="90">IF(EXACT(B1216,B1215),D1216+H1215,E1216)</f>
        <v>651</v>
      </c>
      <c r="I1216" s="92">
        <f t="shared" si="87"/>
        <v>6.4785096422085688</v>
      </c>
      <c r="J1216" s="149">
        <f t="shared" si="89"/>
        <v>58.466695129185631</v>
      </c>
    </row>
    <row r="1217" spans="1:10" x14ac:dyDescent="0.25">
      <c r="A1217" s="92">
        <f t="shared" si="88"/>
        <v>121</v>
      </c>
      <c r="B1217" s="5" t="s">
        <v>27</v>
      </c>
      <c r="C1217" s="26">
        <v>44013</v>
      </c>
      <c r="D1217" s="4">
        <v>11</v>
      </c>
      <c r="E1217" s="29">
        <v>662</v>
      </c>
      <c r="G1217" s="82">
        <f>F1217+G1193</f>
        <v>3</v>
      </c>
      <c r="H1217" s="92">
        <f t="shared" si="90"/>
        <v>662</v>
      </c>
      <c r="I1217" s="92">
        <f t="shared" si="87"/>
        <v>6.4952655559370083</v>
      </c>
      <c r="J1217" s="149">
        <f t="shared" si="89"/>
        <v>53.916442180606971</v>
      </c>
    </row>
    <row r="1218" spans="1:10" x14ac:dyDescent="0.25">
      <c r="A1218" s="92">
        <f t="shared" si="88"/>
        <v>122</v>
      </c>
      <c r="B1218" s="5" t="s">
        <v>27</v>
      </c>
      <c r="C1218" s="26">
        <v>44014</v>
      </c>
      <c r="D1218" s="4">
        <v>8</v>
      </c>
      <c r="E1218" s="29">
        <v>670</v>
      </c>
      <c r="G1218" s="82" t="e">
        <f>F1218+G1194</f>
        <v>#REF!</v>
      </c>
      <c r="H1218" s="92">
        <f t="shared" si="90"/>
        <v>670</v>
      </c>
      <c r="I1218" s="92">
        <f t="shared" ref="I1218:I1281" si="91">LN(H1218)</f>
        <v>6.5072777123850116</v>
      </c>
      <c r="J1218" s="149">
        <f t="shared" si="89"/>
        <v>53.521713551769366</v>
      </c>
    </row>
    <row r="1219" spans="1:10" x14ac:dyDescent="0.25">
      <c r="A1219" s="92">
        <f t="shared" si="88"/>
        <v>123</v>
      </c>
      <c r="B1219" s="5" t="s">
        <v>27</v>
      </c>
      <c r="C1219" s="26">
        <v>44015</v>
      </c>
      <c r="D1219" s="4">
        <v>8</v>
      </c>
      <c r="E1219" s="29">
        <v>678</v>
      </c>
      <c r="G1219" s="82" t="e">
        <f>F1219+G1195</f>
        <v>#REF!</v>
      </c>
      <c r="H1219" s="92">
        <f t="shared" si="90"/>
        <v>678</v>
      </c>
      <c r="I1219" s="92">
        <f t="shared" si="91"/>
        <v>6.5191472879403953</v>
      </c>
      <c r="J1219" s="149">
        <f t="shared" si="89"/>
        <v>54.904219981252908</v>
      </c>
    </row>
    <row r="1220" spans="1:10" x14ac:dyDescent="0.25">
      <c r="A1220" s="92">
        <f t="shared" ref="A1220:A1283" si="92">IF(EXACT(B1220,B1219),A1219+1,1)</f>
        <v>124</v>
      </c>
      <c r="B1220" s="5" t="s">
        <v>27</v>
      </c>
      <c r="C1220" s="26">
        <v>44016</v>
      </c>
      <c r="D1220" s="4">
        <v>13</v>
      </c>
      <c r="E1220" s="29">
        <v>691</v>
      </c>
      <c r="G1220" s="82" t="e">
        <f>F1220+G1196</f>
        <v>#REF!</v>
      </c>
      <c r="H1220" s="92">
        <f t="shared" si="90"/>
        <v>691</v>
      </c>
      <c r="I1220" s="92">
        <f t="shared" si="91"/>
        <v>6.5381398237676702</v>
      </c>
      <c r="J1220" s="149">
        <f t="shared" si="89"/>
        <v>54.318060499996399</v>
      </c>
    </row>
    <row r="1221" spans="1:10" x14ac:dyDescent="0.25">
      <c r="A1221" s="92">
        <f t="shared" si="92"/>
        <v>125</v>
      </c>
      <c r="B1221" s="5" t="s">
        <v>27</v>
      </c>
      <c r="C1221" s="26">
        <v>44017</v>
      </c>
      <c r="D1221" s="4">
        <v>14</v>
      </c>
      <c r="E1221" s="29">
        <v>705</v>
      </c>
      <c r="G1221" s="82" t="e">
        <f>F1221+G1197</f>
        <v>#REF!</v>
      </c>
      <c r="H1221" s="92">
        <f t="shared" si="90"/>
        <v>705</v>
      </c>
      <c r="I1221" s="92">
        <f t="shared" si="91"/>
        <v>6.5581978028122689</v>
      </c>
      <c r="J1221" s="149">
        <f t="shared" si="89"/>
        <v>47.870068854260417</v>
      </c>
    </row>
    <row r="1222" spans="1:10" x14ac:dyDescent="0.25">
      <c r="A1222" s="92">
        <f t="shared" si="92"/>
        <v>126</v>
      </c>
      <c r="B1222" s="5" t="s">
        <v>27</v>
      </c>
      <c r="C1222" s="26">
        <v>44018</v>
      </c>
      <c r="D1222" s="4">
        <v>28</v>
      </c>
      <c r="E1222" s="29">
        <v>733</v>
      </c>
      <c r="G1222" s="82" t="e">
        <f>F1222+G1198</f>
        <v>#REF!</v>
      </c>
      <c r="H1222" s="92">
        <f t="shared" si="90"/>
        <v>733</v>
      </c>
      <c r="I1222" s="92">
        <f t="shared" si="91"/>
        <v>6.5971457018866513</v>
      </c>
      <c r="J1222" s="149">
        <f t="shared" si="89"/>
        <v>39.111511579079888</v>
      </c>
    </row>
    <row r="1223" spans="1:10" x14ac:dyDescent="0.25">
      <c r="A1223" s="92">
        <f t="shared" si="92"/>
        <v>127</v>
      </c>
      <c r="B1223" s="5" t="s">
        <v>27</v>
      </c>
      <c r="C1223" s="26">
        <v>44019</v>
      </c>
      <c r="D1223" s="4">
        <v>48</v>
      </c>
      <c r="E1223" s="29">
        <v>781</v>
      </c>
      <c r="G1223" s="82" t="e">
        <f>F1223+G1199</f>
        <v>#REF!</v>
      </c>
      <c r="H1223" s="92">
        <f t="shared" si="90"/>
        <v>781</v>
      </c>
      <c r="I1223" s="92">
        <f t="shared" si="91"/>
        <v>6.6605751498396861</v>
      </c>
      <c r="J1223" s="149">
        <f t="shared" si="89"/>
        <v>29.772961343701539</v>
      </c>
    </row>
    <row r="1224" spans="1:10" x14ac:dyDescent="0.25">
      <c r="A1224" s="92">
        <f t="shared" si="92"/>
        <v>128</v>
      </c>
      <c r="B1224" s="5" t="s">
        <v>27</v>
      </c>
      <c r="C1224" s="26">
        <v>44020</v>
      </c>
      <c r="D1224" s="4">
        <v>21</v>
      </c>
      <c r="E1224" s="29">
        <v>802</v>
      </c>
      <c r="G1224" s="82" t="e">
        <f>F1224+G1200</f>
        <v>#REF!</v>
      </c>
      <c r="H1224" s="92">
        <f t="shared" si="90"/>
        <v>802</v>
      </c>
      <c r="I1224" s="92">
        <f t="shared" si="91"/>
        <v>6.6871086078665147</v>
      </c>
      <c r="J1224" s="149">
        <f t="shared" si="89"/>
        <v>24.635412585629183</v>
      </c>
    </row>
    <row r="1225" spans="1:10" x14ac:dyDescent="0.25">
      <c r="A1225" s="92">
        <f t="shared" si="92"/>
        <v>129</v>
      </c>
      <c r="B1225" s="5" t="s">
        <v>27</v>
      </c>
      <c r="C1225" s="26">
        <v>44021</v>
      </c>
      <c r="D1225" s="4">
        <v>27</v>
      </c>
      <c r="E1225" s="29">
        <v>829</v>
      </c>
      <c r="G1225" s="82" t="e">
        <f>F1225+G1201</f>
        <v>#REF!</v>
      </c>
      <c r="H1225" s="92">
        <f t="shared" si="90"/>
        <v>829</v>
      </c>
      <c r="I1225" s="92">
        <f t="shared" si="91"/>
        <v>6.7202201551352951</v>
      </c>
      <c r="J1225" s="149">
        <f t="shared" si="89"/>
        <v>21.275721037944884</v>
      </c>
    </row>
    <row r="1226" spans="1:10" x14ac:dyDescent="0.25">
      <c r="A1226" s="92">
        <f t="shared" si="92"/>
        <v>130</v>
      </c>
      <c r="B1226" s="5" t="s">
        <v>27</v>
      </c>
      <c r="C1226" s="26">
        <v>44022</v>
      </c>
      <c r="D1226" s="4">
        <v>26</v>
      </c>
      <c r="E1226" s="29">
        <v>855</v>
      </c>
      <c r="G1226" s="82">
        <f>F1226+G1202</f>
        <v>748</v>
      </c>
      <c r="H1226" s="92">
        <f t="shared" si="90"/>
        <v>855</v>
      </c>
      <c r="I1226" s="92">
        <f t="shared" si="91"/>
        <v>6.7511014689367599</v>
      </c>
      <c r="J1226" s="149">
        <f t="shared" si="89"/>
        <v>19.510598608822715</v>
      </c>
    </row>
    <row r="1227" spans="1:10" x14ac:dyDescent="0.25">
      <c r="A1227" s="92">
        <f t="shared" si="92"/>
        <v>131</v>
      </c>
      <c r="B1227" s="5" t="s">
        <v>27</v>
      </c>
      <c r="C1227" s="26">
        <v>44023</v>
      </c>
      <c r="D1227" s="4">
        <v>30</v>
      </c>
      <c r="E1227" s="29">
        <v>885</v>
      </c>
      <c r="G1227" s="82" t="e">
        <f>F1227+G1203</f>
        <v>#REF!</v>
      </c>
      <c r="H1227" s="92">
        <f t="shared" si="90"/>
        <v>885</v>
      </c>
      <c r="I1227" s="92">
        <f t="shared" si="91"/>
        <v>6.7855876450079293</v>
      </c>
      <c r="J1227" s="149">
        <f t="shared" si="89"/>
        <v>18.828151863719476</v>
      </c>
    </row>
    <row r="1228" spans="1:10" x14ac:dyDescent="0.25">
      <c r="A1228" s="92">
        <f t="shared" si="92"/>
        <v>132</v>
      </c>
      <c r="B1228" s="5" t="s">
        <v>27</v>
      </c>
      <c r="C1228" s="26">
        <v>44024</v>
      </c>
      <c r="D1228" s="4">
        <v>34</v>
      </c>
      <c r="E1228" s="29">
        <v>919</v>
      </c>
      <c r="G1228" s="82" t="e">
        <f>F1228+G1204</f>
        <v>#REF!</v>
      </c>
      <c r="H1228" s="92">
        <f t="shared" si="90"/>
        <v>919</v>
      </c>
      <c r="I1228" s="92">
        <f t="shared" si="91"/>
        <v>6.8232861223556869</v>
      </c>
      <c r="J1228" s="149">
        <f t="shared" si="89"/>
        <v>18.766806378290774</v>
      </c>
    </row>
    <row r="1229" spans="1:10" x14ac:dyDescent="0.25">
      <c r="A1229" s="92">
        <f t="shared" si="92"/>
        <v>133</v>
      </c>
      <c r="B1229" s="5" t="s">
        <v>27</v>
      </c>
      <c r="C1229" s="26">
        <v>44025</v>
      </c>
      <c r="D1229" s="4">
        <v>44</v>
      </c>
      <c r="E1229" s="29">
        <v>963</v>
      </c>
      <c r="G1229" s="82">
        <f>F1229+G1205</f>
        <v>201</v>
      </c>
      <c r="H1229" s="92">
        <f t="shared" si="90"/>
        <v>963</v>
      </c>
      <c r="I1229" s="92">
        <f t="shared" si="91"/>
        <v>6.8700534117981258</v>
      </c>
      <c r="J1229" s="149">
        <f t="shared" si="89"/>
        <v>19.08853283959894</v>
      </c>
    </row>
    <row r="1230" spans="1:10" x14ac:dyDescent="0.25">
      <c r="A1230" s="92">
        <f t="shared" si="92"/>
        <v>134</v>
      </c>
      <c r="B1230" s="5" t="s">
        <v>27</v>
      </c>
      <c r="C1230" s="26">
        <v>44026</v>
      </c>
      <c r="D1230" s="4">
        <v>43</v>
      </c>
      <c r="E1230" s="29">
        <v>1006</v>
      </c>
      <c r="G1230" s="82" t="e">
        <f>F1230+G1206</f>
        <v>#REF!</v>
      </c>
      <c r="H1230" s="92">
        <f t="shared" si="90"/>
        <v>1006</v>
      </c>
      <c r="I1230" s="92">
        <f t="shared" si="91"/>
        <v>6.9137373506596846</v>
      </c>
      <c r="J1230" s="149">
        <f t="shared" si="89"/>
        <v>19.212515216129631</v>
      </c>
    </row>
    <row r="1231" spans="1:10" x14ac:dyDescent="0.25">
      <c r="A1231" s="92">
        <f t="shared" si="92"/>
        <v>135</v>
      </c>
      <c r="B1231" s="5" t="s">
        <v>27</v>
      </c>
      <c r="C1231" s="26">
        <v>44027</v>
      </c>
      <c r="D1231" s="4">
        <v>17</v>
      </c>
      <c r="E1231" s="29">
        <v>1023</v>
      </c>
      <c r="G1231" s="82" t="e">
        <f>F1231+G1207</f>
        <v>#REF!</v>
      </c>
      <c r="H1231" s="92">
        <f t="shared" si="90"/>
        <v>1023</v>
      </c>
      <c r="I1231" s="92">
        <f t="shared" si="91"/>
        <v>6.9304947659516261</v>
      </c>
      <c r="J1231" s="149">
        <f t="shared" si="89"/>
        <v>18.991303780913171</v>
      </c>
    </row>
    <row r="1232" spans="1:10" x14ac:dyDescent="0.25">
      <c r="A1232" s="92">
        <f t="shared" si="92"/>
        <v>136</v>
      </c>
      <c r="B1232" s="5" t="s">
        <v>27</v>
      </c>
      <c r="C1232" s="26">
        <v>44028</v>
      </c>
      <c r="D1232" s="4">
        <v>40</v>
      </c>
      <c r="E1232" s="29">
        <v>1063</v>
      </c>
      <c r="G1232" s="82">
        <f>F1232+G1208</f>
        <v>189</v>
      </c>
      <c r="H1232" s="92">
        <f t="shared" si="90"/>
        <v>1063</v>
      </c>
      <c r="I1232" s="92">
        <f t="shared" si="91"/>
        <v>6.9688503783419478</v>
      </c>
      <c r="J1232" s="149">
        <f t="shared" ref="J1232:J1295" si="93">LN(2)/SLOPE(I1225:I1232,A1225:A1232)</f>
        <v>18.974277651021211</v>
      </c>
    </row>
    <row r="1233" spans="1:10" x14ac:dyDescent="0.25">
      <c r="A1233" s="92">
        <f t="shared" si="92"/>
        <v>137</v>
      </c>
      <c r="B1233" s="5" t="s">
        <v>27</v>
      </c>
      <c r="C1233" s="26">
        <v>44029</v>
      </c>
      <c r="D1233" s="4">
        <v>49</v>
      </c>
      <c r="E1233" s="29">
        <v>1112</v>
      </c>
      <c r="F1233" s="4">
        <v>1</v>
      </c>
      <c r="G1233" s="82" t="e">
        <f>F1233+G1209</f>
        <v>#REF!</v>
      </c>
      <c r="H1233" s="92">
        <f t="shared" si="90"/>
        <v>1112</v>
      </c>
      <c r="I1233" s="92">
        <f t="shared" si="91"/>
        <v>7.0139154748105277</v>
      </c>
      <c r="J1233" s="149">
        <f t="shared" si="93"/>
        <v>18.653753457491089</v>
      </c>
    </row>
    <row r="1234" spans="1:10" x14ac:dyDescent="0.25">
      <c r="A1234" s="92">
        <f t="shared" si="92"/>
        <v>138</v>
      </c>
      <c r="B1234" s="5" t="s">
        <v>27</v>
      </c>
      <c r="C1234" s="26">
        <v>44030</v>
      </c>
      <c r="D1234" s="4">
        <v>104</v>
      </c>
      <c r="E1234" s="29">
        <v>1216</v>
      </c>
      <c r="G1234" s="82" t="e">
        <f>F1234+G1210</f>
        <v>#REF!</v>
      </c>
      <c r="H1234" s="92">
        <f t="shared" si="90"/>
        <v>1216</v>
      </c>
      <c r="I1234" s="92">
        <f t="shared" si="91"/>
        <v>7.1033220625261126</v>
      </c>
      <c r="J1234" s="149">
        <f t="shared" si="93"/>
        <v>16.681114671621643</v>
      </c>
    </row>
    <row r="1235" spans="1:10" x14ac:dyDescent="0.25">
      <c r="A1235" s="92">
        <f t="shared" si="92"/>
        <v>139</v>
      </c>
      <c r="B1235" s="5" t="s">
        <v>27</v>
      </c>
      <c r="C1235" s="26">
        <v>44031</v>
      </c>
      <c r="D1235" s="4">
        <v>67</v>
      </c>
      <c r="E1235" s="29">
        <v>1283</v>
      </c>
      <c r="F1235" s="4">
        <v>1</v>
      </c>
      <c r="G1235" s="82">
        <f>F1235+G1211</f>
        <v>170</v>
      </c>
      <c r="H1235" s="92">
        <f t="shared" si="90"/>
        <v>1283</v>
      </c>
      <c r="I1235" s="92">
        <f t="shared" si="91"/>
        <v>7.1569563646156364</v>
      </c>
      <c r="J1235" s="149">
        <f t="shared" si="93"/>
        <v>15.158943265734454</v>
      </c>
    </row>
    <row r="1236" spans="1:10" x14ac:dyDescent="0.25">
      <c r="A1236" s="92">
        <f t="shared" si="92"/>
        <v>140</v>
      </c>
      <c r="B1236" s="5" t="s">
        <v>27</v>
      </c>
      <c r="C1236" s="26">
        <v>44032</v>
      </c>
      <c r="D1236" s="4">
        <v>39</v>
      </c>
      <c r="E1236" s="29">
        <v>1322</v>
      </c>
      <c r="G1236" s="82" t="e">
        <f>F1236+G1212</f>
        <v>#REF!</v>
      </c>
      <c r="H1236" s="92">
        <f t="shared" si="90"/>
        <v>1322</v>
      </c>
      <c r="I1236" s="92">
        <f t="shared" si="91"/>
        <v>7.1869010204116313</v>
      </c>
      <c r="J1236" s="149">
        <f t="shared" si="93"/>
        <v>14.564919622681657</v>
      </c>
    </row>
    <row r="1237" spans="1:10" x14ac:dyDescent="0.25">
      <c r="A1237" s="92">
        <f t="shared" si="92"/>
        <v>141</v>
      </c>
      <c r="B1237" s="5" t="s">
        <v>27</v>
      </c>
      <c r="C1237" s="26">
        <v>44033</v>
      </c>
      <c r="D1237" s="4">
        <v>58</v>
      </c>
      <c r="E1237" s="29">
        <v>1380</v>
      </c>
      <c r="F1237" s="4">
        <v>2</v>
      </c>
      <c r="G1237" s="82" t="e">
        <f>F1237+G1213</f>
        <v>#REF!</v>
      </c>
      <c r="H1237" s="92">
        <f t="shared" si="90"/>
        <v>1380</v>
      </c>
      <c r="I1237" s="92">
        <f t="shared" si="91"/>
        <v>7.2298387781512501</v>
      </c>
      <c r="J1237" s="149">
        <f t="shared" si="93"/>
        <v>14.035155601078364</v>
      </c>
    </row>
    <row r="1238" spans="1:10" x14ac:dyDescent="0.25">
      <c r="A1238" s="92">
        <f t="shared" si="92"/>
        <v>142</v>
      </c>
      <c r="B1238" s="5" t="s">
        <v>27</v>
      </c>
      <c r="C1238" s="26">
        <v>44034</v>
      </c>
      <c r="D1238" s="4">
        <v>87</v>
      </c>
      <c r="E1238" s="29">
        <v>1467</v>
      </c>
      <c r="G1238" s="82">
        <f>F1238+G1214</f>
        <v>213</v>
      </c>
      <c r="H1238" s="92">
        <f t="shared" si="90"/>
        <v>1467</v>
      </c>
      <c r="I1238" s="92">
        <f t="shared" si="91"/>
        <v>7.2909747781429814</v>
      </c>
      <c r="J1238" s="149">
        <f t="shared" si="93"/>
        <v>13.230124626764052</v>
      </c>
    </row>
    <row r="1239" spans="1:10" x14ac:dyDescent="0.25">
      <c r="A1239" s="92">
        <f t="shared" si="92"/>
        <v>143</v>
      </c>
      <c r="B1239" s="5" t="s">
        <v>27</v>
      </c>
      <c r="C1239" s="26">
        <v>44035</v>
      </c>
      <c r="D1239" s="4">
        <v>102</v>
      </c>
      <c r="E1239" s="29">
        <v>1569</v>
      </c>
      <c r="G1239" s="82" t="e">
        <f>F1239+G1215</f>
        <v>#REF!</v>
      </c>
      <c r="H1239" s="92">
        <f t="shared" si="90"/>
        <v>1569</v>
      </c>
      <c r="I1239" s="92">
        <f t="shared" si="91"/>
        <v>7.3581937527330323</v>
      </c>
      <c r="J1239" s="149">
        <f t="shared" si="93"/>
        <v>12.880940742373692</v>
      </c>
    </row>
    <row r="1240" spans="1:10" x14ac:dyDescent="0.25">
      <c r="A1240" s="92">
        <f t="shared" si="92"/>
        <v>144</v>
      </c>
      <c r="B1240" s="5" t="s">
        <v>27</v>
      </c>
      <c r="C1240" s="26">
        <v>44036</v>
      </c>
      <c r="D1240" s="4">
        <v>56</v>
      </c>
      <c r="E1240" s="29">
        <v>1625</v>
      </c>
      <c r="F1240" s="4">
        <v>1</v>
      </c>
      <c r="G1240" s="82" t="e">
        <f>F1240+G1216</f>
        <v>#REF!</v>
      </c>
      <c r="H1240" s="92">
        <f t="shared" si="90"/>
        <v>1625</v>
      </c>
      <c r="I1240" s="92">
        <f t="shared" si="91"/>
        <v>7.3932630947638378</v>
      </c>
      <c r="J1240" s="149">
        <f t="shared" si="93"/>
        <v>13.309080554783792</v>
      </c>
    </row>
    <row r="1241" spans="1:10" x14ac:dyDescent="0.25">
      <c r="A1241" s="92">
        <f t="shared" si="92"/>
        <v>145</v>
      </c>
      <c r="B1241" s="5" t="s">
        <v>27</v>
      </c>
      <c r="C1241" s="26">
        <v>44037</v>
      </c>
      <c r="D1241" s="4">
        <v>70</v>
      </c>
      <c r="E1241" s="29">
        <v>1695</v>
      </c>
      <c r="G1241" s="82">
        <f>F1241+G1217</f>
        <v>3</v>
      </c>
      <c r="H1241" s="92">
        <f t="shared" si="90"/>
        <v>1695</v>
      </c>
      <c r="I1241" s="92">
        <f t="shared" si="91"/>
        <v>7.4354380198145504</v>
      </c>
      <c r="J1241" s="149">
        <f t="shared" si="93"/>
        <v>14.265923516920425</v>
      </c>
    </row>
    <row r="1242" spans="1:10" x14ac:dyDescent="0.25">
      <c r="A1242" s="92">
        <f t="shared" si="92"/>
        <v>146</v>
      </c>
      <c r="B1242" s="5" t="s">
        <v>27</v>
      </c>
      <c r="C1242" s="26">
        <v>44038</v>
      </c>
      <c r="D1242" s="4">
        <v>80</v>
      </c>
      <c r="E1242" s="29">
        <v>1775</v>
      </c>
      <c r="F1242" s="4">
        <v>1</v>
      </c>
      <c r="G1242" s="82" t="e">
        <f>F1242+G1218</f>
        <v>#REF!</v>
      </c>
      <c r="H1242" s="92">
        <f t="shared" si="90"/>
        <v>1775</v>
      </c>
      <c r="I1242" s="92">
        <f t="shared" si="91"/>
        <v>7.4815557019095165</v>
      </c>
      <c r="J1242" s="149">
        <f t="shared" si="93"/>
        <v>14.297406800759884</v>
      </c>
    </row>
    <row r="1243" spans="1:10" x14ac:dyDescent="0.25">
      <c r="A1243" s="92">
        <f t="shared" si="92"/>
        <v>147</v>
      </c>
      <c r="B1243" s="5" t="s">
        <v>27</v>
      </c>
      <c r="C1243" s="26">
        <v>44039</v>
      </c>
      <c r="D1243" s="4">
        <v>99</v>
      </c>
      <c r="E1243" s="29">
        <v>1874</v>
      </c>
      <c r="G1243" s="82" t="e">
        <f>F1243+G1219</f>
        <v>#REF!</v>
      </c>
      <c r="H1243" s="92">
        <f t="shared" si="90"/>
        <v>1874</v>
      </c>
      <c r="I1243" s="92">
        <f t="shared" si="91"/>
        <v>7.5358304627983674</v>
      </c>
      <c r="J1243" s="149">
        <f t="shared" si="93"/>
        <v>13.964184673077714</v>
      </c>
    </row>
    <row r="1244" spans="1:10" x14ac:dyDescent="0.25">
      <c r="A1244" s="92">
        <f t="shared" si="92"/>
        <v>148</v>
      </c>
      <c r="B1244" s="5" t="s">
        <v>27</v>
      </c>
      <c r="C1244" s="26">
        <v>44040</v>
      </c>
      <c r="D1244" s="4">
        <v>75</v>
      </c>
      <c r="E1244" s="29">
        <v>1949</v>
      </c>
      <c r="F1244" s="4">
        <v>2</v>
      </c>
      <c r="G1244" s="82" t="e">
        <f>F1244+G1220</f>
        <v>#REF!</v>
      </c>
      <c r="H1244" s="92">
        <f t="shared" si="90"/>
        <v>1949</v>
      </c>
      <c r="I1244" s="92">
        <f t="shared" si="91"/>
        <v>7.5750716995075607</v>
      </c>
      <c r="J1244" s="149">
        <f t="shared" si="93"/>
        <v>14.365143396801832</v>
      </c>
    </row>
    <row r="1245" spans="1:10" x14ac:dyDescent="0.25">
      <c r="A1245" s="92">
        <f t="shared" si="92"/>
        <v>149</v>
      </c>
      <c r="B1245" s="5" t="s">
        <v>27</v>
      </c>
      <c r="C1245" s="26">
        <v>44041</v>
      </c>
      <c r="D1245" s="4">
        <v>111</v>
      </c>
      <c r="E1245" s="29">
        <v>2060</v>
      </c>
      <c r="G1245" s="82" t="e">
        <f>F1245+G1221</f>
        <v>#REF!</v>
      </c>
      <c r="H1245" s="92">
        <f t="shared" si="90"/>
        <v>2060</v>
      </c>
      <c r="I1245" s="92">
        <f t="shared" si="91"/>
        <v>7.6304612617836272</v>
      </c>
      <c r="J1245" s="149">
        <f t="shared" si="93"/>
        <v>14.797982665297692</v>
      </c>
    </row>
    <row r="1246" spans="1:10" x14ac:dyDescent="0.25">
      <c r="A1246" s="92">
        <f t="shared" si="92"/>
        <v>150</v>
      </c>
      <c r="B1246" s="5" t="s">
        <v>27</v>
      </c>
      <c r="C1246" s="26">
        <v>44042</v>
      </c>
      <c r="D1246" s="4">
        <v>91</v>
      </c>
      <c r="E1246" s="29">
        <v>2151</v>
      </c>
      <c r="F1246" s="4">
        <v>1</v>
      </c>
      <c r="G1246" s="82" t="e">
        <f>F1246+G1222</f>
        <v>#REF!</v>
      </c>
      <c r="H1246" s="92">
        <f t="shared" si="90"/>
        <v>2151</v>
      </c>
      <c r="I1246" s="92">
        <f t="shared" si="91"/>
        <v>7.6736881292677301</v>
      </c>
      <c r="J1246" s="149">
        <f t="shared" si="93"/>
        <v>15.054284989268304</v>
      </c>
    </row>
    <row r="1247" spans="1:10" x14ac:dyDescent="0.25">
      <c r="A1247" s="92">
        <f t="shared" si="92"/>
        <v>151</v>
      </c>
      <c r="B1247" s="5" t="s">
        <v>27</v>
      </c>
      <c r="C1247" s="26">
        <v>44043</v>
      </c>
      <c r="D1247" s="4">
        <v>108</v>
      </c>
      <c r="E1247" s="29">
        <v>2259</v>
      </c>
      <c r="G1247" s="82" t="e">
        <f>F1247+G1223</f>
        <v>#REF!</v>
      </c>
      <c r="H1247" s="92">
        <f t="shared" si="90"/>
        <v>2259</v>
      </c>
      <c r="I1247" s="92">
        <f t="shared" si="91"/>
        <v>7.7226775164680035</v>
      </c>
      <c r="J1247" s="149">
        <f t="shared" si="93"/>
        <v>14.617816658530808</v>
      </c>
    </row>
    <row r="1248" spans="1:10" x14ac:dyDescent="0.25">
      <c r="A1248" s="92">
        <f t="shared" si="92"/>
        <v>152</v>
      </c>
      <c r="B1248" s="5" t="s">
        <v>27</v>
      </c>
      <c r="C1248" s="26">
        <v>44044</v>
      </c>
      <c r="D1248" s="4">
        <v>91</v>
      </c>
      <c r="E1248" s="29">
        <v>2350</v>
      </c>
      <c r="F1248" s="4">
        <v>2</v>
      </c>
      <c r="G1248" s="82" t="e">
        <f>F1248+G1224</f>
        <v>#REF!</v>
      </c>
      <c r="H1248" s="92">
        <f t="shared" si="90"/>
        <v>2350</v>
      </c>
      <c r="I1248" s="92">
        <f t="shared" si="91"/>
        <v>7.7621706071382048</v>
      </c>
      <c r="J1248" s="149">
        <f t="shared" si="93"/>
        <v>14.696813717296957</v>
      </c>
    </row>
    <row r="1249" spans="1:10" x14ac:dyDescent="0.25">
      <c r="A1249" s="92">
        <f t="shared" si="92"/>
        <v>153</v>
      </c>
      <c r="B1249" s="5" t="s">
        <v>27</v>
      </c>
      <c r="C1249" s="26">
        <v>44045</v>
      </c>
      <c r="D1249" s="4">
        <v>87</v>
      </c>
      <c r="E1249" s="29">
        <v>2437</v>
      </c>
      <c r="F1249" s="4">
        <v>1</v>
      </c>
      <c r="G1249" s="82" t="e">
        <f>F1249+G1225</f>
        <v>#REF!</v>
      </c>
      <c r="H1249" s="92">
        <f t="shared" si="90"/>
        <v>2437</v>
      </c>
      <c r="I1249" s="92">
        <f t="shared" si="91"/>
        <v>7.7985230536252059</v>
      </c>
      <c r="J1249" s="149">
        <f t="shared" si="93"/>
        <v>15.176361977213672</v>
      </c>
    </row>
    <row r="1250" spans="1:10" x14ac:dyDescent="0.25">
      <c r="A1250" s="92">
        <f t="shared" si="92"/>
        <v>154</v>
      </c>
      <c r="B1250" s="5" t="s">
        <v>27</v>
      </c>
      <c r="C1250" s="26">
        <v>44046</v>
      </c>
      <c r="D1250" s="4">
        <v>133</v>
      </c>
      <c r="E1250" s="29">
        <v>2570</v>
      </c>
      <c r="G1250" s="82">
        <f>F1250+G1226</f>
        <v>748</v>
      </c>
      <c r="H1250" s="92">
        <f t="shared" si="90"/>
        <v>2570</v>
      </c>
      <c r="I1250" s="92">
        <f t="shared" si="91"/>
        <v>7.8516611778892651</v>
      </c>
      <c r="J1250" s="149">
        <f t="shared" si="93"/>
        <v>15.435165122399015</v>
      </c>
    </row>
    <row r="1251" spans="1:10" x14ac:dyDescent="0.25">
      <c r="A1251" s="92">
        <f t="shared" si="92"/>
        <v>155</v>
      </c>
      <c r="B1251" s="5" t="s">
        <v>27</v>
      </c>
      <c r="C1251" s="26">
        <v>44047</v>
      </c>
      <c r="D1251" s="4">
        <v>147</v>
      </c>
      <c r="E1251" s="29">
        <v>2717</v>
      </c>
      <c r="F1251" s="4">
        <v>1</v>
      </c>
      <c r="G1251" s="82" t="e">
        <f>F1251+G1227</f>
        <v>#REF!</v>
      </c>
      <c r="H1251" s="92">
        <f t="shared" si="90"/>
        <v>2717</v>
      </c>
      <c r="I1251" s="92">
        <f t="shared" si="91"/>
        <v>7.9072836094263481</v>
      </c>
      <c r="J1251" s="149">
        <f t="shared" si="93"/>
        <v>15.14098392054607</v>
      </c>
    </row>
    <row r="1252" spans="1:10" x14ac:dyDescent="0.25">
      <c r="A1252" s="92">
        <f t="shared" si="92"/>
        <v>156</v>
      </c>
      <c r="B1252" s="5" t="s">
        <v>27</v>
      </c>
      <c r="C1252" s="26">
        <v>44048</v>
      </c>
      <c r="D1252" s="4">
        <v>137</v>
      </c>
      <c r="E1252" s="29">
        <v>2854</v>
      </c>
      <c r="F1252" s="4">
        <v>2</v>
      </c>
      <c r="G1252" s="82" t="e">
        <f>F1252+G1228</f>
        <v>#REF!</v>
      </c>
      <c r="H1252" s="92">
        <f t="shared" si="90"/>
        <v>2854</v>
      </c>
      <c r="I1252" s="92">
        <f t="shared" si="91"/>
        <v>7.9564767980367819</v>
      </c>
      <c r="J1252" s="149">
        <f t="shared" si="93"/>
        <v>15.031889223785877</v>
      </c>
    </row>
    <row r="1253" spans="1:10" x14ac:dyDescent="0.25">
      <c r="A1253" s="92">
        <f t="shared" si="92"/>
        <v>157</v>
      </c>
      <c r="B1253" s="5" t="s">
        <v>27</v>
      </c>
      <c r="C1253" s="26">
        <v>44049</v>
      </c>
      <c r="D1253" s="4">
        <v>144</v>
      </c>
      <c r="E1253" s="29">
        <v>2998</v>
      </c>
      <c r="G1253" s="82">
        <f>F1253+G1229</f>
        <v>201</v>
      </c>
      <c r="H1253" s="92">
        <f t="shared" si="90"/>
        <v>2998</v>
      </c>
      <c r="I1253" s="92">
        <f t="shared" si="91"/>
        <v>8.0057006786625422</v>
      </c>
      <c r="J1253" s="149">
        <f t="shared" si="93"/>
        <v>14.623500064634833</v>
      </c>
    </row>
    <row r="1254" spans="1:10" x14ac:dyDescent="0.25">
      <c r="A1254" s="92">
        <f t="shared" si="92"/>
        <v>158</v>
      </c>
      <c r="B1254" s="5" t="s">
        <v>27</v>
      </c>
      <c r="C1254" s="26">
        <v>44050</v>
      </c>
      <c r="D1254" s="4">
        <v>162</v>
      </c>
      <c r="E1254" s="29">
        <v>3160</v>
      </c>
      <c r="F1254" s="4">
        <f>5+4</f>
        <v>9</v>
      </c>
      <c r="G1254" s="82" t="e">
        <f>F1254+G1230</f>
        <v>#REF!</v>
      </c>
      <c r="H1254" s="92">
        <f t="shared" si="90"/>
        <v>3160</v>
      </c>
      <c r="I1254" s="92">
        <f t="shared" si="91"/>
        <v>8.0583273065809582</v>
      </c>
      <c r="J1254" s="149">
        <f t="shared" si="93"/>
        <v>14.21256404692134</v>
      </c>
    </row>
    <row r="1255" spans="1:10" x14ac:dyDescent="0.25">
      <c r="A1255" s="92">
        <f t="shared" si="92"/>
        <v>159</v>
      </c>
      <c r="B1255" s="5" t="s">
        <v>27</v>
      </c>
      <c r="C1255" s="26">
        <v>44051</v>
      </c>
      <c r="D1255" s="4">
        <v>150</v>
      </c>
      <c r="E1255" s="29">
        <v>3310</v>
      </c>
      <c r="F1255" s="4">
        <v>3</v>
      </c>
      <c r="G1255" s="82" t="e">
        <f>F1255+G1231</f>
        <v>#REF!</v>
      </c>
      <c r="H1255" s="92">
        <f t="shared" si="90"/>
        <v>3310</v>
      </c>
      <c r="I1255" s="92">
        <f t="shared" si="91"/>
        <v>8.1047034683711079</v>
      </c>
      <c r="J1255" s="149">
        <f t="shared" si="93"/>
        <v>13.836381105444989</v>
      </c>
    </row>
    <row r="1256" spans="1:10" x14ac:dyDescent="0.25">
      <c r="A1256" s="92">
        <f t="shared" si="92"/>
        <v>160</v>
      </c>
      <c r="B1256" s="5" t="s">
        <v>27</v>
      </c>
      <c r="C1256" s="26">
        <v>44052</v>
      </c>
      <c r="D1256" s="4">
        <v>205</v>
      </c>
      <c r="E1256" s="29">
        <v>3515</v>
      </c>
      <c r="F1256" s="4">
        <v>3</v>
      </c>
      <c r="G1256" s="82">
        <f>F1256+G1232</f>
        <v>192</v>
      </c>
      <c r="H1256" s="92">
        <f t="shared" si="90"/>
        <v>3515</v>
      </c>
      <c r="I1256" s="92">
        <f t="shared" si="91"/>
        <v>8.1647948042447656</v>
      </c>
      <c r="J1256" s="149">
        <f t="shared" si="93"/>
        <v>13.442175733955864</v>
      </c>
    </row>
    <row r="1257" spans="1:10" x14ac:dyDescent="0.25">
      <c r="A1257" s="92">
        <f t="shared" si="92"/>
        <v>161</v>
      </c>
      <c r="B1257" s="5" t="s">
        <v>27</v>
      </c>
      <c r="C1257" s="26">
        <v>44053</v>
      </c>
      <c r="D1257" s="4">
        <v>170</v>
      </c>
      <c r="E1257" s="29">
        <v>3685</v>
      </c>
      <c r="F1257" s="4">
        <v>3</v>
      </c>
      <c r="G1257" s="82" t="e">
        <f>F1257+G1233</f>
        <v>#REF!</v>
      </c>
      <c r="H1257" s="92">
        <f t="shared" si="90"/>
        <v>3685</v>
      </c>
      <c r="I1257" s="92">
        <f t="shared" si="91"/>
        <v>8.2120258046234369</v>
      </c>
      <c r="J1257" s="149">
        <f t="shared" si="93"/>
        <v>13.517240192777232</v>
      </c>
    </row>
    <row r="1258" spans="1:10" x14ac:dyDescent="0.25">
      <c r="A1258" s="92">
        <f t="shared" si="92"/>
        <v>162</v>
      </c>
      <c r="B1258" s="5" t="s">
        <v>27</v>
      </c>
      <c r="C1258" s="26">
        <v>44054</v>
      </c>
      <c r="D1258" s="4">
        <v>148</v>
      </c>
      <c r="E1258" s="29">
        <v>3833</v>
      </c>
      <c r="F1258" s="4">
        <v>3</v>
      </c>
      <c r="G1258" s="82" t="e">
        <f>F1258+G1234</f>
        <v>#REF!</v>
      </c>
      <c r="H1258" s="92">
        <f t="shared" si="90"/>
        <v>3833</v>
      </c>
      <c r="I1258" s="92">
        <f t="shared" si="91"/>
        <v>8.2514030653805559</v>
      </c>
      <c r="J1258" s="149">
        <f t="shared" si="93"/>
        <v>13.829227417556755</v>
      </c>
    </row>
    <row r="1259" spans="1:10" x14ac:dyDescent="0.25">
      <c r="A1259" s="92">
        <f t="shared" si="92"/>
        <v>163</v>
      </c>
      <c r="B1259" s="5" t="s">
        <v>27</v>
      </c>
      <c r="C1259" s="26">
        <v>44055</v>
      </c>
      <c r="D1259" s="4">
        <v>141</v>
      </c>
      <c r="E1259" s="29">
        <f>D1259+E1235</f>
        <v>1424</v>
      </c>
      <c r="G1259" s="82">
        <f>F1259+G1235</f>
        <v>170</v>
      </c>
      <c r="H1259" s="92">
        <f t="shared" si="90"/>
        <v>3974</v>
      </c>
      <c r="I1259" s="92">
        <f t="shared" si="91"/>
        <v>8.2875284231117625</v>
      </c>
      <c r="J1259" s="149">
        <f t="shared" si="93"/>
        <v>14.316081192664743</v>
      </c>
    </row>
    <row r="1260" spans="1:10" x14ac:dyDescent="0.25">
      <c r="A1260" s="92">
        <f t="shared" si="92"/>
        <v>164</v>
      </c>
      <c r="B1260" s="5" t="s">
        <v>27</v>
      </c>
      <c r="C1260" s="26">
        <v>44056</v>
      </c>
      <c r="D1260" s="4">
        <v>175</v>
      </c>
      <c r="E1260" s="29">
        <f>D1260+E1236</f>
        <v>1497</v>
      </c>
      <c r="F1260" s="4">
        <v>3</v>
      </c>
      <c r="G1260" s="82" t="e">
        <f>F1260+G1236</f>
        <v>#REF!</v>
      </c>
      <c r="H1260" s="92">
        <f t="shared" si="90"/>
        <v>4149</v>
      </c>
      <c r="I1260" s="92">
        <f t="shared" si="91"/>
        <v>8.3306226203328677</v>
      </c>
      <c r="J1260" s="149">
        <f t="shared" si="93"/>
        <v>14.899566910418185</v>
      </c>
    </row>
    <row r="1261" spans="1:10" x14ac:dyDescent="0.25">
      <c r="A1261" s="92">
        <f t="shared" si="92"/>
        <v>165</v>
      </c>
      <c r="B1261" s="5" t="s">
        <v>27</v>
      </c>
      <c r="C1261" s="26">
        <v>44057</v>
      </c>
      <c r="D1261" s="4">
        <v>144</v>
      </c>
      <c r="E1261" s="29">
        <f>D1261+E1237</f>
        <v>1524</v>
      </c>
      <c r="F1261" s="4">
        <f>1</f>
        <v>1</v>
      </c>
      <c r="G1261" s="82" t="e">
        <f>F1261+G1237</f>
        <v>#REF!</v>
      </c>
      <c r="H1261" s="92">
        <f t="shared" si="90"/>
        <v>4293</v>
      </c>
      <c r="I1261" s="92">
        <f t="shared" si="91"/>
        <v>8.3647410682245606</v>
      </c>
      <c r="J1261" s="149">
        <f t="shared" si="93"/>
        <v>15.812942140512035</v>
      </c>
    </row>
    <row r="1262" spans="1:10" x14ac:dyDescent="0.25">
      <c r="A1262" s="92">
        <f t="shared" si="92"/>
        <v>166</v>
      </c>
      <c r="B1262" s="5" t="s">
        <v>27</v>
      </c>
      <c r="C1262" s="26">
        <v>44058</v>
      </c>
      <c r="D1262" s="4">
        <v>161</v>
      </c>
      <c r="E1262" s="29">
        <f>D1262+E1238</f>
        <v>1628</v>
      </c>
      <c r="G1262" s="82">
        <f>F1262+G1238</f>
        <v>213</v>
      </c>
      <c r="H1262" s="92">
        <f t="shared" si="90"/>
        <v>4454</v>
      </c>
      <c r="I1262" s="92">
        <f t="shared" si="91"/>
        <v>8.4015578478173136</v>
      </c>
      <c r="J1262" s="149">
        <f t="shared" si="93"/>
        <v>16.781155456461054</v>
      </c>
    </row>
    <row r="1263" spans="1:10" x14ac:dyDescent="0.25">
      <c r="A1263" s="92">
        <f t="shared" si="92"/>
        <v>167</v>
      </c>
      <c r="B1263" s="5" t="s">
        <v>27</v>
      </c>
      <c r="C1263" s="26">
        <v>44059</v>
      </c>
      <c r="D1263" s="4">
        <v>141</v>
      </c>
      <c r="E1263" s="29">
        <f>D1263+E1239</f>
        <v>1710</v>
      </c>
      <c r="F1263" s="4">
        <v>4</v>
      </c>
      <c r="G1263" s="82" t="e">
        <f>F1263+G1239</f>
        <v>#REF!</v>
      </c>
      <c r="H1263" s="92">
        <f t="shared" si="90"/>
        <v>4595</v>
      </c>
      <c r="I1263" s="92">
        <f t="shared" si="91"/>
        <v>8.4327240347897874</v>
      </c>
      <c r="J1263" s="149">
        <f t="shared" si="93"/>
        <v>18.159514963850182</v>
      </c>
    </row>
    <row r="1264" spans="1:10" x14ac:dyDescent="0.25">
      <c r="A1264" s="92">
        <f t="shared" si="92"/>
        <v>168</v>
      </c>
      <c r="B1264" s="5" t="s">
        <v>27</v>
      </c>
      <c r="C1264" s="26">
        <v>44060</v>
      </c>
      <c r="D1264" s="4">
        <v>172</v>
      </c>
      <c r="E1264" s="29">
        <f>D1264+E1240</f>
        <v>1797</v>
      </c>
      <c r="F1264" s="4">
        <v>1</v>
      </c>
      <c r="G1264" s="82" t="e">
        <f>F1264+G1240</f>
        <v>#REF!</v>
      </c>
      <c r="H1264" s="92">
        <f t="shared" si="90"/>
        <v>4767</v>
      </c>
      <c r="I1264" s="92">
        <f t="shared" si="91"/>
        <v>8.4694724552048264</v>
      </c>
      <c r="J1264" s="149">
        <f t="shared" si="93"/>
        <v>18.873753976001776</v>
      </c>
    </row>
    <row r="1265" spans="1:10" x14ac:dyDescent="0.25">
      <c r="A1265" s="92">
        <f t="shared" si="92"/>
        <v>169</v>
      </c>
      <c r="B1265" s="5" t="s">
        <v>27</v>
      </c>
      <c r="C1265" s="26">
        <v>44061</v>
      </c>
      <c r="D1265" s="4">
        <v>227</v>
      </c>
      <c r="E1265" s="29">
        <v>4991</v>
      </c>
      <c r="F1265" s="4">
        <f>1+4</f>
        <v>5</v>
      </c>
      <c r="G1265" s="82">
        <f>F1265+G1241</f>
        <v>8</v>
      </c>
      <c r="H1265" s="92">
        <f t="shared" si="90"/>
        <v>4994</v>
      </c>
      <c r="I1265" s="92">
        <f t="shared" si="91"/>
        <v>8.5159924708397181</v>
      </c>
      <c r="J1265" s="149">
        <f t="shared" si="93"/>
        <v>18.752006949248202</v>
      </c>
    </row>
    <row r="1266" spans="1:10" x14ac:dyDescent="0.25">
      <c r="A1266" s="92">
        <f t="shared" si="92"/>
        <v>170</v>
      </c>
      <c r="B1266" s="5" t="s">
        <v>27</v>
      </c>
      <c r="C1266" s="26">
        <v>44062</v>
      </c>
      <c r="D1266" s="4">
        <v>100</v>
      </c>
      <c r="E1266" s="29">
        <f>D1266+E1242</f>
        <v>1875</v>
      </c>
      <c r="G1266" s="82" t="e">
        <f>F1266+G1242</f>
        <v>#REF!</v>
      </c>
      <c r="H1266" s="92">
        <f t="shared" si="90"/>
        <v>5094</v>
      </c>
      <c r="I1266" s="92">
        <f t="shared" si="91"/>
        <v>8.5358186555394031</v>
      </c>
      <c r="J1266" s="149">
        <f t="shared" si="93"/>
        <v>19.342092134101719</v>
      </c>
    </row>
    <row r="1267" spans="1:10" x14ac:dyDescent="0.25">
      <c r="A1267" s="92">
        <f t="shared" si="92"/>
        <v>171</v>
      </c>
      <c r="B1267" s="5" t="s">
        <v>27</v>
      </c>
      <c r="C1267" s="26">
        <v>44063</v>
      </c>
      <c r="D1267" s="4">
        <v>181</v>
      </c>
      <c r="E1267" s="29">
        <f>D1267+E1243</f>
        <v>2055</v>
      </c>
      <c r="F1267" s="4">
        <f>4+1</f>
        <v>5</v>
      </c>
      <c r="G1267" s="82" t="e">
        <f>F1267+G1243</f>
        <v>#REF!</v>
      </c>
      <c r="H1267" s="92">
        <f t="shared" si="90"/>
        <v>5275</v>
      </c>
      <c r="I1267" s="92">
        <f t="shared" si="91"/>
        <v>8.5707339583442668</v>
      </c>
      <c r="J1267" s="149">
        <f t="shared" si="93"/>
        <v>19.96569919632956</v>
      </c>
    </row>
    <row r="1268" spans="1:10" x14ac:dyDescent="0.25">
      <c r="A1268" s="92">
        <f t="shared" si="92"/>
        <v>172</v>
      </c>
      <c r="B1268" s="5" t="s">
        <v>27</v>
      </c>
      <c r="C1268" s="26">
        <v>44064</v>
      </c>
      <c r="D1268" s="4">
        <v>182</v>
      </c>
      <c r="E1268" s="29">
        <f>D1268+E1244</f>
        <v>2131</v>
      </c>
      <c r="F1268" s="4">
        <v>2</v>
      </c>
      <c r="G1268" s="82" t="e">
        <f>F1268+G1244</f>
        <v>#REF!</v>
      </c>
      <c r="H1268" s="92">
        <f t="shared" si="90"/>
        <v>5457</v>
      </c>
      <c r="I1268" s="92">
        <f t="shared" si="91"/>
        <v>8.6046544671862311</v>
      </c>
      <c r="J1268" s="149">
        <f t="shared" si="93"/>
        <v>20.209226773909467</v>
      </c>
    </row>
    <row r="1269" spans="1:10" x14ac:dyDescent="0.25">
      <c r="A1269" s="92">
        <f t="shared" si="92"/>
        <v>173</v>
      </c>
      <c r="B1269" s="5" t="s">
        <v>27</v>
      </c>
      <c r="C1269" s="26">
        <v>44065</v>
      </c>
      <c r="D1269" s="4">
        <v>219</v>
      </c>
      <c r="E1269" s="29">
        <f>D1269+E1245</f>
        <v>2279</v>
      </c>
      <c r="F1269" s="4">
        <v>4</v>
      </c>
      <c r="G1269" s="82" t="e">
        <f>F1269+G1245</f>
        <v>#REF!</v>
      </c>
      <c r="H1269" s="92">
        <f t="shared" si="90"/>
        <v>5676</v>
      </c>
      <c r="I1269" s="92">
        <f t="shared" si="91"/>
        <v>8.6440020382799325</v>
      </c>
      <c r="J1269" s="149">
        <f t="shared" si="93"/>
        <v>20.214180439093163</v>
      </c>
    </row>
    <row r="1270" spans="1:10" x14ac:dyDescent="0.25">
      <c r="A1270" s="92">
        <f t="shared" si="92"/>
        <v>174</v>
      </c>
      <c r="B1270" s="5" t="s">
        <v>27</v>
      </c>
      <c r="C1270" s="26">
        <v>44066</v>
      </c>
      <c r="D1270" s="4">
        <v>233</v>
      </c>
      <c r="E1270" s="29">
        <f>D1270+E1246</f>
        <v>2384</v>
      </c>
      <c r="F1270" s="4">
        <f>2</f>
        <v>2</v>
      </c>
      <c r="G1270" s="82" t="e">
        <f>F1270+G1246</f>
        <v>#REF!</v>
      </c>
      <c r="H1270" s="92">
        <f t="shared" si="90"/>
        <v>5909</v>
      </c>
      <c r="I1270" s="92">
        <f t="shared" si="91"/>
        <v>8.6842318913456751</v>
      </c>
      <c r="J1270" s="149">
        <f t="shared" si="93"/>
        <v>19.843999782045163</v>
      </c>
    </row>
    <row r="1271" spans="1:10" x14ac:dyDescent="0.25">
      <c r="A1271" s="92">
        <f t="shared" si="92"/>
        <v>175</v>
      </c>
      <c r="B1271" s="5" t="s">
        <v>27</v>
      </c>
      <c r="C1271" s="26">
        <v>44067</v>
      </c>
      <c r="D1271" s="4">
        <v>208</v>
      </c>
      <c r="E1271" s="29">
        <f>D1271+E1247</f>
        <v>2467</v>
      </c>
      <c r="F1271" s="4">
        <f>3+1</f>
        <v>4</v>
      </c>
      <c r="G1271" s="82" t="e">
        <f>F1271+G1247</f>
        <v>#REF!</v>
      </c>
      <c r="H1271" s="92">
        <f t="shared" si="90"/>
        <v>6117</v>
      </c>
      <c r="I1271" s="92">
        <f t="shared" si="91"/>
        <v>8.7188270592425656</v>
      </c>
      <c r="J1271" s="149">
        <f t="shared" si="93"/>
        <v>19.769574862770053</v>
      </c>
    </row>
    <row r="1272" spans="1:10" x14ac:dyDescent="0.25">
      <c r="A1272" s="92">
        <f t="shared" si="92"/>
        <v>176</v>
      </c>
      <c r="B1272" s="5" t="s">
        <v>27</v>
      </c>
      <c r="C1272" s="26">
        <v>44068</v>
      </c>
      <c r="D1272" s="4">
        <v>298</v>
      </c>
      <c r="E1272" s="29">
        <f>D1272+E1248</f>
        <v>2648</v>
      </c>
      <c r="F1272" s="4">
        <v>3</v>
      </c>
      <c r="G1272" s="82" t="e">
        <f>F1272+G1248</f>
        <v>#REF!</v>
      </c>
      <c r="H1272" s="92">
        <f t="shared" si="90"/>
        <v>6415</v>
      </c>
      <c r="I1272" s="92">
        <f t="shared" si="91"/>
        <v>8.7663942770497361</v>
      </c>
      <c r="J1272" s="149">
        <f t="shared" si="93"/>
        <v>19.104386577300641</v>
      </c>
    </row>
    <row r="1273" spans="1:10" x14ac:dyDescent="0.25">
      <c r="A1273" s="92">
        <f t="shared" si="92"/>
        <v>177</v>
      </c>
      <c r="B1273" s="5" t="s">
        <v>27</v>
      </c>
      <c r="C1273" s="26">
        <v>44069</v>
      </c>
      <c r="D1273" s="4">
        <v>355</v>
      </c>
      <c r="E1273" s="29">
        <f>D1273+E1249</f>
        <v>2792</v>
      </c>
      <c r="F1273" s="4">
        <f>4</f>
        <v>4</v>
      </c>
      <c r="G1273" s="82" t="e">
        <f>F1273+G1249</f>
        <v>#REF!</v>
      </c>
      <c r="H1273" s="92">
        <f t="shared" si="90"/>
        <v>6770</v>
      </c>
      <c r="I1273" s="92">
        <f t="shared" si="91"/>
        <v>8.8202563659063209</v>
      </c>
      <c r="J1273" s="149">
        <f t="shared" si="93"/>
        <v>17.36945018686772</v>
      </c>
    </row>
    <row r="1274" spans="1:10" x14ac:dyDescent="0.25">
      <c r="A1274" s="92">
        <f t="shared" si="92"/>
        <v>178</v>
      </c>
      <c r="B1274" s="5" t="s">
        <v>27</v>
      </c>
      <c r="C1274" s="26">
        <v>44070</v>
      </c>
      <c r="D1274" s="4">
        <v>363</v>
      </c>
      <c r="E1274" s="29">
        <f>D1274+E1250</f>
        <v>2933</v>
      </c>
      <c r="F1274" s="4">
        <v>1</v>
      </c>
      <c r="G1274" s="82">
        <f>F1274+G1250</f>
        <v>749</v>
      </c>
      <c r="H1274" s="92">
        <f t="shared" si="90"/>
        <v>7133</v>
      </c>
      <c r="I1274" s="92">
        <f t="shared" si="91"/>
        <v>8.8724871822780376</v>
      </c>
      <c r="J1274" s="149">
        <f t="shared" si="93"/>
        <v>16.209211791632288</v>
      </c>
    </row>
    <row r="1275" spans="1:10" x14ac:dyDescent="0.25">
      <c r="A1275" s="92">
        <f t="shared" si="92"/>
        <v>179</v>
      </c>
      <c r="B1275" s="5" t="s">
        <v>27</v>
      </c>
      <c r="C1275" s="26">
        <v>44071</v>
      </c>
      <c r="D1275" s="4">
        <v>375</v>
      </c>
      <c r="E1275" s="29">
        <f>D1275+E1251</f>
        <v>3092</v>
      </c>
      <c r="F1275" s="4">
        <f>2</f>
        <v>2</v>
      </c>
      <c r="G1275" s="82" t="e">
        <f>F1275+G1251</f>
        <v>#REF!</v>
      </c>
      <c r="H1275" s="92">
        <f t="shared" si="90"/>
        <v>7508</v>
      </c>
      <c r="I1275" s="92">
        <f t="shared" si="91"/>
        <v>8.9237243977063994</v>
      </c>
      <c r="J1275" s="149">
        <f t="shared" si="93"/>
        <v>15.196010462773053</v>
      </c>
    </row>
    <row r="1276" spans="1:10" x14ac:dyDescent="0.25">
      <c r="A1276" s="92">
        <f t="shared" si="92"/>
        <v>180</v>
      </c>
      <c r="B1276" s="5" t="s">
        <v>27</v>
      </c>
      <c r="C1276" s="26">
        <v>44072</v>
      </c>
      <c r="D1276" s="4">
        <v>337</v>
      </c>
      <c r="E1276" s="29">
        <f>D1276+E1252</f>
        <v>3191</v>
      </c>
      <c r="F1276" s="4">
        <f>4+2</f>
        <v>6</v>
      </c>
      <c r="G1276" s="82" t="e">
        <f>F1276+G1252</f>
        <v>#REF!</v>
      </c>
      <c r="H1276" s="92">
        <f t="shared" si="90"/>
        <v>7845</v>
      </c>
      <c r="I1276" s="92">
        <f t="shared" si="91"/>
        <v>8.9676316651671328</v>
      </c>
      <c r="J1276" s="149">
        <f t="shared" si="93"/>
        <v>14.637650396594793</v>
      </c>
    </row>
    <row r="1277" spans="1:10" x14ac:dyDescent="0.25">
      <c r="A1277" s="92">
        <f t="shared" si="92"/>
        <v>181</v>
      </c>
      <c r="B1277" s="5" t="s">
        <v>27</v>
      </c>
      <c r="C1277" s="26">
        <v>44073</v>
      </c>
      <c r="D1277" s="4">
        <v>292</v>
      </c>
      <c r="E1277" s="29">
        <f>D1277+E1253</f>
        <v>3290</v>
      </c>
      <c r="F1277" s="4">
        <f>1+3+2</f>
        <v>6</v>
      </c>
      <c r="G1277" s="82">
        <f>F1277+G1253</f>
        <v>207</v>
      </c>
      <c r="H1277" s="92">
        <f t="shared" si="90"/>
        <v>8137</v>
      </c>
      <c r="I1277" s="92">
        <f t="shared" si="91"/>
        <v>9.0041768406966565</v>
      </c>
      <c r="J1277" s="149">
        <f t="shared" si="93"/>
        <v>14.527548323547041</v>
      </c>
    </row>
    <row r="1278" spans="1:10" x14ac:dyDescent="0.25">
      <c r="A1278" s="92">
        <f t="shared" si="92"/>
        <v>182</v>
      </c>
      <c r="B1278" s="5" t="s">
        <v>27</v>
      </c>
      <c r="C1278" s="26">
        <v>44074</v>
      </c>
      <c r="D1278" s="4">
        <v>388</v>
      </c>
      <c r="E1278" s="29">
        <f>D1278+E1254</f>
        <v>3548</v>
      </c>
      <c r="F1278" s="4">
        <f>1+1</f>
        <v>2</v>
      </c>
      <c r="G1278" s="82" t="e">
        <f>F1278+G1254</f>
        <v>#REF!</v>
      </c>
      <c r="H1278" s="92">
        <f t="shared" si="90"/>
        <v>8525</v>
      </c>
      <c r="I1278" s="92">
        <f t="shared" si="91"/>
        <v>9.0507583021517171</v>
      </c>
      <c r="J1278" s="149">
        <f t="shared" si="93"/>
        <v>14.535034498444782</v>
      </c>
    </row>
    <row r="1279" spans="1:10" x14ac:dyDescent="0.25">
      <c r="A1279" s="92">
        <f t="shared" si="92"/>
        <v>183</v>
      </c>
      <c r="B1279" s="5" t="s">
        <v>27</v>
      </c>
      <c r="C1279" s="26">
        <v>44075</v>
      </c>
      <c r="D1279" s="4">
        <v>392</v>
      </c>
      <c r="E1279" s="29">
        <f>D1279+E1255</f>
        <v>3702</v>
      </c>
      <c r="F1279" s="4">
        <f>1+1</f>
        <v>2</v>
      </c>
      <c r="G1279" s="82" t="e">
        <f>F1279+G1255</f>
        <v>#REF!</v>
      </c>
      <c r="H1279" s="92">
        <f t="shared" si="90"/>
        <v>8917</v>
      </c>
      <c r="I1279" s="92">
        <f t="shared" si="91"/>
        <v>9.0957148461348787</v>
      </c>
      <c r="J1279" s="149">
        <f t="shared" si="93"/>
        <v>14.941852411782573</v>
      </c>
    </row>
    <row r="1280" spans="1:10" x14ac:dyDescent="0.25">
      <c r="A1280" s="92">
        <f t="shared" si="92"/>
        <v>184</v>
      </c>
      <c r="B1280" s="5" t="s">
        <v>27</v>
      </c>
      <c r="C1280" s="26">
        <v>44076</v>
      </c>
      <c r="D1280" s="4">
        <v>480</v>
      </c>
      <c r="E1280" s="29">
        <f>D1280+E1256</f>
        <v>3995</v>
      </c>
      <c r="F1280" s="4">
        <f>1+1+3</f>
        <v>5</v>
      </c>
      <c r="G1280" s="82">
        <f>F1280+G1256</f>
        <v>197</v>
      </c>
      <c r="H1280" s="92">
        <f t="shared" ref="H1280:H1315" si="94">IF(EXACT(B1280,B1279),D1280+H1279,E1280)</f>
        <v>9397</v>
      </c>
      <c r="I1280" s="92">
        <f t="shared" si="91"/>
        <v>9.1481457683830651</v>
      </c>
      <c r="J1280" s="149">
        <f t="shared" si="93"/>
        <v>15.206110084165054</v>
      </c>
    </row>
    <row r="1281" spans="1:10" x14ac:dyDescent="0.25">
      <c r="A1281" s="92">
        <f t="shared" si="92"/>
        <v>185</v>
      </c>
      <c r="B1281" s="5" t="s">
        <v>27</v>
      </c>
      <c r="C1281" s="26">
        <v>44077</v>
      </c>
      <c r="D1281" s="4">
        <v>449</v>
      </c>
      <c r="E1281" s="29">
        <f>D1281+E1257</f>
        <v>4134</v>
      </c>
      <c r="F1281" s="4">
        <f>1+5+1</f>
        <v>7</v>
      </c>
      <c r="G1281" s="82" t="e">
        <f>F1281+G1257</f>
        <v>#REF!</v>
      </c>
      <c r="H1281" s="92">
        <f t="shared" si="94"/>
        <v>9846</v>
      </c>
      <c r="I1281" s="92">
        <f t="shared" si="91"/>
        <v>9.1948205603181457</v>
      </c>
      <c r="J1281" s="149">
        <f t="shared" si="93"/>
        <v>15.284907653747874</v>
      </c>
    </row>
    <row r="1282" spans="1:10" x14ac:dyDescent="0.25">
      <c r="A1282" s="92">
        <f t="shared" si="92"/>
        <v>186</v>
      </c>
      <c r="B1282" s="5" t="s">
        <v>27</v>
      </c>
      <c r="C1282" s="26">
        <v>44078</v>
      </c>
      <c r="D1282" s="4">
        <v>498</v>
      </c>
      <c r="E1282" s="29">
        <f>D1282+E1258</f>
        <v>4331</v>
      </c>
      <c r="F1282" s="4">
        <f>1+4+2</f>
        <v>7</v>
      </c>
      <c r="G1282" s="82" t="e">
        <f>F1282+G1258</f>
        <v>#REF!</v>
      </c>
      <c r="H1282" s="92">
        <f t="shared" si="94"/>
        <v>10344</v>
      </c>
      <c r="I1282" s="92">
        <f t="shared" ref="I1282:I1345" si="95">LN(H1282)</f>
        <v>9.2441619204516936</v>
      </c>
      <c r="J1282" s="149">
        <f t="shared" si="93"/>
        <v>15.10018651835516</v>
      </c>
    </row>
    <row r="1283" spans="1:10" x14ac:dyDescent="0.25">
      <c r="A1283" s="92">
        <f t="shared" si="92"/>
        <v>187</v>
      </c>
      <c r="B1283" s="5" t="s">
        <v>27</v>
      </c>
      <c r="C1283" s="26">
        <v>44079</v>
      </c>
      <c r="D1283" s="4">
        <v>424</v>
      </c>
      <c r="E1283" s="29">
        <f>D1283+E1259</f>
        <v>1848</v>
      </c>
      <c r="F1283" s="4">
        <f>1+4+3</f>
        <v>8</v>
      </c>
      <c r="G1283" s="82">
        <f>F1283+G1259</f>
        <v>178</v>
      </c>
      <c r="H1283" s="92">
        <f t="shared" si="94"/>
        <v>10768</v>
      </c>
      <c r="I1283" s="92">
        <f t="shared" si="95"/>
        <v>9.2843340518845086</v>
      </c>
      <c r="J1283" s="149">
        <f t="shared" si="93"/>
        <v>14.923737809387431</v>
      </c>
    </row>
    <row r="1284" spans="1:10" x14ac:dyDescent="0.25">
      <c r="A1284" s="92">
        <f t="shared" ref="A1284:A1347" si="96">IF(EXACT(B1284,B1283),A1283+1,1)</f>
        <v>188</v>
      </c>
      <c r="B1284" s="5" t="s">
        <v>27</v>
      </c>
      <c r="C1284" s="26">
        <v>44080</v>
      </c>
      <c r="D1284" s="4">
        <v>387</v>
      </c>
      <c r="E1284" s="29">
        <f>D1284+E1260</f>
        <v>1884</v>
      </c>
      <c r="F1284" s="4">
        <f>1+4</f>
        <v>5</v>
      </c>
      <c r="G1284" s="82" t="e">
        <f>F1284+G1260</f>
        <v>#REF!</v>
      </c>
      <c r="H1284" s="92">
        <f t="shared" si="94"/>
        <v>11155</v>
      </c>
      <c r="I1284" s="92">
        <f t="shared" si="95"/>
        <v>9.3196431068666321</v>
      </c>
      <c r="J1284" s="149">
        <f t="shared" si="93"/>
        <v>15.052217032814909</v>
      </c>
    </row>
    <row r="1285" spans="1:10" x14ac:dyDescent="0.25">
      <c r="A1285" s="92">
        <f t="shared" si="96"/>
        <v>189</v>
      </c>
      <c r="B1285" s="5" t="s">
        <v>27</v>
      </c>
      <c r="C1285" s="26">
        <v>44081</v>
      </c>
      <c r="D1285" s="4">
        <v>456</v>
      </c>
      <c r="E1285" s="29">
        <f>D1285+E1261</f>
        <v>1980</v>
      </c>
      <c r="F1285" s="4">
        <f>4+1</f>
        <v>5</v>
      </c>
      <c r="G1285" s="82" t="e">
        <f>F1285+G1261</f>
        <v>#REF!</v>
      </c>
      <c r="H1285" s="92">
        <f t="shared" si="94"/>
        <v>11611</v>
      </c>
      <c r="I1285" s="92">
        <f t="shared" si="95"/>
        <v>9.3597082036270063</v>
      </c>
      <c r="J1285" s="149">
        <f t="shared" si="93"/>
        <v>15.567192288842662</v>
      </c>
    </row>
    <row r="1286" spans="1:10" x14ac:dyDescent="0.25">
      <c r="A1286" s="92">
        <f t="shared" si="96"/>
        <v>190</v>
      </c>
      <c r="B1286" s="5" t="s">
        <v>27</v>
      </c>
      <c r="C1286" s="26">
        <v>44082</v>
      </c>
      <c r="D1286" s="4">
        <v>381</v>
      </c>
      <c r="E1286" s="29">
        <f>D1286+E1262</f>
        <v>2009</v>
      </c>
      <c r="F1286" s="4">
        <f>3+3</f>
        <v>6</v>
      </c>
      <c r="G1286" s="82">
        <f>F1286+G1262</f>
        <v>219</v>
      </c>
      <c r="H1286" s="92">
        <f t="shared" si="94"/>
        <v>11992</v>
      </c>
      <c r="I1286" s="92">
        <f t="shared" si="95"/>
        <v>9.391995039782433</v>
      </c>
      <c r="J1286" s="149">
        <f t="shared" si="93"/>
        <v>16.417816592487643</v>
      </c>
    </row>
    <row r="1287" spans="1:10" x14ac:dyDescent="0.25">
      <c r="A1287" s="92">
        <f t="shared" si="96"/>
        <v>191</v>
      </c>
      <c r="B1287" s="5" t="s">
        <v>27</v>
      </c>
      <c r="C1287" s="26">
        <v>44083</v>
      </c>
      <c r="D1287" s="4">
        <v>577</v>
      </c>
      <c r="E1287" s="29">
        <f>D1287+E1263</f>
        <v>2287</v>
      </c>
      <c r="F1287" s="4">
        <f>5+3</f>
        <v>8</v>
      </c>
      <c r="G1287" s="82" t="e">
        <f>F1287+G1263</f>
        <v>#REF!</v>
      </c>
      <c r="H1287" s="92">
        <f t="shared" si="94"/>
        <v>12569</v>
      </c>
      <c r="I1287" s="92">
        <f t="shared" si="95"/>
        <v>9.4389887439248383</v>
      </c>
      <c r="J1287" s="149">
        <f t="shared" si="93"/>
        <v>17.106090931837578</v>
      </c>
    </row>
    <row r="1288" spans="1:10" x14ac:dyDescent="0.25">
      <c r="A1288" s="92">
        <f t="shared" si="96"/>
        <v>192</v>
      </c>
      <c r="B1288" s="5" t="s">
        <v>27</v>
      </c>
      <c r="C1288" s="26">
        <v>44084</v>
      </c>
      <c r="D1288" s="1">
        <v>443</v>
      </c>
      <c r="E1288" s="29">
        <f>D1288+E1264</f>
        <v>2240</v>
      </c>
      <c r="F1288" s="4">
        <f>3+2</f>
        <v>5</v>
      </c>
      <c r="G1288" s="82" t="e">
        <f>F1288+G1264</f>
        <v>#REF!</v>
      </c>
      <c r="H1288" s="92">
        <f t="shared" si="94"/>
        <v>13012</v>
      </c>
      <c r="I1288" s="92">
        <f t="shared" si="95"/>
        <v>9.4736272875932421</v>
      </c>
      <c r="J1288" s="149">
        <f t="shared" si="93"/>
        <v>17.703674593374025</v>
      </c>
    </row>
    <row r="1289" spans="1:10" x14ac:dyDescent="0.25">
      <c r="A1289" s="92">
        <f t="shared" si="96"/>
        <v>193</v>
      </c>
      <c r="B1289" s="5" t="s">
        <v>27</v>
      </c>
      <c r="C1289" s="26">
        <v>44085</v>
      </c>
      <c r="D1289" s="4">
        <v>387</v>
      </c>
      <c r="E1289" s="29">
        <f>D1289+E1265</f>
        <v>5378</v>
      </c>
      <c r="F1289" s="4">
        <f>3+3</f>
        <v>6</v>
      </c>
      <c r="G1289" s="82">
        <f>F1289+G1265</f>
        <v>14</v>
      </c>
      <c r="H1289" s="92">
        <f t="shared" si="94"/>
        <v>13399</v>
      </c>
      <c r="I1289" s="92">
        <f t="shared" si="95"/>
        <v>9.5029353562886083</v>
      </c>
      <c r="J1289" s="149">
        <f t="shared" si="93"/>
        <v>18.494469734922696</v>
      </c>
    </row>
    <row r="1290" spans="1:10" x14ac:dyDescent="0.25">
      <c r="A1290" s="92">
        <f t="shared" si="96"/>
        <v>194</v>
      </c>
      <c r="B1290" s="5" t="s">
        <v>27</v>
      </c>
      <c r="C1290" s="26">
        <v>44086</v>
      </c>
      <c r="D1290" s="4">
        <v>491</v>
      </c>
      <c r="E1290" s="29">
        <f>D1290+E1266</f>
        <v>2366</v>
      </c>
      <c r="F1290" s="4">
        <f>4</f>
        <v>4</v>
      </c>
      <c r="G1290" s="82" t="e">
        <f>F1290+G1266</f>
        <v>#REF!</v>
      </c>
      <c r="H1290" s="92">
        <f t="shared" si="94"/>
        <v>13890</v>
      </c>
      <c r="I1290" s="92">
        <f t="shared" si="95"/>
        <v>9.53892443574839</v>
      </c>
      <c r="J1290" s="149">
        <f t="shared" si="93"/>
        <v>18.859040773801667</v>
      </c>
    </row>
    <row r="1291" spans="1:10" x14ac:dyDescent="0.25">
      <c r="A1291" s="92">
        <f t="shared" si="96"/>
        <v>195</v>
      </c>
      <c r="B1291" s="5" t="s">
        <v>27</v>
      </c>
      <c r="C1291" s="26">
        <v>44087</v>
      </c>
      <c r="D1291" s="4">
        <v>552</v>
      </c>
      <c r="E1291" s="29">
        <f>D1291+E1267</f>
        <v>2607</v>
      </c>
      <c r="F1291" s="4">
        <f>3+1</f>
        <v>4</v>
      </c>
      <c r="G1291" s="82" t="e">
        <f>F1291+G1267</f>
        <v>#REF!</v>
      </c>
      <c r="H1291" s="92">
        <f t="shared" si="94"/>
        <v>14442</v>
      </c>
      <c r="I1291" s="92">
        <f t="shared" si="95"/>
        <v>9.5778959070111274</v>
      </c>
      <c r="J1291" s="149">
        <f t="shared" si="93"/>
        <v>18.957499678171114</v>
      </c>
    </row>
    <row r="1292" spans="1:10" x14ac:dyDescent="0.25">
      <c r="A1292" s="92">
        <f t="shared" si="96"/>
        <v>196</v>
      </c>
      <c r="B1292" s="5" t="s">
        <v>27</v>
      </c>
      <c r="C1292" s="26">
        <v>44088</v>
      </c>
      <c r="D1292" s="4">
        <v>535</v>
      </c>
      <c r="E1292" s="29">
        <f>D1292+E1268</f>
        <v>2666</v>
      </c>
      <c r="F1292" s="4">
        <f>4+3</f>
        <v>7</v>
      </c>
      <c r="G1292" s="82" t="e">
        <f>F1292+G1268</f>
        <v>#REF!</v>
      </c>
      <c r="H1292" s="92">
        <f t="shared" si="94"/>
        <v>14977</v>
      </c>
      <c r="I1292" s="92">
        <f t="shared" si="95"/>
        <v>9.6142709699923952</v>
      </c>
      <c r="J1292" s="149">
        <f t="shared" si="93"/>
        <v>19.14923082818288</v>
      </c>
    </row>
    <row r="1293" spans="1:10" x14ac:dyDescent="0.25">
      <c r="A1293" s="92">
        <f t="shared" si="96"/>
        <v>197</v>
      </c>
      <c r="B1293" s="61" t="s">
        <v>27</v>
      </c>
      <c r="C1293" s="26">
        <v>44089</v>
      </c>
      <c r="D1293" s="4">
        <v>719</v>
      </c>
      <c r="E1293" s="29">
        <f>D1293+E1269</f>
        <v>2998</v>
      </c>
      <c r="F1293" s="4">
        <f>4+4</f>
        <v>8</v>
      </c>
      <c r="G1293" s="82" t="e">
        <f>F1293+G1269</f>
        <v>#REF!</v>
      </c>
      <c r="H1293" s="92">
        <f t="shared" si="94"/>
        <v>15696</v>
      </c>
      <c r="I1293" s="92">
        <f t="shared" si="95"/>
        <v>9.661161181805145</v>
      </c>
      <c r="J1293" s="149">
        <f t="shared" si="93"/>
        <v>18.725459089005113</v>
      </c>
    </row>
    <row r="1294" spans="1:10" x14ac:dyDescent="0.25">
      <c r="A1294" s="92">
        <f t="shared" si="96"/>
        <v>198</v>
      </c>
      <c r="B1294" s="61" t="s">
        <v>27</v>
      </c>
      <c r="C1294" s="26">
        <v>44090</v>
      </c>
      <c r="D1294" s="4">
        <v>691</v>
      </c>
      <c r="E1294" s="29">
        <f>D1294+E1270</f>
        <v>3075</v>
      </c>
      <c r="F1294" s="4">
        <f>5+4</f>
        <v>9</v>
      </c>
      <c r="G1294" s="82" t="e">
        <f>F1294+G1270</f>
        <v>#REF!</v>
      </c>
      <c r="H1294" s="92">
        <f t="shared" si="94"/>
        <v>16387</v>
      </c>
      <c r="I1294" s="92">
        <f t="shared" si="95"/>
        <v>9.7042436165462238</v>
      </c>
      <c r="J1294" s="149">
        <f t="shared" si="93"/>
        <v>18.382198941065226</v>
      </c>
    </row>
    <row r="1295" spans="1:10" x14ac:dyDescent="0.25">
      <c r="A1295" s="92">
        <f t="shared" si="96"/>
        <v>199</v>
      </c>
      <c r="B1295" s="61" t="s">
        <v>27</v>
      </c>
      <c r="C1295" s="26">
        <v>44091</v>
      </c>
      <c r="D1295" s="4">
        <v>757</v>
      </c>
      <c r="E1295" s="29">
        <f>D1295+E1271</f>
        <v>3224</v>
      </c>
      <c r="F1295" s="4">
        <f>1+4+2</f>
        <v>7</v>
      </c>
      <c r="G1295" s="82" t="e">
        <f>F1295+G1271</f>
        <v>#REF!</v>
      </c>
      <c r="H1295" s="92">
        <f t="shared" si="94"/>
        <v>17144</v>
      </c>
      <c r="I1295" s="92">
        <f t="shared" si="95"/>
        <v>9.7494035371534125</v>
      </c>
      <c r="J1295" s="149">
        <f t="shared" si="93"/>
        <v>17.432129086583114</v>
      </c>
    </row>
    <row r="1296" spans="1:10" x14ac:dyDescent="0.25">
      <c r="A1296" s="92">
        <f t="shared" si="96"/>
        <v>200</v>
      </c>
      <c r="B1296" s="61" t="s">
        <v>27</v>
      </c>
      <c r="C1296" s="26">
        <v>44092</v>
      </c>
      <c r="D1296" s="4">
        <v>716</v>
      </c>
      <c r="E1296" s="29">
        <f>D1296+E1272</f>
        <v>3364</v>
      </c>
      <c r="F1296" s="4">
        <f>1+1+5+3</f>
        <v>10</v>
      </c>
      <c r="G1296" s="82" t="e">
        <f>F1296+G1272</f>
        <v>#REF!</v>
      </c>
      <c r="H1296" s="92">
        <f t="shared" si="94"/>
        <v>17860</v>
      </c>
      <c r="I1296" s="92">
        <f t="shared" si="95"/>
        <v>9.79031885443049</v>
      </c>
      <c r="J1296" s="149">
        <f t="shared" ref="J1296:J1315" si="97">LN(2)/SLOPE(I1289:I1296,A1289:A1296)</f>
        <v>16.683134873018844</v>
      </c>
    </row>
    <row r="1297" spans="1:10" x14ac:dyDescent="0.25">
      <c r="A1297" s="92">
        <f t="shared" si="96"/>
        <v>201</v>
      </c>
      <c r="B1297" s="61" t="s">
        <v>27</v>
      </c>
      <c r="C1297" s="26">
        <v>44093</v>
      </c>
      <c r="D1297" s="4">
        <v>751</v>
      </c>
      <c r="E1297" s="29">
        <f>D1297+E1273</f>
        <v>3543</v>
      </c>
      <c r="F1297" s="4">
        <f>1+1+7</f>
        <v>9</v>
      </c>
      <c r="G1297" s="82" t="e">
        <f>F1297+G1273</f>
        <v>#REF!</v>
      </c>
      <c r="H1297" s="92">
        <f t="shared" si="94"/>
        <v>18611</v>
      </c>
      <c r="I1297" s="92">
        <f t="shared" si="95"/>
        <v>9.831508082743964</v>
      </c>
      <c r="J1297" s="149">
        <f t="shared" si="97"/>
        <v>16.361222864961075</v>
      </c>
    </row>
    <row r="1298" spans="1:10" x14ac:dyDescent="0.25">
      <c r="A1298" s="92">
        <f t="shared" si="96"/>
        <v>202</v>
      </c>
      <c r="B1298" s="61" t="s">
        <v>27</v>
      </c>
      <c r="C1298" s="26">
        <v>44094</v>
      </c>
      <c r="D1298" s="4">
        <v>600</v>
      </c>
      <c r="E1298" s="29">
        <f>D1298+E1274</f>
        <v>3533</v>
      </c>
      <c r="F1298" s="4">
        <f>5+3</f>
        <v>8</v>
      </c>
      <c r="G1298" s="82">
        <f>F1298+G1274</f>
        <v>757</v>
      </c>
      <c r="H1298" s="92">
        <f t="shared" si="94"/>
        <v>19211</v>
      </c>
      <c r="I1298" s="92">
        <f t="shared" si="95"/>
        <v>9.8632383106284429</v>
      </c>
      <c r="J1298" s="149">
        <f t="shared" si="97"/>
        <v>16.558816154015577</v>
      </c>
    </row>
    <row r="1299" spans="1:10" x14ac:dyDescent="0.25">
      <c r="A1299" s="92">
        <f t="shared" si="96"/>
        <v>203</v>
      </c>
      <c r="B1299" s="61" t="s">
        <v>27</v>
      </c>
      <c r="C1299" s="26">
        <v>44095</v>
      </c>
      <c r="D1299" s="4">
        <v>770</v>
      </c>
      <c r="E1299" s="29">
        <f>D1299+E1275</f>
        <v>3862</v>
      </c>
      <c r="F1299" s="4">
        <v>5</v>
      </c>
      <c r="G1299" s="82" t="e">
        <f>F1299+G1275</f>
        <v>#REF!</v>
      </c>
      <c r="H1299" s="92">
        <f t="shared" si="94"/>
        <v>19981</v>
      </c>
      <c r="I1299" s="92">
        <f t="shared" si="95"/>
        <v>9.9025371010001333</v>
      </c>
      <c r="J1299" s="149">
        <f t="shared" si="97"/>
        <v>16.87194551911702</v>
      </c>
    </row>
    <row r="1300" spans="1:10" x14ac:dyDescent="0.25">
      <c r="A1300" s="92">
        <f t="shared" si="96"/>
        <v>204</v>
      </c>
      <c r="B1300" s="61" t="s">
        <v>27</v>
      </c>
      <c r="C1300" s="26">
        <v>44096</v>
      </c>
      <c r="D1300" s="4">
        <v>1152</v>
      </c>
      <c r="E1300" s="29">
        <f>D1300+E1276</f>
        <v>4343</v>
      </c>
      <c r="F1300" s="4">
        <f>4+5</f>
        <v>9</v>
      </c>
      <c r="G1300" s="82" t="e">
        <f>F1300+G1276</f>
        <v>#REF!</v>
      </c>
      <c r="H1300" s="92">
        <f t="shared" si="94"/>
        <v>21133</v>
      </c>
      <c r="I1300" s="92">
        <f t="shared" si="95"/>
        <v>9.9585910787621525</v>
      </c>
      <c r="J1300" s="149">
        <f t="shared" si="97"/>
        <v>16.84649741197461</v>
      </c>
    </row>
    <row r="1301" spans="1:10" x14ac:dyDescent="0.25">
      <c r="A1301" s="92">
        <f t="shared" si="96"/>
        <v>205</v>
      </c>
      <c r="B1301" s="61" t="s">
        <v>27</v>
      </c>
      <c r="C1301" s="26">
        <v>44097</v>
      </c>
      <c r="D1301" s="4">
        <v>1435</v>
      </c>
      <c r="E1301" s="29">
        <f>D1301+E1277</f>
        <v>4725</v>
      </c>
      <c r="F1301" s="4">
        <f>8+3</f>
        <v>11</v>
      </c>
      <c r="G1301" s="82">
        <f>F1301+G1277</f>
        <v>218</v>
      </c>
      <c r="H1301" s="92">
        <f t="shared" si="94"/>
        <v>22568</v>
      </c>
      <c r="I1301" s="92">
        <f t="shared" si="95"/>
        <v>10.024288252681833</v>
      </c>
      <c r="J1301" s="149">
        <f t="shared" si="97"/>
        <v>15.931648746986349</v>
      </c>
    </row>
    <row r="1302" spans="1:10" x14ac:dyDescent="0.25">
      <c r="A1302" s="92">
        <f t="shared" si="96"/>
        <v>206</v>
      </c>
      <c r="B1302" s="61" t="s">
        <v>27</v>
      </c>
      <c r="C1302" s="26">
        <v>44098</v>
      </c>
      <c r="D1302" s="4">
        <v>1626</v>
      </c>
      <c r="E1302" s="29">
        <f>D1302+E1278</f>
        <v>5174</v>
      </c>
      <c r="F1302" s="4">
        <f>6+7</f>
        <v>13</v>
      </c>
      <c r="G1302" s="82" t="e">
        <f>F1302+G1278</f>
        <v>#REF!</v>
      </c>
      <c r="H1302" s="92">
        <f t="shared" si="94"/>
        <v>24194</v>
      </c>
      <c r="I1302" s="92">
        <f t="shared" si="95"/>
        <v>10.093859947519794</v>
      </c>
      <c r="J1302" s="149">
        <f t="shared" si="97"/>
        <v>14.550308345543268</v>
      </c>
    </row>
    <row r="1303" spans="1:10" x14ac:dyDescent="0.25">
      <c r="A1303" s="92">
        <f t="shared" si="96"/>
        <v>207</v>
      </c>
      <c r="B1303" s="61" t="s">
        <v>27</v>
      </c>
      <c r="C1303" s="26">
        <v>44099</v>
      </c>
      <c r="D1303" s="4">
        <v>1575</v>
      </c>
      <c r="E1303" s="29">
        <f>D1303+E1279</f>
        <v>5277</v>
      </c>
      <c r="F1303" s="4">
        <f>10+7</f>
        <v>17</v>
      </c>
      <c r="G1303" s="82" t="e">
        <f>F1303+G1279</f>
        <v>#REF!</v>
      </c>
      <c r="H1303" s="92">
        <f t="shared" si="94"/>
        <v>25769</v>
      </c>
      <c r="I1303" s="92">
        <f t="shared" si="95"/>
        <v>10.156927498081687</v>
      </c>
      <c r="J1303" s="149">
        <f t="shared" si="97"/>
        <v>13.181212453748957</v>
      </c>
    </row>
    <row r="1304" spans="1:10" x14ac:dyDescent="0.25">
      <c r="A1304" s="92">
        <f t="shared" si="96"/>
        <v>208</v>
      </c>
      <c r="B1304" s="61" t="s">
        <v>27</v>
      </c>
      <c r="C1304" s="26">
        <v>44100</v>
      </c>
      <c r="D1304" s="4">
        <v>1867</v>
      </c>
      <c r="E1304" s="29">
        <f>D1304+E1280</f>
        <v>5862</v>
      </c>
      <c r="F1304" s="4">
        <f>12+6</f>
        <v>18</v>
      </c>
      <c r="G1304" s="82">
        <f>F1304+G1280</f>
        <v>215</v>
      </c>
      <c r="H1304" s="92">
        <f t="shared" si="94"/>
        <v>27636</v>
      </c>
      <c r="I1304" s="92">
        <f t="shared" si="95"/>
        <v>10.226874549608686</v>
      </c>
      <c r="J1304" s="149">
        <f t="shared" si="97"/>
        <v>11.941800930770071</v>
      </c>
    </row>
    <row r="1305" spans="1:10" x14ac:dyDescent="0.25">
      <c r="A1305" s="92">
        <f t="shared" si="96"/>
        <v>209</v>
      </c>
      <c r="B1305" s="61" t="s">
        <v>27</v>
      </c>
      <c r="C1305" s="26">
        <v>44101</v>
      </c>
      <c r="D1305" s="4">
        <v>1577</v>
      </c>
      <c r="E1305" s="29">
        <f>D1305+E1281</f>
        <v>5711</v>
      </c>
      <c r="F1305" s="4">
        <f>7+10</f>
        <v>17</v>
      </c>
      <c r="G1305" s="82" t="e">
        <f>F1305+G1281</f>
        <v>#REF!</v>
      </c>
      <c r="H1305" s="92">
        <f t="shared" si="94"/>
        <v>29213</v>
      </c>
      <c r="I1305" s="92">
        <f t="shared" si="95"/>
        <v>10.28236909466127</v>
      </c>
      <c r="J1305" s="149">
        <f t="shared" si="97"/>
        <v>11.153700078547745</v>
      </c>
    </row>
    <row r="1306" spans="1:10" x14ac:dyDescent="0.25">
      <c r="A1306" s="92">
        <f t="shared" si="96"/>
        <v>210</v>
      </c>
      <c r="B1306" s="61" t="s">
        <v>27</v>
      </c>
      <c r="C1306" s="26">
        <v>44102</v>
      </c>
      <c r="D1306" s="4">
        <v>1475</v>
      </c>
      <c r="E1306" s="29">
        <f>D1306+E1282</f>
        <v>5806</v>
      </c>
      <c r="F1306" s="4">
        <v>12</v>
      </c>
      <c r="G1306" s="82" t="e">
        <f>F1306+G1282</f>
        <v>#REF!</v>
      </c>
      <c r="H1306" s="92">
        <f>IF(EXACT(B1306,B1305),D1306+H1305,E1306)</f>
        <v>30688</v>
      </c>
      <c r="I1306" s="92">
        <f t="shared" si="95"/>
        <v>10.331626977683165</v>
      </c>
      <c r="J1306" s="149">
        <f t="shared" si="97"/>
        <v>10.999539220195656</v>
      </c>
    </row>
    <row r="1307" spans="1:10" x14ac:dyDescent="0.25">
      <c r="A1307" s="92">
        <f t="shared" si="96"/>
        <v>211</v>
      </c>
      <c r="B1307" s="61" t="s">
        <v>27</v>
      </c>
      <c r="C1307" s="26">
        <v>44103</v>
      </c>
      <c r="D1307" s="4">
        <v>1800</v>
      </c>
      <c r="E1307" s="29">
        <f>D1307+E1283</f>
        <v>3648</v>
      </c>
      <c r="F1307" s="4">
        <v>21</v>
      </c>
      <c r="G1307" s="82">
        <f>F1307+G1283</f>
        <v>199</v>
      </c>
      <c r="H1307" s="92">
        <f t="shared" ref="H1307:H1370" si="98">IF(EXACT(B1307,B1306),D1307+H1306,E1307)</f>
        <v>32488</v>
      </c>
      <c r="I1307" s="92">
        <f t="shared" si="95"/>
        <v>10.388626069366135</v>
      </c>
      <c r="J1307" s="149">
        <f t="shared" si="97"/>
        <v>11.234990839349672</v>
      </c>
    </row>
    <row r="1308" spans="1:10" x14ac:dyDescent="0.25">
      <c r="A1308" s="92">
        <f t="shared" si="96"/>
        <v>212</v>
      </c>
      <c r="B1308" s="61" t="s">
        <v>27</v>
      </c>
      <c r="C1308" s="26">
        <v>44104</v>
      </c>
      <c r="D1308" s="4">
        <v>1718</v>
      </c>
      <c r="E1308" s="29">
        <f>D1308+E1284</f>
        <v>3602</v>
      </c>
      <c r="F1308" s="4">
        <f>8+11</f>
        <v>19</v>
      </c>
      <c r="G1308" s="82" t="e">
        <f>F1308+G1284</f>
        <v>#REF!</v>
      </c>
      <c r="H1308" s="92">
        <f t="shared" si="98"/>
        <v>34206</v>
      </c>
      <c r="I1308" s="92">
        <f t="shared" si="95"/>
        <v>10.440156346259636</v>
      </c>
      <c r="J1308" s="149">
        <f t="shared" si="97"/>
        <v>11.728141858574364</v>
      </c>
    </row>
    <row r="1309" spans="1:10" x14ac:dyDescent="0.25">
      <c r="A1309" s="92">
        <f t="shared" si="96"/>
        <v>213</v>
      </c>
      <c r="B1309" s="61" t="s">
        <v>27</v>
      </c>
      <c r="C1309" s="26">
        <v>44105</v>
      </c>
      <c r="D1309" s="4">
        <v>1966</v>
      </c>
      <c r="E1309" s="29">
        <f>D1309+E1285</f>
        <v>3946</v>
      </c>
      <c r="F1309" s="4">
        <v>17</v>
      </c>
      <c r="G1309" s="82" t="e">
        <f>F1309+G1285</f>
        <v>#REF!</v>
      </c>
      <c r="H1309" s="92">
        <f t="shared" si="98"/>
        <v>36172</v>
      </c>
      <c r="I1309" s="92">
        <f t="shared" si="95"/>
        <v>10.496040617860372</v>
      </c>
      <c r="J1309" s="149">
        <f t="shared" si="97"/>
        <v>12.216811520541706</v>
      </c>
    </row>
    <row r="1310" spans="1:10" x14ac:dyDescent="0.25">
      <c r="A1310" s="92">
        <f t="shared" si="96"/>
        <v>214</v>
      </c>
      <c r="B1310" s="61" t="s">
        <v>27</v>
      </c>
      <c r="C1310" s="26">
        <v>44106</v>
      </c>
      <c r="D1310" s="4">
        <v>1776</v>
      </c>
      <c r="E1310" s="29">
        <f>D1310+E1286</f>
        <v>3785</v>
      </c>
      <c r="F1310" s="4">
        <v>14</v>
      </c>
      <c r="G1310" s="82">
        <f>F1310+G1286</f>
        <v>233</v>
      </c>
      <c r="H1310" s="92">
        <f t="shared" si="98"/>
        <v>37948</v>
      </c>
      <c r="I1310" s="92">
        <f t="shared" si="95"/>
        <v>10.543972080512768</v>
      </c>
      <c r="J1310" s="149">
        <f t="shared" si="97"/>
        <v>12.697485925824157</v>
      </c>
    </row>
    <row r="1311" spans="1:10" x14ac:dyDescent="0.25">
      <c r="A1311" s="92">
        <f t="shared" si="96"/>
        <v>215</v>
      </c>
      <c r="B1311" s="61" t="s">
        <v>27</v>
      </c>
      <c r="C1311" s="26">
        <v>44107</v>
      </c>
      <c r="D1311" s="4">
        <v>1451</v>
      </c>
      <c r="E1311" s="29">
        <f>D1311+E1287</f>
        <v>3738</v>
      </c>
      <c r="F1311" s="4">
        <f>12+7</f>
        <v>19</v>
      </c>
      <c r="G1311" s="82" t="e">
        <f>F1311+G1287</f>
        <v>#REF!</v>
      </c>
      <c r="H1311" s="92">
        <f t="shared" si="98"/>
        <v>39399</v>
      </c>
      <c r="I1311" s="92">
        <f t="shared" si="95"/>
        <v>10.58149571425327</v>
      </c>
      <c r="J1311" s="149">
        <f t="shared" si="97"/>
        <v>13.430809616778749</v>
      </c>
    </row>
    <row r="1312" spans="1:10" x14ac:dyDescent="0.25">
      <c r="A1312" s="92">
        <f t="shared" si="96"/>
        <v>216</v>
      </c>
      <c r="B1312" s="61" t="s">
        <v>27</v>
      </c>
      <c r="C1312" s="26">
        <v>44108</v>
      </c>
      <c r="D1312" s="4">
        <v>1154</v>
      </c>
      <c r="E1312" s="29">
        <f>D1312+E1288</f>
        <v>3394</v>
      </c>
      <c r="F1312" s="4">
        <f>9+16</f>
        <v>25</v>
      </c>
      <c r="G1312" s="82" t="e">
        <f>F1312+G1288</f>
        <v>#REF!</v>
      </c>
      <c r="H1312" s="92">
        <f t="shared" si="98"/>
        <v>40553</v>
      </c>
      <c r="I1312" s="92">
        <f t="shared" si="95"/>
        <v>10.610365039544332</v>
      </c>
      <c r="J1312" s="149">
        <f t="shared" si="97"/>
        <v>14.315456549026104</v>
      </c>
    </row>
    <row r="1313" spans="1:10" x14ac:dyDescent="0.25">
      <c r="A1313" s="92">
        <f t="shared" si="96"/>
        <v>217</v>
      </c>
      <c r="B1313" s="61" t="s">
        <v>27</v>
      </c>
      <c r="C1313" s="26">
        <v>44109</v>
      </c>
      <c r="D1313" s="4">
        <v>1188</v>
      </c>
      <c r="E1313" s="29">
        <f>D1313+E1289</f>
        <v>6566</v>
      </c>
      <c r="F1313" s="4">
        <v>21</v>
      </c>
      <c r="G1313" s="82">
        <f>F1313+G1289</f>
        <v>35</v>
      </c>
      <c r="H1313" s="92">
        <f t="shared" si="98"/>
        <v>41741</v>
      </c>
      <c r="I1313" s="92">
        <f t="shared" si="95"/>
        <v>10.63923913817842</v>
      </c>
      <c r="J1313" s="149">
        <f t="shared" si="97"/>
        <v>15.593321332887632</v>
      </c>
    </row>
    <row r="1314" spans="1:10" x14ac:dyDescent="0.25">
      <c r="A1314" s="92">
        <f t="shared" si="96"/>
        <v>218</v>
      </c>
      <c r="B1314" s="61" t="s">
        <v>27</v>
      </c>
      <c r="C1314" s="26">
        <v>44110</v>
      </c>
      <c r="D1314" s="4">
        <v>1455</v>
      </c>
      <c r="E1314" s="29">
        <f>D1314+E1290</f>
        <v>3821</v>
      </c>
      <c r="F1314" s="4">
        <v>21</v>
      </c>
      <c r="G1314" s="82" t="e">
        <f>F1314+G1290</f>
        <v>#REF!</v>
      </c>
      <c r="H1314" s="92">
        <f t="shared" si="98"/>
        <v>43196</v>
      </c>
      <c r="I1314" s="92">
        <f t="shared" si="95"/>
        <v>10.67350317735265</v>
      </c>
      <c r="J1314" s="149">
        <f t="shared" si="97"/>
        <v>17.276999615410542</v>
      </c>
    </row>
    <row r="1315" spans="1:10" x14ac:dyDescent="0.25">
      <c r="A1315" s="92">
        <f t="shared" si="96"/>
        <v>219</v>
      </c>
      <c r="B1315" s="61" t="s">
        <v>27</v>
      </c>
      <c r="C1315" s="26">
        <v>44111</v>
      </c>
      <c r="D1315" s="4">
        <v>1749</v>
      </c>
      <c r="E1315" s="29">
        <f>D1315+E1291</f>
        <v>4356</v>
      </c>
      <c r="F1315" s="4">
        <v>10</v>
      </c>
      <c r="G1315" s="82" t="e">
        <f>F1315+G1291</f>
        <v>#REF!</v>
      </c>
      <c r="H1315" s="92">
        <f t="shared" si="98"/>
        <v>44945</v>
      </c>
      <c r="I1315" s="92">
        <f t="shared" si="95"/>
        <v>10.7131947990075</v>
      </c>
      <c r="J1315" s="149">
        <f t="shared" si="97"/>
        <v>18.702101362449614</v>
      </c>
    </row>
    <row r="1316" spans="1:10" x14ac:dyDescent="0.25">
      <c r="A1316" s="92">
        <f t="shared" si="96"/>
        <v>1</v>
      </c>
      <c r="B1316" s="5" t="s">
        <v>37</v>
      </c>
      <c r="C1316" s="26">
        <v>43893</v>
      </c>
      <c r="D1316" s="4">
        <v>0</v>
      </c>
      <c r="E1316" s="29">
        <v>0</v>
      </c>
      <c r="G1316" s="82"/>
      <c r="H1316" s="92">
        <f t="shared" si="98"/>
        <v>0</v>
      </c>
      <c r="I1316" s="92" t="e">
        <f t="shared" si="95"/>
        <v>#NUM!</v>
      </c>
    </row>
    <row r="1317" spans="1:10" x14ac:dyDescent="0.25">
      <c r="A1317" s="92">
        <f t="shared" si="96"/>
        <v>2</v>
      </c>
      <c r="B1317" s="5" t="s">
        <v>37</v>
      </c>
      <c r="C1317" s="26">
        <v>43894</v>
      </c>
      <c r="D1317" s="4">
        <v>0</v>
      </c>
      <c r="E1317" s="29">
        <v>0</v>
      </c>
      <c r="G1317" s="82" t="e">
        <f>F1317+G1293</f>
        <v>#REF!</v>
      </c>
      <c r="H1317" s="92">
        <f t="shared" si="98"/>
        <v>0</v>
      </c>
      <c r="I1317" s="92" t="e">
        <f t="shared" si="95"/>
        <v>#NUM!</v>
      </c>
    </row>
    <row r="1318" spans="1:10" x14ac:dyDescent="0.25">
      <c r="A1318" s="92">
        <f t="shared" si="96"/>
        <v>3</v>
      </c>
      <c r="B1318" s="5" t="s">
        <v>37</v>
      </c>
      <c r="C1318" s="26">
        <v>43895</v>
      </c>
      <c r="D1318" s="4">
        <v>0</v>
      </c>
      <c r="E1318" s="29">
        <v>0</v>
      </c>
      <c r="G1318" s="82" t="e">
        <f>F1318+G1294</f>
        <v>#REF!</v>
      </c>
      <c r="H1318" s="92">
        <f t="shared" si="98"/>
        <v>0</v>
      </c>
      <c r="I1318" s="92" t="e">
        <f t="shared" si="95"/>
        <v>#NUM!</v>
      </c>
    </row>
    <row r="1319" spans="1:10" x14ac:dyDescent="0.25">
      <c r="A1319" s="92">
        <f t="shared" si="96"/>
        <v>4</v>
      </c>
      <c r="B1319" s="5" t="s">
        <v>37</v>
      </c>
      <c r="C1319" s="26">
        <v>43896</v>
      </c>
      <c r="D1319" s="4">
        <v>0</v>
      </c>
      <c r="E1319" s="29">
        <v>0</v>
      </c>
      <c r="G1319" s="82" t="e">
        <f>F1319+G1295</f>
        <v>#REF!</v>
      </c>
      <c r="H1319" s="92">
        <f t="shared" si="98"/>
        <v>0</v>
      </c>
      <c r="I1319" s="92" t="e">
        <f t="shared" si="95"/>
        <v>#NUM!</v>
      </c>
    </row>
    <row r="1320" spans="1:10" x14ac:dyDescent="0.25">
      <c r="A1320" s="92">
        <f t="shared" si="96"/>
        <v>5</v>
      </c>
      <c r="B1320" s="5" t="s">
        <v>37</v>
      </c>
      <c r="C1320" s="26">
        <v>43897</v>
      </c>
      <c r="D1320" s="4">
        <v>0</v>
      </c>
      <c r="E1320" s="29">
        <v>0</v>
      </c>
      <c r="G1320" s="82" t="e">
        <f>F1320+G1296</f>
        <v>#REF!</v>
      </c>
      <c r="H1320" s="92">
        <f t="shared" si="98"/>
        <v>0</v>
      </c>
      <c r="I1320" s="92" t="e">
        <f t="shared" si="95"/>
        <v>#NUM!</v>
      </c>
    </row>
    <row r="1321" spans="1:10" x14ac:dyDescent="0.25">
      <c r="A1321" s="92">
        <f t="shared" si="96"/>
        <v>6</v>
      </c>
      <c r="B1321" s="5" t="s">
        <v>37</v>
      </c>
      <c r="C1321" s="26">
        <v>43898</v>
      </c>
      <c r="D1321" s="4">
        <v>0</v>
      </c>
      <c r="E1321" s="29">
        <v>0</v>
      </c>
      <c r="G1321" s="82" t="e">
        <f>F1321+G1297</f>
        <v>#REF!</v>
      </c>
      <c r="H1321" s="92">
        <f t="shared" si="98"/>
        <v>0</v>
      </c>
      <c r="I1321" s="92" t="e">
        <f t="shared" si="95"/>
        <v>#NUM!</v>
      </c>
    </row>
    <row r="1322" spans="1:10" x14ac:dyDescent="0.25">
      <c r="A1322" s="92">
        <f t="shared" si="96"/>
        <v>7</v>
      </c>
      <c r="B1322" s="5" t="s">
        <v>37</v>
      </c>
      <c r="C1322" s="26">
        <v>43899</v>
      </c>
      <c r="D1322" s="4">
        <v>0</v>
      </c>
      <c r="E1322" s="29">
        <v>0</v>
      </c>
      <c r="G1322" s="82">
        <f>F1322+G1298</f>
        <v>757</v>
      </c>
      <c r="H1322" s="92">
        <f t="shared" si="98"/>
        <v>0</v>
      </c>
      <c r="I1322" s="92" t="e">
        <f t="shared" si="95"/>
        <v>#NUM!</v>
      </c>
      <c r="J1322" s="149" t="e">
        <f>LN(2)/SLOPE(I1315:I1322,A1315:A1322)</f>
        <v>#NUM!</v>
      </c>
    </row>
    <row r="1323" spans="1:10" x14ac:dyDescent="0.25">
      <c r="A1323" s="92">
        <f t="shared" si="96"/>
        <v>8</v>
      </c>
      <c r="B1323" s="5" t="s">
        <v>37</v>
      </c>
      <c r="C1323" s="26">
        <v>43900</v>
      </c>
      <c r="D1323" s="4">
        <v>0</v>
      </c>
      <c r="E1323" s="29">
        <v>0</v>
      </c>
      <c r="G1323" s="82" t="e">
        <f>F1323+G1299</f>
        <v>#REF!</v>
      </c>
      <c r="H1323" s="92">
        <f t="shared" si="98"/>
        <v>0</v>
      </c>
      <c r="I1323" s="92" t="e">
        <f t="shared" si="95"/>
        <v>#NUM!</v>
      </c>
      <c r="J1323" s="149" t="e">
        <f t="shared" ref="J1323:J1386" si="99">LN(2)/SLOPE(I1316:I1323,A1316:A1323)</f>
        <v>#NUM!</v>
      </c>
    </row>
    <row r="1324" spans="1:10" x14ac:dyDescent="0.25">
      <c r="A1324" s="92">
        <f t="shared" si="96"/>
        <v>9</v>
      </c>
      <c r="B1324" s="5" t="s">
        <v>37</v>
      </c>
      <c r="C1324" s="26">
        <v>43901</v>
      </c>
      <c r="D1324" s="4">
        <v>0</v>
      </c>
      <c r="E1324" s="29">
        <v>0</v>
      </c>
      <c r="G1324" s="82" t="e">
        <f>F1324+G1300</f>
        <v>#REF!</v>
      </c>
      <c r="H1324" s="92">
        <f t="shared" si="98"/>
        <v>0</v>
      </c>
      <c r="I1324" s="92" t="e">
        <f t="shared" si="95"/>
        <v>#NUM!</v>
      </c>
      <c r="J1324" s="149" t="e">
        <f t="shared" si="99"/>
        <v>#NUM!</v>
      </c>
    </row>
    <row r="1325" spans="1:10" x14ac:dyDescent="0.25">
      <c r="A1325" s="92">
        <f t="shared" si="96"/>
        <v>10</v>
      </c>
      <c r="B1325" s="5" t="s">
        <v>37</v>
      </c>
      <c r="C1325" s="26">
        <v>43902</v>
      </c>
      <c r="D1325" s="4">
        <v>0</v>
      </c>
      <c r="E1325" s="29">
        <v>0</v>
      </c>
      <c r="G1325" s="82">
        <f>F1325+G1301</f>
        <v>218</v>
      </c>
      <c r="H1325" s="92">
        <f t="shared" si="98"/>
        <v>0</v>
      </c>
      <c r="I1325" s="92" t="e">
        <f t="shared" si="95"/>
        <v>#NUM!</v>
      </c>
      <c r="J1325" s="149" t="e">
        <f t="shared" si="99"/>
        <v>#NUM!</v>
      </c>
    </row>
    <row r="1326" spans="1:10" x14ac:dyDescent="0.25">
      <c r="A1326" s="92">
        <f t="shared" si="96"/>
        <v>11</v>
      </c>
      <c r="B1326" s="5" t="s">
        <v>37</v>
      </c>
      <c r="C1326" s="26">
        <v>43903</v>
      </c>
      <c r="D1326" s="4">
        <v>0</v>
      </c>
      <c r="E1326" s="29">
        <v>0</v>
      </c>
      <c r="G1326" s="82" t="e">
        <f>F1326+G1302</f>
        <v>#REF!</v>
      </c>
      <c r="H1326" s="92">
        <f t="shared" si="98"/>
        <v>0</v>
      </c>
      <c r="I1326" s="92" t="e">
        <f t="shared" si="95"/>
        <v>#NUM!</v>
      </c>
      <c r="J1326" s="149" t="e">
        <f t="shared" si="99"/>
        <v>#NUM!</v>
      </c>
    </row>
    <row r="1327" spans="1:10" x14ac:dyDescent="0.25">
      <c r="A1327" s="92">
        <f t="shared" si="96"/>
        <v>12</v>
      </c>
      <c r="B1327" s="5" t="s">
        <v>37</v>
      </c>
      <c r="C1327" s="26">
        <v>43904</v>
      </c>
      <c r="D1327" s="4">
        <v>0</v>
      </c>
      <c r="E1327" s="29">
        <v>0</v>
      </c>
      <c r="G1327" s="82" t="e">
        <f>F1327+G1303</f>
        <v>#REF!</v>
      </c>
      <c r="H1327" s="92">
        <f t="shared" si="98"/>
        <v>0</v>
      </c>
      <c r="I1327" s="92" t="e">
        <f t="shared" si="95"/>
        <v>#NUM!</v>
      </c>
      <c r="J1327" s="149" t="e">
        <f t="shared" si="99"/>
        <v>#NUM!</v>
      </c>
    </row>
    <row r="1328" spans="1:10" x14ac:dyDescent="0.25">
      <c r="A1328" s="92">
        <f t="shared" si="96"/>
        <v>13</v>
      </c>
      <c r="B1328" s="5" t="s">
        <v>37</v>
      </c>
      <c r="C1328" s="26">
        <v>43905</v>
      </c>
      <c r="D1328" s="4">
        <v>0</v>
      </c>
      <c r="E1328" s="29">
        <v>0</v>
      </c>
      <c r="G1328" s="82">
        <f>F1328+G1304</f>
        <v>215</v>
      </c>
      <c r="H1328" s="92">
        <f t="shared" si="98"/>
        <v>0</v>
      </c>
      <c r="I1328" s="92" t="e">
        <f t="shared" si="95"/>
        <v>#NUM!</v>
      </c>
      <c r="J1328" s="149" t="e">
        <f t="shared" si="99"/>
        <v>#NUM!</v>
      </c>
    </row>
    <row r="1329" spans="1:10" x14ac:dyDescent="0.25">
      <c r="A1329" s="92">
        <f t="shared" si="96"/>
        <v>14</v>
      </c>
      <c r="B1329" s="5" t="s">
        <v>37</v>
      </c>
      <c r="C1329" s="26">
        <v>43906</v>
      </c>
      <c r="D1329" s="4">
        <v>0</v>
      </c>
      <c r="E1329" s="29">
        <v>0</v>
      </c>
      <c r="G1329" s="82" t="e">
        <f>F1329+G1305</f>
        <v>#REF!</v>
      </c>
      <c r="H1329" s="92">
        <f t="shared" si="98"/>
        <v>0</v>
      </c>
      <c r="I1329" s="92" t="e">
        <f t="shared" si="95"/>
        <v>#NUM!</v>
      </c>
      <c r="J1329" s="149" t="e">
        <f t="shared" si="99"/>
        <v>#NUM!</v>
      </c>
    </row>
    <row r="1330" spans="1:10" x14ac:dyDescent="0.25">
      <c r="A1330" s="92">
        <f t="shared" si="96"/>
        <v>15</v>
      </c>
      <c r="B1330" s="5" t="s">
        <v>37</v>
      </c>
      <c r="C1330" s="26">
        <v>43907</v>
      </c>
      <c r="D1330" s="4">
        <v>0</v>
      </c>
      <c r="E1330" s="29">
        <v>0</v>
      </c>
      <c r="G1330" s="82" t="e">
        <f>F1330+G1306</f>
        <v>#REF!</v>
      </c>
      <c r="H1330" s="92">
        <f t="shared" si="98"/>
        <v>0</v>
      </c>
      <c r="I1330" s="92" t="e">
        <f t="shared" si="95"/>
        <v>#NUM!</v>
      </c>
      <c r="J1330" s="149" t="e">
        <f t="shared" si="99"/>
        <v>#NUM!</v>
      </c>
    </row>
    <row r="1331" spans="1:10" x14ac:dyDescent="0.25">
      <c r="A1331" s="92">
        <f t="shared" si="96"/>
        <v>16</v>
      </c>
      <c r="B1331" s="5" t="s">
        <v>37</v>
      </c>
      <c r="C1331" s="26">
        <v>43908</v>
      </c>
      <c r="D1331" s="4">
        <v>0</v>
      </c>
      <c r="E1331" s="29">
        <v>0</v>
      </c>
      <c r="G1331" s="82">
        <f>F1331+G1307</f>
        <v>199</v>
      </c>
      <c r="H1331" s="92">
        <f t="shared" si="98"/>
        <v>0</v>
      </c>
      <c r="I1331" s="92" t="e">
        <f t="shared" si="95"/>
        <v>#NUM!</v>
      </c>
      <c r="J1331" s="149" t="e">
        <f t="shared" si="99"/>
        <v>#NUM!</v>
      </c>
    </row>
    <row r="1332" spans="1:10" x14ac:dyDescent="0.25">
      <c r="A1332" s="92">
        <f t="shared" si="96"/>
        <v>17</v>
      </c>
      <c r="B1332" s="5" t="s">
        <v>37</v>
      </c>
      <c r="C1332" s="26">
        <v>43909</v>
      </c>
      <c r="D1332" s="4">
        <v>0</v>
      </c>
      <c r="E1332" s="29">
        <v>0</v>
      </c>
      <c r="G1332" s="82" t="e">
        <f>F1332+G1308</f>
        <v>#REF!</v>
      </c>
      <c r="H1332" s="92">
        <f t="shared" si="98"/>
        <v>0</v>
      </c>
      <c r="I1332" s="92" t="e">
        <f t="shared" si="95"/>
        <v>#NUM!</v>
      </c>
      <c r="J1332" s="149" t="e">
        <f t="shared" si="99"/>
        <v>#NUM!</v>
      </c>
    </row>
    <row r="1333" spans="1:10" x14ac:dyDescent="0.25">
      <c r="A1333" s="92">
        <f t="shared" si="96"/>
        <v>18</v>
      </c>
      <c r="B1333" s="5" t="s">
        <v>37</v>
      </c>
      <c r="C1333" s="26">
        <v>43910</v>
      </c>
      <c r="D1333" s="4">
        <v>1</v>
      </c>
      <c r="E1333" s="29">
        <v>1</v>
      </c>
      <c r="G1333" s="82" t="e">
        <f>F1333+G1309</f>
        <v>#REF!</v>
      </c>
      <c r="H1333" s="92">
        <f t="shared" si="98"/>
        <v>1</v>
      </c>
      <c r="I1333" s="92">
        <f t="shared" si="95"/>
        <v>0</v>
      </c>
      <c r="J1333" s="149" t="e">
        <f t="shared" si="99"/>
        <v>#NUM!</v>
      </c>
    </row>
    <row r="1334" spans="1:10" x14ac:dyDescent="0.25">
      <c r="A1334" s="92">
        <f t="shared" si="96"/>
        <v>19</v>
      </c>
      <c r="B1334" s="5" t="s">
        <v>37</v>
      </c>
      <c r="C1334" s="26">
        <v>43911</v>
      </c>
      <c r="D1334" s="4">
        <v>2</v>
      </c>
      <c r="E1334" s="29">
        <v>3</v>
      </c>
      <c r="G1334" s="82">
        <f>F1334+G1310</f>
        <v>233</v>
      </c>
      <c r="H1334" s="92">
        <f t="shared" si="98"/>
        <v>3</v>
      </c>
      <c r="I1334" s="92">
        <f t="shared" si="95"/>
        <v>1.0986122886681098</v>
      </c>
      <c r="J1334" s="149" t="e">
        <f t="shared" si="99"/>
        <v>#NUM!</v>
      </c>
    </row>
    <row r="1335" spans="1:10" x14ac:dyDescent="0.25">
      <c r="A1335" s="92">
        <f t="shared" si="96"/>
        <v>20</v>
      </c>
      <c r="B1335" s="5" t="s">
        <v>37</v>
      </c>
      <c r="C1335" s="26">
        <v>43912</v>
      </c>
      <c r="D1335" s="4">
        <v>0</v>
      </c>
      <c r="E1335" s="29">
        <v>3</v>
      </c>
      <c r="G1335" s="82" t="e">
        <f>F1335+G1311</f>
        <v>#REF!</v>
      </c>
      <c r="H1335" s="92">
        <f t="shared" si="98"/>
        <v>3</v>
      </c>
      <c r="I1335" s="92">
        <f t="shared" si="95"/>
        <v>1.0986122886681098</v>
      </c>
      <c r="J1335" s="149" t="e">
        <f t="shared" si="99"/>
        <v>#NUM!</v>
      </c>
    </row>
    <row r="1336" spans="1:10" x14ac:dyDescent="0.25">
      <c r="A1336" s="92">
        <f t="shared" si="96"/>
        <v>21</v>
      </c>
      <c r="B1336" s="5" t="s">
        <v>37</v>
      </c>
      <c r="C1336" s="26">
        <v>43913</v>
      </c>
      <c r="D1336" s="4">
        <v>0</v>
      </c>
      <c r="E1336" s="29">
        <v>3</v>
      </c>
      <c r="G1336" s="82" t="e">
        <f>F1336+G1312</f>
        <v>#REF!</v>
      </c>
      <c r="H1336" s="92">
        <f t="shared" si="98"/>
        <v>3</v>
      </c>
      <c r="I1336" s="92">
        <f t="shared" si="95"/>
        <v>1.0986122886681098</v>
      </c>
      <c r="J1336" s="149" t="e">
        <f t="shared" si="99"/>
        <v>#NUM!</v>
      </c>
    </row>
    <row r="1337" spans="1:10" x14ac:dyDescent="0.25">
      <c r="A1337" s="92">
        <f t="shared" si="96"/>
        <v>22</v>
      </c>
      <c r="B1337" s="5" t="s">
        <v>37</v>
      </c>
      <c r="C1337" s="26">
        <v>43914</v>
      </c>
      <c r="D1337" s="4">
        <v>0</v>
      </c>
      <c r="E1337" s="29">
        <v>3</v>
      </c>
      <c r="G1337" s="82">
        <f>F1337+G1313</f>
        <v>35</v>
      </c>
      <c r="H1337" s="92">
        <f t="shared" si="98"/>
        <v>3</v>
      </c>
      <c r="I1337" s="92">
        <f t="shared" si="95"/>
        <v>1.0986122886681098</v>
      </c>
      <c r="J1337" s="149" t="e">
        <f t="shared" si="99"/>
        <v>#NUM!</v>
      </c>
    </row>
    <row r="1338" spans="1:10" x14ac:dyDescent="0.25">
      <c r="A1338" s="92">
        <f t="shared" si="96"/>
        <v>23</v>
      </c>
      <c r="B1338" s="5" t="s">
        <v>37</v>
      </c>
      <c r="C1338" s="26">
        <v>43915</v>
      </c>
      <c r="D1338" s="4">
        <v>0</v>
      </c>
      <c r="E1338" s="29">
        <v>3</v>
      </c>
      <c r="G1338" s="82" t="e">
        <f>F1338+G1314</f>
        <v>#REF!</v>
      </c>
      <c r="H1338" s="92">
        <f t="shared" si="98"/>
        <v>3</v>
      </c>
      <c r="I1338" s="92">
        <f t="shared" si="95"/>
        <v>1.0986122886681098</v>
      </c>
      <c r="J1338" s="149" t="e">
        <f t="shared" si="99"/>
        <v>#NUM!</v>
      </c>
    </row>
    <row r="1339" spans="1:10" x14ac:dyDescent="0.25">
      <c r="A1339" s="92">
        <f t="shared" si="96"/>
        <v>24</v>
      </c>
      <c r="B1339" s="5" t="s">
        <v>37</v>
      </c>
      <c r="C1339" s="26">
        <v>43916</v>
      </c>
      <c r="D1339" s="4">
        <v>0</v>
      </c>
      <c r="E1339" s="29">
        <v>3</v>
      </c>
      <c r="G1339" s="82" t="e">
        <f>F1339+G1315</f>
        <v>#REF!</v>
      </c>
      <c r="H1339" s="92">
        <f t="shared" si="98"/>
        <v>3</v>
      </c>
      <c r="I1339" s="92">
        <f t="shared" si="95"/>
        <v>1.0986122886681098</v>
      </c>
      <c r="J1339" s="149" t="e">
        <f t="shared" si="99"/>
        <v>#NUM!</v>
      </c>
    </row>
    <row r="1340" spans="1:10" x14ac:dyDescent="0.25">
      <c r="A1340" s="92">
        <f t="shared" si="96"/>
        <v>25</v>
      </c>
      <c r="B1340" s="5" t="s">
        <v>37</v>
      </c>
      <c r="C1340" s="26">
        <v>43917</v>
      </c>
      <c r="D1340" s="4">
        <v>2</v>
      </c>
      <c r="E1340" s="29">
        <v>5</v>
      </c>
      <c r="G1340" s="82">
        <f>F1340+G1316</f>
        <v>0</v>
      </c>
      <c r="H1340" s="92">
        <f t="shared" si="98"/>
        <v>5</v>
      </c>
      <c r="I1340" s="92">
        <f t="shared" si="95"/>
        <v>1.6094379124341003</v>
      </c>
      <c r="J1340" s="149">
        <f t="shared" si="99"/>
        <v>5.1681186968807173</v>
      </c>
    </row>
    <row r="1341" spans="1:10" x14ac:dyDescent="0.25">
      <c r="A1341" s="92">
        <f t="shared" si="96"/>
        <v>26</v>
      </c>
      <c r="B1341" s="5" t="s">
        <v>37</v>
      </c>
      <c r="C1341" s="26">
        <v>43918</v>
      </c>
      <c r="D1341" s="4">
        <v>3</v>
      </c>
      <c r="E1341" s="29">
        <v>8</v>
      </c>
      <c r="G1341" s="82" t="e">
        <f>F1341+G1317</f>
        <v>#REF!</v>
      </c>
      <c r="H1341" s="92">
        <f t="shared" si="98"/>
        <v>8</v>
      </c>
      <c r="I1341" s="92">
        <f t="shared" si="95"/>
        <v>2.0794415416798357</v>
      </c>
      <c r="J1341" s="149">
        <f t="shared" si="99"/>
        <v>6.1809743070875651</v>
      </c>
    </row>
    <row r="1342" spans="1:10" x14ac:dyDescent="0.25">
      <c r="A1342" s="92">
        <f t="shared" si="96"/>
        <v>27</v>
      </c>
      <c r="B1342" s="5" t="s">
        <v>37</v>
      </c>
      <c r="C1342" s="26">
        <v>43919</v>
      </c>
      <c r="D1342" s="4">
        <v>1</v>
      </c>
      <c r="E1342" s="29">
        <v>9</v>
      </c>
      <c r="G1342" s="82" t="e">
        <f>F1342+G1318</f>
        <v>#REF!</v>
      </c>
      <c r="H1342" s="92">
        <f t="shared" si="98"/>
        <v>9</v>
      </c>
      <c r="I1342" s="92">
        <f t="shared" si="95"/>
        <v>2.1972245773362196</v>
      </c>
      <c r="J1342" s="149">
        <f t="shared" si="99"/>
        <v>4.1215217369786235</v>
      </c>
    </row>
    <row r="1343" spans="1:10" x14ac:dyDescent="0.25">
      <c r="A1343" s="92">
        <f t="shared" si="96"/>
        <v>28</v>
      </c>
      <c r="B1343" s="5" t="s">
        <v>37</v>
      </c>
      <c r="C1343" s="26">
        <v>43920</v>
      </c>
      <c r="D1343" s="4">
        <v>10</v>
      </c>
      <c r="E1343" s="29">
        <v>19</v>
      </c>
      <c r="G1343" s="82" t="e">
        <f>F1343+G1319</f>
        <v>#REF!</v>
      </c>
      <c r="H1343" s="92">
        <f t="shared" si="98"/>
        <v>19</v>
      </c>
      <c r="I1343" s="92">
        <f t="shared" si="95"/>
        <v>2.9444389791664403</v>
      </c>
      <c r="J1343" s="149">
        <f t="shared" si="99"/>
        <v>2.6626392612501721</v>
      </c>
    </row>
    <row r="1344" spans="1:10" x14ac:dyDescent="0.25">
      <c r="A1344" s="92">
        <f t="shared" si="96"/>
        <v>29</v>
      </c>
      <c r="B1344" s="5" t="s">
        <v>37</v>
      </c>
      <c r="C1344" s="26">
        <v>43921</v>
      </c>
      <c r="D1344" s="4">
        <v>1</v>
      </c>
      <c r="E1344" s="29">
        <v>20</v>
      </c>
      <c r="G1344" s="82" t="e">
        <f>F1344+G1320</f>
        <v>#REF!</v>
      </c>
      <c r="H1344" s="92">
        <f t="shared" si="98"/>
        <v>20</v>
      </c>
      <c r="I1344" s="92">
        <f t="shared" si="95"/>
        <v>2.9957322735539909</v>
      </c>
      <c r="J1344" s="149">
        <f t="shared" si="99"/>
        <v>2.215976239347925</v>
      </c>
    </row>
    <row r="1345" spans="1:10" x14ac:dyDescent="0.25">
      <c r="A1345" s="92">
        <f t="shared" si="96"/>
        <v>30</v>
      </c>
      <c r="B1345" s="5" t="s">
        <v>37</v>
      </c>
      <c r="C1345" s="26">
        <v>43922</v>
      </c>
      <c r="D1345" s="4">
        <v>1</v>
      </c>
      <c r="E1345" s="29">
        <v>21</v>
      </c>
      <c r="G1345" s="82" t="e">
        <f>F1345+G1321</f>
        <v>#REF!</v>
      </c>
      <c r="H1345" s="92">
        <f t="shared" si="98"/>
        <v>21</v>
      </c>
      <c r="I1345" s="92">
        <f t="shared" si="95"/>
        <v>3.044522437723423</v>
      </c>
      <c r="J1345" s="149">
        <f t="shared" si="99"/>
        <v>2.1382622963376248</v>
      </c>
    </row>
    <row r="1346" spans="1:10" x14ac:dyDescent="0.25">
      <c r="A1346" s="92">
        <f t="shared" si="96"/>
        <v>31</v>
      </c>
      <c r="B1346" s="5" t="s">
        <v>37</v>
      </c>
      <c r="C1346" s="26">
        <v>43923</v>
      </c>
      <c r="D1346" s="4">
        <v>1</v>
      </c>
      <c r="E1346" s="29">
        <v>22</v>
      </c>
      <c r="G1346" s="82">
        <f>F1346+G1322</f>
        <v>757</v>
      </c>
      <c r="H1346" s="92">
        <f t="shared" si="98"/>
        <v>22</v>
      </c>
      <c r="I1346" s="92">
        <f t="shared" ref="I1346:I1409" si="100">LN(H1346)</f>
        <v>3.0910424533583161</v>
      </c>
      <c r="J1346" s="149">
        <f t="shared" si="99"/>
        <v>2.3650634675050854</v>
      </c>
    </row>
    <row r="1347" spans="1:10" x14ac:dyDescent="0.25">
      <c r="A1347" s="92">
        <f t="shared" si="96"/>
        <v>32</v>
      </c>
      <c r="B1347" s="5" t="s">
        <v>37</v>
      </c>
      <c r="C1347" s="26">
        <v>43924</v>
      </c>
      <c r="D1347" s="4">
        <v>0</v>
      </c>
      <c r="E1347" s="29">
        <v>22</v>
      </c>
      <c r="G1347" s="82" t="e">
        <f>F1347+G1323</f>
        <v>#REF!</v>
      </c>
      <c r="H1347" s="92">
        <f t="shared" si="98"/>
        <v>22</v>
      </c>
      <c r="I1347" s="92">
        <f t="shared" si="100"/>
        <v>3.0910424533583161</v>
      </c>
      <c r="J1347" s="149">
        <f t="shared" si="99"/>
        <v>3.2306622952397501</v>
      </c>
    </row>
    <row r="1348" spans="1:10" x14ac:dyDescent="0.25">
      <c r="A1348" s="92">
        <f t="shared" ref="A1348:A1411" si="101">IF(EXACT(B1348,B1347),A1347+1,1)</f>
        <v>33</v>
      </c>
      <c r="B1348" s="5" t="s">
        <v>37</v>
      </c>
      <c r="C1348" s="26">
        <v>43925</v>
      </c>
      <c r="D1348" s="4">
        <v>0</v>
      </c>
      <c r="E1348" s="29">
        <v>22</v>
      </c>
      <c r="G1348" s="82" t="e">
        <f>F1348+G1324</f>
        <v>#REF!</v>
      </c>
      <c r="H1348" s="92">
        <f t="shared" si="98"/>
        <v>22</v>
      </c>
      <c r="I1348" s="92">
        <f t="shared" si="100"/>
        <v>3.0910424533583161</v>
      </c>
      <c r="J1348" s="149">
        <f t="shared" si="99"/>
        <v>4.8363538883514501</v>
      </c>
    </row>
    <row r="1349" spans="1:10" x14ac:dyDescent="0.25">
      <c r="A1349" s="92">
        <f t="shared" si="101"/>
        <v>34</v>
      </c>
      <c r="B1349" s="5" t="s">
        <v>37</v>
      </c>
      <c r="C1349" s="26">
        <v>43926</v>
      </c>
      <c r="D1349" s="4">
        <v>0</v>
      </c>
      <c r="E1349" s="29">
        <v>22</v>
      </c>
      <c r="G1349" s="82">
        <f>F1349+G1325</f>
        <v>218</v>
      </c>
      <c r="H1349" s="92">
        <f t="shared" si="98"/>
        <v>22</v>
      </c>
      <c r="I1349" s="92">
        <f t="shared" si="100"/>
        <v>3.0910424533583161</v>
      </c>
      <c r="J1349" s="149">
        <f t="shared" si="99"/>
        <v>7.9517656396854628</v>
      </c>
    </row>
    <row r="1350" spans="1:10" x14ac:dyDescent="0.25">
      <c r="A1350" s="92">
        <f t="shared" si="101"/>
        <v>35</v>
      </c>
      <c r="B1350" s="5" t="s">
        <v>37</v>
      </c>
      <c r="C1350" s="26">
        <v>43927</v>
      </c>
      <c r="D1350" s="4">
        <v>2</v>
      </c>
      <c r="E1350" s="29">
        <v>24</v>
      </c>
      <c r="G1350" s="82" t="e">
        <f>F1350+G1326</f>
        <v>#REF!</v>
      </c>
      <c r="H1350" s="92">
        <f t="shared" si="98"/>
        <v>24</v>
      </c>
      <c r="I1350" s="92">
        <f t="shared" si="100"/>
        <v>3.1780538303479458</v>
      </c>
      <c r="J1350" s="149">
        <f t="shared" si="99"/>
        <v>25.861232000596541</v>
      </c>
    </row>
    <row r="1351" spans="1:10" x14ac:dyDescent="0.25">
      <c r="A1351" s="92">
        <f t="shared" si="101"/>
        <v>36</v>
      </c>
      <c r="B1351" s="5" t="s">
        <v>37</v>
      </c>
      <c r="C1351" s="26">
        <v>43928</v>
      </c>
      <c r="D1351" s="4">
        <v>0</v>
      </c>
      <c r="E1351" s="29">
        <v>24</v>
      </c>
      <c r="G1351" s="82" t="e">
        <f>F1351+G1327</f>
        <v>#REF!</v>
      </c>
      <c r="H1351" s="92">
        <f t="shared" si="98"/>
        <v>24</v>
      </c>
      <c r="I1351" s="92">
        <f t="shared" si="100"/>
        <v>3.1780538303479458</v>
      </c>
      <c r="J1351" s="149">
        <f t="shared" si="99"/>
        <v>29.952223736910536</v>
      </c>
    </row>
    <row r="1352" spans="1:10" x14ac:dyDescent="0.25">
      <c r="A1352" s="92">
        <f t="shared" si="101"/>
        <v>37</v>
      </c>
      <c r="B1352" s="5" t="s">
        <v>37</v>
      </c>
      <c r="C1352" s="26">
        <v>43929</v>
      </c>
      <c r="D1352" s="4">
        <v>0</v>
      </c>
      <c r="E1352" s="29">
        <v>24</v>
      </c>
      <c r="G1352" s="82">
        <f>F1352+G1328</f>
        <v>215</v>
      </c>
      <c r="H1352" s="92">
        <f t="shared" si="98"/>
        <v>24</v>
      </c>
      <c r="I1352" s="92">
        <f t="shared" si="100"/>
        <v>3.1780538303479458</v>
      </c>
      <c r="J1352" s="149">
        <f t="shared" si="99"/>
        <v>35.702709622738396</v>
      </c>
    </row>
    <row r="1353" spans="1:10" x14ac:dyDescent="0.25">
      <c r="A1353" s="92">
        <f t="shared" si="101"/>
        <v>38</v>
      </c>
      <c r="B1353" s="5" t="s">
        <v>37</v>
      </c>
      <c r="C1353" s="26">
        <v>43930</v>
      </c>
      <c r="D1353" s="4">
        <v>0</v>
      </c>
      <c r="E1353" s="29">
        <v>24</v>
      </c>
      <c r="G1353" s="82" t="e">
        <f>F1353+G1329</f>
        <v>#REF!</v>
      </c>
      <c r="H1353" s="92">
        <f t="shared" si="98"/>
        <v>24</v>
      </c>
      <c r="I1353" s="92">
        <f t="shared" si="100"/>
        <v>3.1780538303479458</v>
      </c>
      <c r="J1353" s="149">
        <f t="shared" si="99"/>
        <v>41.82237799056351</v>
      </c>
    </row>
    <row r="1354" spans="1:10" x14ac:dyDescent="0.25">
      <c r="A1354" s="92">
        <f t="shared" si="101"/>
        <v>39</v>
      </c>
      <c r="B1354" s="5" t="s">
        <v>37</v>
      </c>
      <c r="C1354" s="26">
        <v>43931</v>
      </c>
      <c r="D1354" s="4">
        <v>0</v>
      </c>
      <c r="E1354" s="29">
        <v>24</v>
      </c>
      <c r="G1354" s="82" t="e">
        <f>F1354+G1330</f>
        <v>#REF!</v>
      </c>
      <c r="H1354" s="92">
        <f t="shared" si="98"/>
        <v>24</v>
      </c>
      <c r="I1354" s="92">
        <f t="shared" si="100"/>
        <v>3.1780538303479458</v>
      </c>
      <c r="J1354" s="149">
        <f t="shared" si="99"/>
        <v>44.61053652326774</v>
      </c>
    </row>
    <row r="1355" spans="1:10" x14ac:dyDescent="0.25">
      <c r="A1355" s="92">
        <f t="shared" si="101"/>
        <v>40</v>
      </c>
      <c r="B1355" s="5" t="s">
        <v>37</v>
      </c>
      <c r="C1355" s="26">
        <v>43932</v>
      </c>
      <c r="D1355" s="4">
        <v>0</v>
      </c>
      <c r="E1355" s="29">
        <v>24</v>
      </c>
      <c r="G1355" s="82">
        <f>F1355+G1331</f>
        <v>199</v>
      </c>
      <c r="H1355" s="92">
        <f t="shared" si="98"/>
        <v>24</v>
      </c>
      <c r="I1355" s="92">
        <f t="shared" si="100"/>
        <v>3.1780538303479458</v>
      </c>
      <c r="J1355" s="149">
        <f t="shared" si="99"/>
        <v>55.763170654084682</v>
      </c>
    </row>
    <row r="1356" spans="1:10" x14ac:dyDescent="0.25">
      <c r="A1356" s="92">
        <f t="shared" si="101"/>
        <v>41</v>
      </c>
      <c r="B1356" s="5" t="s">
        <v>37</v>
      </c>
      <c r="C1356" s="26">
        <v>43933</v>
      </c>
      <c r="D1356" s="4">
        <v>0</v>
      </c>
      <c r="E1356" s="29">
        <v>24</v>
      </c>
      <c r="G1356" s="82" t="e">
        <f>F1356+G1332</f>
        <v>#REF!</v>
      </c>
      <c r="H1356" s="92">
        <f t="shared" si="98"/>
        <v>24</v>
      </c>
      <c r="I1356" s="92">
        <f t="shared" si="100"/>
        <v>3.1780538303479458</v>
      </c>
      <c r="J1356" s="149">
        <f t="shared" si="99"/>
        <v>95.594006835573737</v>
      </c>
    </row>
    <row r="1357" spans="1:10" x14ac:dyDescent="0.25">
      <c r="A1357" s="92">
        <f t="shared" si="101"/>
        <v>42</v>
      </c>
      <c r="B1357" s="5" t="s">
        <v>37</v>
      </c>
      <c r="C1357" s="26">
        <v>43934</v>
      </c>
      <c r="D1357" s="4">
        <v>7</v>
      </c>
      <c r="E1357" s="29">
        <v>31</v>
      </c>
      <c r="G1357" s="82" t="e">
        <f>F1357+G1333</f>
        <v>#REF!</v>
      </c>
      <c r="H1357" s="92">
        <f t="shared" si="98"/>
        <v>31</v>
      </c>
      <c r="I1357" s="92">
        <f t="shared" si="100"/>
        <v>3.4339872044851463</v>
      </c>
      <c r="J1357" s="149">
        <f t="shared" si="99"/>
        <v>32.499732380585755</v>
      </c>
    </row>
    <row r="1358" spans="1:10" x14ac:dyDescent="0.25">
      <c r="A1358" s="92">
        <f t="shared" si="101"/>
        <v>43</v>
      </c>
      <c r="B1358" s="5" t="s">
        <v>37</v>
      </c>
      <c r="C1358" s="26">
        <v>43935</v>
      </c>
      <c r="D1358" s="4">
        <v>1</v>
      </c>
      <c r="E1358" s="29">
        <v>32</v>
      </c>
      <c r="G1358" s="82">
        <f>F1358+G1334</f>
        <v>233</v>
      </c>
      <c r="H1358" s="92">
        <f t="shared" si="98"/>
        <v>32</v>
      </c>
      <c r="I1358" s="92">
        <f t="shared" si="100"/>
        <v>3.4657359027997265</v>
      </c>
      <c r="J1358" s="149">
        <f t="shared" si="99"/>
        <v>17.678882508323884</v>
      </c>
    </row>
    <row r="1359" spans="1:10" x14ac:dyDescent="0.25">
      <c r="A1359" s="92">
        <f t="shared" si="101"/>
        <v>44</v>
      </c>
      <c r="B1359" s="5" t="s">
        <v>37</v>
      </c>
      <c r="C1359" s="26">
        <v>43936</v>
      </c>
      <c r="D1359" s="4">
        <v>-1</v>
      </c>
      <c r="E1359" s="29">
        <v>31</v>
      </c>
      <c r="G1359" s="82" t="e">
        <f>F1359+G1335</f>
        <v>#REF!</v>
      </c>
      <c r="H1359" s="92">
        <f t="shared" si="98"/>
        <v>31</v>
      </c>
      <c r="I1359" s="92">
        <f t="shared" si="100"/>
        <v>3.4339872044851463</v>
      </c>
      <c r="J1359" s="149">
        <f t="shared" si="99"/>
        <v>14.564304682271619</v>
      </c>
    </row>
    <row r="1360" spans="1:10" x14ac:dyDescent="0.25">
      <c r="A1360" s="92">
        <f t="shared" si="101"/>
        <v>45</v>
      </c>
      <c r="B1360" s="5" t="s">
        <v>37</v>
      </c>
      <c r="C1360" s="26">
        <v>43937</v>
      </c>
      <c r="D1360" s="4">
        <v>0</v>
      </c>
      <c r="E1360" s="29">
        <v>31</v>
      </c>
      <c r="G1360" s="82" t="e">
        <f>F1360+G1336</f>
        <v>#REF!</v>
      </c>
      <c r="H1360" s="92">
        <f t="shared" si="98"/>
        <v>31</v>
      </c>
      <c r="I1360" s="92">
        <f t="shared" si="100"/>
        <v>3.4339872044851463</v>
      </c>
      <c r="J1360" s="149">
        <f t="shared" si="99"/>
        <v>13.895432186582589</v>
      </c>
    </row>
    <row r="1361" spans="1:10" x14ac:dyDescent="0.25">
      <c r="A1361" s="92">
        <f t="shared" si="101"/>
        <v>46</v>
      </c>
      <c r="B1361" s="5" t="s">
        <v>37</v>
      </c>
      <c r="C1361" s="26">
        <v>43938</v>
      </c>
      <c r="D1361" s="4">
        <v>0</v>
      </c>
      <c r="E1361" s="29">
        <v>31</v>
      </c>
      <c r="G1361" s="82">
        <f>F1361+G1337</f>
        <v>35</v>
      </c>
      <c r="H1361" s="92">
        <f t="shared" si="98"/>
        <v>31</v>
      </c>
      <c r="I1361" s="92">
        <f t="shared" si="100"/>
        <v>3.4339872044851463</v>
      </c>
      <c r="J1361" s="149">
        <f t="shared" si="99"/>
        <v>15.04214261848719</v>
      </c>
    </row>
    <row r="1362" spans="1:10" x14ac:dyDescent="0.25">
      <c r="A1362" s="92">
        <f t="shared" si="101"/>
        <v>47</v>
      </c>
      <c r="B1362" s="5" t="s">
        <v>37</v>
      </c>
      <c r="C1362" s="26">
        <v>43939</v>
      </c>
      <c r="D1362" s="4">
        <v>0</v>
      </c>
      <c r="E1362" s="29">
        <v>31</v>
      </c>
      <c r="G1362" s="82" t="e">
        <f>F1362+G1338</f>
        <v>#REF!</v>
      </c>
      <c r="H1362" s="92">
        <f t="shared" si="98"/>
        <v>31</v>
      </c>
      <c r="I1362" s="92">
        <f t="shared" si="100"/>
        <v>3.4339872044851463</v>
      </c>
      <c r="J1362" s="149">
        <f t="shared" si="99"/>
        <v>19.156205514785501</v>
      </c>
    </row>
    <row r="1363" spans="1:10" x14ac:dyDescent="0.25">
      <c r="A1363" s="92">
        <f t="shared" si="101"/>
        <v>48</v>
      </c>
      <c r="B1363" s="5" t="s">
        <v>37</v>
      </c>
      <c r="C1363" s="26">
        <v>43940</v>
      </c>
      <c r="D1363" s="4">
        <v>0</v>
      </c>
      <c r="E1363" s="29">
        <v>31</v>
      </c>
      <c r="G1363" s="82" t="e">
        <f>F1363+G1339</f>
        <v>#REF!</v>
      </c>
      <c r="H1363" s="92">
        <f t="shared" si="98"/>
        <v>31</v>
      </c>
      <c r="I1363" s="92">
        <f t="shared" si="100"/>
        <v>3.4339872044851463</v>
      </c>
      <c r="J1363" s="149">
        <f t="shared" si="99"/>
        <v>34.324583741065972</v>
      </c>
    </row>
    <row r="1364" spans="1:10" x14ac:dyDescent="0.25">
      <c r="A1364" s="92">
        <f t="shared" si="101"/>
        <v>49</v>
      </c>
      <c r="B1364" s="5" t="s">
        <v>37</v>
      </c>
      <c r="C1364" s="26">
        <v>43941</v>
      </c>
      <c r="D1364" s="4">
        <v>3</v>
      </c>
      <c r="E1364" s="29">
        <v>34</v>
      </c>
      <c r="G1364" s="82">
        <f>F1364+G1340</f>
        <v>0</v>
      </c>
      <c r="H1364" s="92">
        <f t="shared" si="98"/>
        <v>34</v>
      </c>
      <c r="I1364" s="92">
        <f t="shared" si="100"/>
        <v>3.5263605246161616</v>
      </c>
      <c r="J1364" s="149">
        <f t="shared" si="99"/>
        <v>119.34407338290715</v>
      </c>
    </row>
    <row r="1365" spans="1:10" x14ac:dyDescent="0.25">
      <c r="A1365" s="92">
        <f t="shared" si="101"/>
        <v>50</v>
      </c>
      <c r="B1365" s="5" t="s">
        <v>37</v>
      </c>
      <c r="C1365" s="26">
        <v>43942</v>
      </c>
      <c r="D1365" s="4">
        <v>0</v>
      </c>
      <c r="E1365" s="29">
        <v>34</v>
      </c>
      <c r="G1365" s="82" t="e">
        <f>F1365+G1341</f>
        <v>#REF!</v>
      </c>
      <c r="H1365" s="92">
        <f t="shared" si="98"/>
        <v>34</v>
      </c>
      <c r="I1365" s="92">
        <f t="shared" si="100"/>
        <v>3.5263605246161616</v>
      </c>
      <c r="J1365" s="149">
        <f t="shared" si="99"/>
        <v>65.698266754834307</v>
      </c>
    </row>
    <row r="1366" spans="1:10" x14ac:dyDescent="0.25">
      <c r="A1366" s="92">
        <f t="shared" si="101"/>
        <v>51</v>
      </c>
      <c r="B1366" s="5" t="s">
        <v>37</v>
      </c>
      <c r="C1366" s="26">
        <v>43943</v>
      </c>
      <c r="D1366" s="4">
        <v>0</v>
      </c>
      <c r="E1366" s="29">
        <v>34</v>
      </c>
      <c r="G1366" s="82" t="e">
        <f>F1366+G1342</f>
        <v>#REF!</v>
      </c>
      <c r="H1366" s="92">
        <f t="shared" si="98"/>
        <v>34</v>
      </c>
      <c r="I1366" s="92">
        <f t="shared" si="100"/>
        <v>3.5263605246161616</v>
      </c>
      <c r="J1366" s="149">
        <f t="shared" si="99"/>
        <v>42.021053326115087</v>
      </c>
    </row>
    <row r="1367" spans="1:10" x14ac:dyDescent="0.25">
      <c r="A1367" s="92">
        <f t="shared" si="101"/>
        <v>52</v>
      </c>
      <c r="B1367" s="5" t="s">
        <v>37</v>
      </c>
      <c r="C1367" s="26">
        <v>43944</v>
      </c>
      <c r="D1367" s="4">
        <v>1</v>
      </c>
      <c r="E1367" s="29">
        <v>35</v>
      </c>
      <c r="G1367" s="82" t="e">
        <f>F1367+G1343</f>
        <v>#REF!</v>
      </c>
      <c r="H1367" s="92">
        <f t="shared" si="98"/>
        <v>35</v>
      </c>
      <c r="I1367" s="92">
        <f t="shared" si="100"/>
        <v>3.5553480614894135</v>
      </c>
      <c r="J1367" s="149">
        <f t="shared" si="99"/>
        <v>34.639093499789254</v>
      </c>
    </row>
    <row r="1368" spans="1:10" x14ac:dyDescent="0.25">
      <c r="A1368" s="92">
        <f t="shared" si="101"/>
        <v>53</v>
      </c>
      <c r="B1368" s="5" t="s">
        <v>37</v>
      </c>
      <c r="C1368" s="26">
        <v>43945</v>
      </c>
      <c r="D1368" s="4">
        <v>4</v>
      </c>
      <c r="E1368" s="29">
        <v>39</v>
      </c>
      <c r="G1368" s="82" t="e">
        <f>F1368+G1344</f>
        <v>#REF!</v>
      </c>
      <c r="H1368" s="92">
        <f t="shared" si="98"/>
        <v>39</v>
      </c>
      <c r="I1368" s="92">
        <f t="shared" si="100"/>
        <v>3.6635616461296463</v>
      </c>
      <c r="J1368" s="149">
        <f t="shared" si="99"/>
        <v>23.374404208681302</v>
      </c>
    </row>
    <row r="1369" spans="1:10" x14ac:dyDescent="0.25">
      <c r="A1369" s="92">
        <f t="shared" si="101"/>
        <v>54</v>
      </c>
      <c r="B1369" s="5" t="s">
        <v>37</v>
      </c>
      <c r="C1369" s="26">
        <v>43946</v>
      </c>
      <c r="D1369" s="4">
        <v>1</v>
      </c>
      <c r="E1369" s="29">
        <v>40</v>
      </c>
      <c r="G1369" s="82" t="e">
        <f>F1369+G1345</f>
        <v>#REF!</v>
      </c>
      <c r="H1369" s="92">
        <f t="shared" si="98"/>
        <v>40</v>
      </c>
      <c r="I1369" s="92">
        <f t="shared" si="100"/>
        <v>3.6888794541139363</v>
      </c>
      <c r="J1369" s="149">
        <f t="shared" si="99"/>
        <v>19.28546187804313</v>
      </c>
    </row>
    <row r="1370" spans="1:10" x14ac:dyDescent="0.25">
      <c r="A1370" s="92">
        <f t="shared" si="101"/>
        <v>55</v>
      </c>
      <c r="B1370" s="5" t="s">
        <v>37</v>
      </c>
      <c r="C1370" s="26">
        <v>43947</v>
      </c>
      <c r="D1370" s="4">
        <v>6</v>
      </c>
      <c r="E1370" s="29">
        <v>46</v>
      </c>
      <c r="G1370" s="82">
        <f>F1370+G1346</f>
        <v>757</v>
      </c>
      <c r="H1370" s="92">
        <f t="shared" si="98"/>
        <v>46</v>
      </c>
      <c r="I1370" s="92">
        <f t="shared" si="100"/>
        <v>3.8286413964890951</v>
      </c>
      <c r="J1370" s="149">
        <f t="shared" si="99"/>
        <v>14.498947204190104</v>
      </c>
    </row>
    <row r="1371" spans="1:10" x14ac:dyDescent="0.25">
      <c r="A1371" s="92">
        <f t="shared" si="101"/>
        <v>56</v>
      </c>
      <c r="B1371" s="5" t="s">
        <v>37</v>
      </c>
      <c r="C1371" s="26">
        <v>43948</v>
      </c>
      <c r="D1371" s="4">
        <v>0</v>
      </c>
      <c r="E1371" s="29">
        <v>46</v>
      </c>
      <c r="G1371" s="82" t="e">
        <f>F1371+G1347</f>
        <v>#REF!</v>
      </c>
      <c r="H1371" s="92">
        <f t="shared" ref="H1371:H1434" si="102">IF(EXACT(B1371,B1370),D1371+H1370,E1371)</f>
        <v>46</v>
      </c>
      <c r="I1371" s="92">
        <f t="shared" si="100"/>
        <v>3.8286413964890951</v>
      </c>
      <c r="J1371" s="149">
        <f t="shared" si="99"/>
        <v>13.786981167215197</v>
      </c>
    </row>
    <row r="1372" spans="1:10" x14ac:dyDescent="0.25">
      <c r="A1372" s="92">
        <f t="shared" si="101"/>
        <v>57</v>
      </c>
      <c r="B1372" s="5" t="s">
        <v>37</v>
      </c>
      <c r="C1372" s="26">
        <v>43949</v>
      </c>
      <c r="D1372" s="4">
        <v>1</v>
      </c>
      <c r="E1372" s="29">
        <v>47</v>
      </c>
      <c r="G1372" s="82" t="e">
        <f>F1372+G1348</f>
        <v>#REF!</v>
      </c>
      <c r="H1372" s="92">
        <f t="shared" si="102"/>
        <v>47</v>
      </c>
      <c r="I1372" s="92">
        <f t="shared" si="100"/>
        <v>3.8501476017100584</v>
      </c>
      <c r="J1372" s="149">
        <f t="shared" si="99"/>
        <v>12.594193433794512</v>
      </c>
    </row>
    <row r="1373" spans="1:10" x14ac:dyDescent="0.25">
      <c r="A1373" s="92">
        <f t="shared" si="101"/>
        <v>58</v>
      </c>
      <c r="B1373" s="5" t="s">
        <v>37</v>
      </c>
      <c r="C1373" s="26">
        <v>43950</v>
      </c>
      <c r="D1373" s="4">
        <v>0</v>
      </c>
      <c r="E1373" s="29">
        <v>47</v>
      </c>
      <c r="G1373" s="82">
        <f>F1373+G1349</f>
        <v>218</v>
      </c>
      <c r="H1373" s="92">
        <f t="shared" si="102"/>
        <v>47</v>
      </c>
      <c r="I1373" s="92">
        <f t="shared" si="100"/>
        <v>3.8501476017100584</v>
      </c>
      <c r="J1373" s="149">
        <f t="shared" si="99"/>
        <v>13.306879427257808</v>
      </c>
    </row>
    <row r="1374" spans="1:10" x14ac:dyDescent="0.25">
      <c r="A1374" s="92">
        <f t="shared" si="101"/>
        <v>59</v>
      </c>
      <c r="B1374" s="5" t="s">
        <v>37</v>
      </c>
      <c r="C1374" s="26">
        <v>43951</v>
      </c>
      <c r="D1374" s="4">
        <v>1</v>
      </c>
      <c r="E1374" s="29">
        <v>48</v>
      </c>
      <c r="G1374" s="82" t="e">
        <f>F1374+G1350</f>
        <v>#REF!</v>
      </c>
      <c r="H1374" s="92">
        <f t="shared" si="102"/>
        <v>48</v>
      </c>
      <c r="I1374" s="92">
        <f t="shared" si="100"/>
        <v>3.8712010109078911</v>
      </c>
      <c r="J1374" s="149">
        <f t="shared" si="99"/>
        <v>16.049917319014931</v>
      </c>
    </row>
    <row r="1375" spans="1:10" x14ac:dyDescent="0.25">
      <c r="A1375" s="92">
        <f t="shared" si="101"/>
        <v>60</v>
      </c>
      <c r="B1375" s="5" t="s">
        <v>37</v>
      </c>
      <c r="C1375" s="26">
        <v>43952</v>
      </c>
      <c r="D1375" s="4">
        <v>1</v>
      </c>
      <c r="E1375" s="29">
        <v>49</v>
      </c>
      <c r="G1375" s="82" t="e">
        <f>F1375+G1351</f>
        <v>#REF!</v>
      </c>
      <c r="H1375" s="92">
        <f t="shared" si="102"/>
        <v>49</v>
      </c>
      <c r="I1375" s="92">
        <f t="shared" si="100"/>
        <v>3.8918202981106265</v>
      </c>
      <c r="J1375" s="149">
        <f t="shared" si="99"/>
        <v>22.433303055423501</v>
      </c>
    </row>
    <row r="1376" spans="1:10" x14ac:dyDescent="0.25">
      <c r="A1376" s="92">
        <f t="shared" si="101"/>
        <v>61</v>
      </c>
      <c r="B1376" s="5" t="s">
        <v>37</v>
      </c>
      <c r="C1376" s="26">
        <v>43953</v>
      </c>
      <c r="D1376" s="4">
        <v>0</v>
      </c>
      <c r="E1376" s="29">
        <v>49</v>
      </c>
      <c r="G1376" s="82">
        <f>F1376+G1352</f>
        <v>215</v>
      </c>
      <c r="H1376" s="92">
        <f t="shared" si="102"/>
        <v>49</v>
      </c>
      <c r="I1376" s="92">
        <f t="shared" si="100"/>
        <v>3.8918202981106265</v>
      </c>
      <c r="J1376" s="149">
        <f t="shared" si="99"/>
        <v>31.233577751088813</v>
      </c>
    </row>
    <row r="1377" spans="1:10" x14ac:dyDescent="0.25">
      <c r="A1377" s="92">
        <f t="shared" si="101"/>
        <v>62</v>
      </c>
      <c r="B1377" s="5" t="s">
        <v>37</v>
      </c>
      <c r="C1377" s="26">
        <v>43954</v>
      </c>
      <c r="D1377" s="4">
        <v>0</v>
      </c>
      <c r="E1377" s="29">
        <v>49</v>
      </c>
      <c r="G1377" s="82" t="e">
        <f>F1377+G1353</f>
        <v>#REF!</v>
      </c>
      <c r="H1377" s="92">
        <f t="shared" si="102"/>
        <v>49</v>
      </c>
      <c r="I1377" s="92">
        <f t="shared" si="100"/>
        <v>3.8918202981106265</v>
      </c>
      <c r="J1377" s="149">
        <f t="shared" si="99"/>
        <v>64.391930595885825</v>
      </c>
    </row>
    <row r="1378" spans="1:10" x14ac:dyDescent="0.25">
      <c r="A1378" s="92">
        <f t="shared" si="101"/>
        <v>63</v>
      </c>
      <c r="B1378" s="5" t="s">
        <v>37</v>
      </c>
      <c r="C1378" s="26">
        <v>43955</v>
      </c>
      <c r="D1378" s="4">
        <v>0</v>
      </c>
      <c r="E1378" s="29">
        <v>49</v>
      </c>
      <c r="G1378" s="82" t="e">
        <f>F1378+G1354</f>
        <v>#REF!</v>
      </c>
      <c r="H1378" s="92">
        <f t="shared" si="102"/>
        <v>49</v>
      </c>
      <c r="I1378" s="92">
        <f t="shared" si="100"/>
        <v>3.8918202981106265</v>
      </c>
      <c r="J1378" s="149">
        <f t="shared" si="99"/>
        <v>73.122927956106224</v>
      </c>
    </row>
    <row r="1379" spans="1:10" x14ac:dyDescent="0.25">
      <c r="A1379" s="92">
        <f t="shared" si="101"/>
        <v>64</v>
      </c>
      <c r="B1379" s="5" t="s">
        <v>37</v>
      </c>
      <c r="C1379" s="26">
        <v>43956</v>
      </c>
      <c r="D1379" s="4">
        <v>-1</v>
      </c>
      <c r="E1379" s="29">
        <v>48</v>
      </c>
      <c r="G1379" s="82">
        <f>F1379+G1355</f>
        <v>199</v>
      </c>
      <c r="H1379" s="92">
        <f t="shared" si="102"/>
        <v>48</v>
      </c>
      <c r="I1379" s="92">
        <f t="shared" si="100"/>
        <v>3.8712010109078911</v>
      </c>
      <c r="J1379" s="149">
        <f t="shared" si="99"/>
        <v>139.42775695742785</v>
      </c>
    </row>
    <row r="1380" spans="1:10" x14ac:dyDescent="0.25">
      <c r="A1380" s="92">
        <f t="shared" si="101"/>
        <v>65</v>
      </c>
      <c r="B1380" s="5" t="s">
        <v>37</v>
      </c>
      <c r="C1380" s="26">
        <v>43957</v>
      </c>
      <c r="D1380" s="4">
        <v>3</v>
      </c>
      <c r="E1380" s="29">
        <v>51</v>
      </c>
      <c r="G1380" s="82" t="e">
        <f>F1380+G1356</f>
        <v>#REF!</v>
      </c>
      <c r="H1380" s="92">
        <f t="shared" si="102"/>
        <v>51</v>
      </c>
      <c r="I1380" s="92">
        <f t="shared" si="100"/>
        <v>3.9318256327243257</v>
      </c>
      <c r="J1380" s="149">
        <f t="shared" si="99"/>
        <v>101.83602693931762</v>
      </c>
    </row>
    <row r="1381" spans="1:10" x14ac:dyDescent="0.25">
      <c r="A1381" s="92">
        <f t="shared" si="101"/>
        <v>66</v>
      </c>
      <c r="B1381" s="5" t="s">
        <v>37</v>
      </c>
      <c r="C1381" s="26">
        <v>43958</v>
      </c>
      <c r="D1381" s="4">
        <v>1</v>
      </c>
      <c r="E1381" s="29">
        <v>52</v>
      </c>
      <c r="G1381" s="82" t="e">
        <f>F1381+G1357</f>
        <v>#REF!</v>
      </c>
      <c r="H1381" s="92">
        <f t="shared" si="102"/>
        <v>52</v>
      </c>
      <c r="I1381" s="92">
        <f t="shared" si="100"/>
        <v>3.9512437185814275</v>
      </c>
      <c r="J1381" s="149">
        <f t="shared" si="99"/>
        <v>83.360129228646116</v>
      </c>
    </row>
    <row r="1382" spans="1:10" x14ac:dyDescent="0.25">
      <c r="A1382" s="92">
        <f t="shared" si="101"/>
        <v>67</v>
      </c>
      <c r="B1382" s="5" t="s">
        <v>37</v>
      </c>
      <c r="C1382" s="26">
        <v>43959</v>
      </c>
      <c r="D1382" s="4">
        <v>1</v>
      </c>
      <c r="E1382" s="29">
        <v>53</v>
      </c>
      <c r="G1382" s="82">
        <f>F1382+G1358</f>
        <v>233</v>
      </c>
      <c r="H1382" s="92">
        <f t="shared" si="102"/>
        <v>53</v>
      </c>
      <c r="I1382" s="92">
        <f t="shared" si="100"/>
        <v>3.970291913552122</v>
      </c>
      <c r="J1382" s="149">
        <f t="shared" si="99"/>
        <v>61.55998302397208</v>
      </c>
    </row>
    <row r="1383" spans="1:10" x14ac:dyDescent="0.25">
      <c r="A1383" s="92">
        <f t="shared" si="101"/>
        <v>68</v>
      </c>
      <c r="B1383" s="5" t="s">
        <v>37</v>
      </c>
      <c r="C1383" s="26">
        <v>43960</v>
      </c>
      <c r="D1383" s="4">
        <v>1</v>
      </c>
      <c r="E1383" s="29">
        <v>54</v>
      </c>
      <c r="G1383" s="82" t="e">
        <f>F1383+G1359</f>
        <v>#REF!</v>
      </c>
      <c r="H1383" s="92">
        <f t="shared" si="102"/>
        <v>54</v>
      </c>
      <c r="I1383" s="92">
        <f t="shared" si="100"/>
        <v>3.9889840465642745</v>
      </c>
      <c r="J1383" s="149">
        <f t="shared" si="99"/>
        <v>44.398656933959295</v>
      </c>
    </row>
    <row r="1384" spans="1:10" x14ac:dyDescent="0.25">
      <c r="A1384" s="92">
        <f t="shared" si="101"/>
        <v>69</v>
      </c>
      <c r="B1384" s="5" t="s">
        <v>37</v>
      </c>
      <c r="C1384" s="26">
        <v>43961</v>
      </c>
      <c r="D1384" s="4">
        <v>0</v>
      </c>
      <c r="E1384" s="29">
        <v>54</v>
      </c>
      <c r="G1384" s="82" t="e">
        <f>F1384+G1360</f>
        <v>#REF!</v>
      </c>
      <c r="H1384" s="92">
        <f t="shared" si="102"/>
        <v>54</v>
      </c>
      <c r="I1384" s="92">
        <f t="shared" si="100"/>
        <v>3.9889840465642745</v>
      </c>
      <c r="J1384" s="149">
        <f t="shared" si="99"/>
        <v>39.270317587953279</v>
      </c>
    </row>
    <row r="1385" spans="1:10" x14ac:dyDescent="0.25">
      <c r="A1385" s="92">
        <f t="shared" si="101"/>
        <v>70</v>
      </c>
      <c r="B1385" s="5" t="s">
        <v>37</v>
      </c>
      <c r="C1385" s="26">
        <v>43962</v>
      </c>
      <c r="D1385" s="4">
        <v>16</v>
      </c>
      <c r="E1385" s="29">
        <v>70</v>
      </c>
      <c r="G1385" s="82">
        <f>F1385+G1361</f>
        <v>35</v>
      </c>
      <c r="H1385" s="92">
        <f t="shared" si="102"/>
        <v>70</v>
      </c>
      <c r="I1385" s="92">
        <f t="shared" si="100"/>
        <v>4.2484952420493594</v>
      </c>
      <c r="J1385" s="149">
        <f t="shared" si="99"/>
        <v>17.772119157538459</v>
      </c>
    </row>
    <row r="1386" spans="1:10" x14ac:dyDescent="0.25">
      <c r="A1386" s="92">
        <f t="shared" si="101"/>
        <v>71</v>
      </c>
      <c r="B1386" s="5" t="s">
        <v>37</v>
      </c>
      <c r="C1386" s="26">
        <v>43963</v>
      </c>
      <c r="D1386" s="4">
        <v>1</v>
      </c>
      <c r="E1386" s="29">
        <v>71</v>
      </c>
      <c r="G1386" s="82" t="e">
        <f>F1386+G1362</f>
        <v>#REF!</v>
      </c>
      <c r="H1386" s="92">
        <f t="shared" si="102"/>
        <v>71</v>
      </c>
      <c r="I1386" s="92">
        <f t="shared" si="100"/>
        <v>4.2626798770413155</v>
      </c>
      <c r="J1386" s="149">
        <f t="shared" si="99"/>
        <v>13.067643039679412</v>
      </c>
    </row>
    <row r="1387" spans="1:10" x14ac:dyDescent="0.25">
      <c r="A1387" s="92">
        <f t="shared" si="101"/>
        <v>72</v>
      </c>
      <c r="B1387" s="5" t="s">
        <v>37</v>
      </c>
      <c r="C1387" s="26">
        <v>43964</v>
      </c>
      <c r="D1387" s="4">
        <v>5</v>
      </c>
      <c r="E1387" s="29">
        <v>76</v>
      </c>
      <c r="G1387" s="82" t="e">
        <f>F1387+G1363</f>
        <v>#REF!</v>
      </c>
      <c r="H1387" s="92">
        <f t="shared" si="102"/>
        <v>76</v>
      </c>
      <c r="I1387" s="92">
        <f t="shared" si="100"/>
        <v>4.3307333402863311</v>
      </c>
      <c r="J1387" s="149">
        <f t="shared" ref="J1387:J1450" si="103">LN(2)/SLOPE(I1380:I1387,A1380:A1387)</f>
        <v>11.231237974887833</v>
      </c>
    </row>
    <row r="1388" spans="1:10" x14ac:dyDescent="0.25">
      <c r="A1388" s="92">
        <f t="shared" si="101"/>
        <v>73</v>
      </c>
      <c r="B1388" s="5" t="s">
        <v>37</v>
      </c>
      <c r="C1388" s="26">
        <v>43965</v>
      </c>
      <c r="D1388" s="4">
        <v>3</v>
      </c>
      <c r="E1388" s="29">
        <v>79</v>
      </c>
      <c r="G1388" s="82">
        <f>F1388+G1364</f>
        <v>0</v>
      </c>
      <c r="H1388" s="92">
        <f t="shared" si="102"/>
        <v>79</v>
      </c>
      <c r="I1388" s="92">
        <f t="shared" si="100"/>
        <v>4.3694478524670215</v>
      </c>
      <c r="J1388" s="149">
        <f t="shared" si="103"/>
        <v>10.021000113464913</v>
      </c>
    </row>
    <row r="1389" spans="1:10" x14ac:dyDescent="0.25">
      <c r="A1389" s="92">
        <f t="shared" si="101"/>
        <v>74</v>
      </c>
      <c r="B1389" s="5" t="s">
        <v>37</v>
      </c>
      <c r="C1389" s="26">
        <v>43966</v>
      </c>
      <c r="D1389" s="4">
        <v>0</v>
      </c>
      <c r="E1389" s="29">
        <v>79</v>
      </c>
      <c r="G1389" s="82" t="e">
        <f>F1389+G1365</f>
        <v>#REF!</v>
      </c>
      <c r="H1389" s="92">
        <f t="shared" si="102"/>
        <v>79</v>
      </c>
      <c r="I1389" s="92">
        <f t="shared" si="100"/>
        <v>4.3694478524670215</v>
      </c>
      <c r="J1389" s="149">
        <f t="shared" si="103"/>
        <v>10.150968561804783</v>
      </c>
    </row>
    <row r="1390" spans="1:10" x14ac:dyDescent="0.25">
      <c r="A1390" s="92">
        <f t="shared" si="101"/>
        <v>75</v>
      </c>
      <c r="B1390" s="5" t="s">
        <v>37</v>
      </c>
      <c r="C1390" s="26">
        <v>43967</v>
      </c>
      <c r="D1390" s="4">
        <v>0</v>
      </c>
      <c r="E1390" s="29">
        <v>79</v>
      </c>
      <c r="G1390" s="82" t="e">
        <f>F1390+G1366</f>
        <v>#REF!</v>
      </c>
      <c r="H1390" s="92">
        <f t="shared" si="102"/>
        <v>79</v>
      </c>
      <c r="I1390" s="92">
        <f t="shared" si="100"/>
        <v>4.3694478524670215</v>
      </c>
      <c r="J1390" s="149">
        <f t="shared" si="103"/>
        <v>11.653083476825081</v>
      </c>
    </row>
    <row r="1391" spans="1:10" x14ac:dyDescent="0.25">
      <c r="A1391" s="92">
        <f t="shared" si="101"/>
        <v>76</v>
      </c>
      <c r="B1391" s="5" t="s">
        <v>37</v>
      </c>
      <c r="C1391" s="26">
        <v>43968</v>
      </c>
      <c r="D1391" s="4">
        <v>0</v>
      </c>
      <c r="E1391" s="29">
        <v>79</v>
      </c>
      <c r="G1391" s="82" t="e">
        <f>F1391+G1367</f>
        <v>#REF!</v>
      </c>
      <c r="H1391" s="92">
        <f t="shared" si="102"/>
        <v>79</v>
      </c>
      <c r="I1391" s="92">
        <f t="shared" si="100"/>
        <v>4.3694478524670215</v>
      </c>
      <c r="J1391" s="149">
        <f t="shared" si="103"/>
        <v>16.052911929605337</v>
      </c>
    </row>
    <row r="1392" spans="1:10" x14ac:dyDescent="0.25">
      <c r="A1392" s="92">
        <f t="shared" si="101"/>
        <v>77</v>
      </c>
      <c r="B1392" s="5" t="s">
        <v>37</v>
      </c>
      <c r="C1392" s="26">
        <v>43969</v>
      </c>
      <c r="D1392" s="4">
        <v>-1</v>
      </c>
      <c r="E1392" s="29">
        <v>78</v>
      </c>
      <c r="G1392" s="82" t="e">
        <f>F1392+G1368</f>
        <v>#REF!</v>
      </c>
      <c r="H1392" s="92">
        <f t="shared" si="102"/>
        <v>78</v>
      </c>
      <c r="I1392" s="92">
        <f t="shared" si="100"/>
        <v>4.3567088266895917</v>
      </c>
      <c r="J1392" s="149">
        <f t="shared" si="103"/>
        <v>41.367852448567383</v>
      </c>
    </row>
    <row r="1393" spans="1:10" x14ac:dyDescent="0.25">
      <c r="A1393" s="92">
        <f t="shared" si="101"/>
        <v>78</v>
      </c>
      <c r="B1393" s="5" t="s">
        <v>37</v>
      </c>
      <c r="C1393" s="26">
        <v>43970</v>
      </c>
      <c r="D1393" s="4">
        <v>0</v>
      </c>
      <c r="E1393" s="29">
        <v>78</v>
      </c>
      <c r="G1393" s="82" t="e">
        <f>F1393+G1369</f>
        <v>#REF!</v>
      </c>
      <c r="H1393" s="92">
        <f t="shared" si="102"/>
        <v>78</v>
      </c>
      <c r="I1393" s="92">
        <f t="shared" si="100"/>
        <v>4.3567088266895917</v>
      </c>
      <c r="J1393" s="149">
        <f t="shared" si="103"/>
        <v>73.881277648800562</v>
      </c>
    </row>
    <row r="1394" spans="1:10" x14ac:dyDescent="0.25">
      <c r="A1394" s="92">
        <f t="shared" si="101"/>
        <v>79</v>
      </c>
      <c r="B1394" s="5" t="s">
        <v>37</v>
      </c>
      <c r="C1394" s="26">
        <v>43971</v>
      </c>
      <c r="D1394" s="4">
        <v>0</v>
      </c>
      <c r="E1394" s="29">
        <v>78</v>
      </c>
      <c r="G1394" s="82">
        <f>F1394+G1370</f>
        <v>757</v>
      </c>
      <c r="H1394" s="92">
        <f t="shared" si="102"/>
        <v>78</v>
      </c>
      <c r="I1394" s="92">
        <f t="shared" si="100"/>
        <v>4.3567088266895917</v>
      </c>
      <c r="J1394" s="149">
        <f t="shared" si="103"/>
        <v>728.56772700107422</v>
      </c>
    </row>
    <row r="1395" spans="1:10" x14ac:dyDescent="0.25">
      <c r="A1395" s="92">
        <f t="shared" si="101"/>
        <v>80</v>
      </c>
      <c r="B1395" s="5" t="s">
        <v>37</v>
      </c>
      <c r="C1395" s="26">
        <v>43972</v>
      </c>
      <c r="D1395" s="4">
        <v>0</v>
      </c>
      <c r="E1395" s="29">
        <v>78</v>
      </c>
      <c r="G1395" s="82" t="e">
        <f>F1395+G1371</f>
        <v>#REF!</v>
      </c>
      <c r="H1395" s="92">
        <f t="shared" si="102"/>
        <v>78</v>
      </c>
      <c r="I1395" s="92">
        <f t="shared" si="100"/>
        <v>4.3567088266895917</v>
      </c>
      <c r="J1395" s="149">
        <f t="shared" si="103"/>
        <v>-285.65941866505227</v>
      </c>
    </row>
    <row r="1396" spans="1:10" x14ac:dyDescent="0.25">
      <c r="A1396" s="92">
        <f t="shared" si="101"/>
        <v>81</v>
      </c>
      <c r="B1396" s="5" t="s">
        <v>37</v>
      </c>
      <c r="C1396" s="26">
        <v>43973</v>
      </c>
      <c r="D1396" s="4">
        <v>0</v>
      </c>
      <c r="E1396" s="29">
        <v>78</v>
      </c>
      <c r="G1396" s="82" t="e">
        <f>F1396+G1372</f>
        <v>#REF!</v>
      </c>
      <c r="H1396" s="92">
        <f t="shared" si="102"/>
        <v>78</v>
      </c>
      <c r="I1396" s="92">
        <f t="shared" si="100"/>
        <v>4.3567088266895917</v>
      </c>
      <c r="J1396" s="149">
        <f t="shared" si="103"/>
        <v>-304.70337990938907</v>
      </c>
    </row>
    <row r="1397" spans="1:10" x14ac:dyDescent="0.25">
      <c r="A1397" s="92">
        <f t="shared" si="101"/>
        <v>82</v>
      </c>
      <c r="B1397" s="5" t="s">
        <v>37</v>
      </c>
      <c r="C1397" s="26">
        <v>43974</v>
      </c>
      <c r="D1397" s="4">
        <v>0</v>
      </c>
      <c r="E1397" s="29">
        <v>78</v>
      </c>
      <c r="G1397" s="82">
        <f>F1397+G1373</f>
        <v>218</v>
      </c>
      <c r="H1397" s="92">
        <f t="shared" si="102"/>
        <v>78</v>
      </c>
      <c r="I1397" s="92">
        <f t="shared" si="100"/>
        <v>4.3567088266895917</v>
      </c>
      <c r="J1397" s="149">
        <f t="shared" si="103"/>
        <v>-380.87922488673632</v>
      </c>
    </row>
    <row r="1398" spans="1:10" x14ac:dyDescent="0.25">
      <c r="A1398" s="92">
        <f t="shared" si="101"/>
        <v>83</v>
      </c>
      <c r="B1398" s="5" t="s">
        <v>37</v>
      </c>
      <c r="C1398" s="26">
        <v>43975</v>
      </c>
      <c r="D1398" s="4">
        <v>0</v>
      </c>
      <c r="E1398" s="29">
        <v>78</v>
      </c>
      <c r="G1398" s="82" t="e">
        <f>F1398+G1374</f>
        <v>#REF!</v>
      </c>
      <c r="H1398" s="92">
        <f t="shared" si="102"/>
        <v>78</v>
      </c>
      <c r="I1398" s="92">
        <f t="shared" si="100"/>
        <v>4.3567088266895917</v>
      </c>
      <c r="J1398" s="149">
        <f t="shared" si="103"/>
        <v>-652.93581409154808</v>
      </c>
    </row>
    <row r="1399" spans="1:10" x14ac:dyDescent="0.25">
      <c r="A1399" s="92">
        <f t="shared" si="101"/>
        <v>84</v>
      </c>
      <c r="B1399" s="5" t="s">
        <v>37</v>
      </c>
      <c r="C1399" s="26">
        <v>43976</v>
      </c>
      <c r="D1399" s="4">
        <v>0</v>
      </c>
      <c r="E1399" s="29">
        <v>78</v>
      </c>
      <c r="G1399" s="82" t="e">
        <f>F1399+G1375</f>
        <v>#REF!</v>
      </c>
      <c r="H1399" s="92">
        <f t="shared" si="102"/>
        <v>78</v>
      </c>
      <c r="I1399" s="92">
        <f t="shared" si="100"/>
        <v>4.3567088266895917</v>
      </c>
      <c r="J1399" s="149" t="e">
        <f t="shared" si="103"/>
        <v>#DIV/0!</v>
      </c>
    </row>
    <row r="1400" spans="1:10" x14ac:dyDescent="0.25">
      <c r="A1400" s="92">
        <f t="shared" si="101"/>
        <v>85</v>
      </c>
      <c r="B1400" s="5" t="s">
        <v>37</v>
      </c>
      <c r="C1400" s="26">
        <v>43977</v>
      </c>
      <c r="D1400" s="4">
        <v>0</v>
      </c>
      <c r="E1400" s="29">
        <v>78</v>
      </c>
      <c r="G1400" s="82">
        <f>F1400+G1376</f>
        <v>215</v>
      </c>
      <c r="H1400" s="92">
        <f t="shared" si="102"/>
        <v>78</v>
      </c>
      <c r="I1400" s="92">
        <f t="shared" si="100"/>
        <v>4.3567088266895917</v>
      </c>
      <c r="J1400" s="149" t="e">
        <f t="shared" si="103"/>
        <v>#DIV/0!</v>
      </c>
    </row>
    <row r="1401" spans="1:10" x14ac:dyDescent="0.25">
      <c r="A1401" s="92">
        <f t="shared" si="101"/>
        <v>86</v>
      </c>
      <c r="B1401" s="5" t="s">
        <v>37</v>
      </c>
      <c r="C1401" s="26">
        <v>43978</v>
      </c>
      <c r="D1401" s="4">
        <v>2</v>
      </c>
      <c r="E1401" s="29">
        <v>80</v>
      </c>
      <c r="G1401" s="82" t="e">
        <f>F1401+G1377</f>
        <v>#REF!</v>
      </c>
      <c r="H1401" s="92">
        <f t="shared" si="102"/>
        <v>80</v>
      </c>
      <c r="I1401" s="92">
        <f t="shared" si="100"/>
        <v>4.3820266346738812</v>
      </c>
      <c r="J1401" s="149">
        <f t="shared" si="103"/>
        <v>328.53421480567266</v>
      </c>
    </row>
    <row r="1402" spans="1:10" x14ac:dyDescent="0.25">
      <c r="A1402" s="92">
        <f t="shared" si="101"/>
        <v>87</v>
      </c>
      <c r="B1402" s="5" t="s">
        <v>37</v>
      </c>
      <c r="C1402" s="26">
        <v>43979</v>
      </c>
      <c r="D1402" s="4">
        <v>1</v>
      </c>
      <c r="E1402" s="29">
        <v>81</v>
      </c>
      <c r="G1402" s="82" t="e">
        <f>F1402+G1378</f>
        <v>#REF!</v>
      </c>
      <c r="H1402" s="92">
        <f t="shared" si="102"/>
        <v>81</v>
      </c>
      <c r="I1402" s="92">
        <f t="shared" si="100"/>
        <v>4.3944491546724391</v>
      </c>
      <c r="J1402" s="149">
        <f t="shared" si="103"/>
        <v>148.99855192201088</v>
      </c>
    </row>
    <row r="1403" spans="1:10" x14ac:dyDescent="0.25">
      <c r="A1403" s="92">
        <f t="shared" si="101"/>
        <v>88</v>
      </c>
      <c r="B1403" s="5" t="s">
        <v>37</v>
      </c>
      <c r="C1403" s="26">
        <v>43980</v>
      </c>
      <c r="D1403" s="4">
        <v>6</v>
      </c>
      <c r="E1403" s="29">
        <v>87</v>
      </c>
      <c r="G1403" s="82">
        <f>F1403+G1379</f>
        <v>199</v>
      </c>
      <c r="H1403" s="92">
        <f t="shared" si="102"/>
        <v>87</v>
      </c>
      <c r="I1403" s="92">
        <f t="shared" si="100"/>
        <v>4.4659081186545837</v>
      </c>
      <c r="J1403" s="149">
        <f t="shared" si="103"/>
        <v>56.580688088728216</v>
      </c>
    </row>
    <row r="1404" spans="1:10" x14ac:dyDescent="0.25">
      <c r="A1404" s="92">
        <f t="shared" si="101"/>
        <v>89</v>
      </c>
      <c r="B1404" s="5" t="s">
        <v>37</v>
      </c>
      <c r="C1404" s="26">
        <v>43981</v>
      </c>
      <c r="D1404" s="4">
        <v>0</v>
      </c>
      <c r="E1404" s="29">
        <v>87</v>
      </c>
      <c r="G1404" s="82" t="e">
        <f>F1404+G1380</f>
        <v>#REF!</v>
      </c>
      <c r="H1404" s="92">
        <f t="shared" si="102"/>
        <v>87</v>
      </c>
      <c r="I1404" s="92">
        <f t="shared" si="100"/>
        <v>4.4659081186545837</v>
      </c>
      <c r="J1404" s="149">
        <f t="shared" si="103"/>
        <v>40.184378328863239</v>
      </c>
    </row>
    <row r="1405" spans="1:10" x14ac:dyDescent="0.25">
      <c r="A1405" s="92">
        <f t="shared" si="101"/>
        <v>90</v>
      </c>
      <c r="B1405" s="5" t="s">
        <v>37</v>
      </c>
      <c r="C1405" s="26">
        <v>43982</v>
      </c>
      <c r="D1405" s="4">
        <v>1</v>
      </c>
      <c r="E1405" s="29">
        <v>88</v>
      </c>
      <c r="G1405" s="82" t="e">
        <f>F1405+G1381</f>
        <v>#REF!</v>
      </c>
      <c r="H1405" s="92">
        <f t="shared" si="102"/>
        <v>88</v>
      </c>
      <c r="I1405" s="92">
        <f t="shared" si="100"/>
        <v>4.4773368144782069</v>
      </c>
      <c r="J1405" s="149">
        <f t="shared" si="103"/>
        <v>33.647673068779042</v>
      </c>
    </row>
    <row r="1406" spans="1:10" x14ac:dyDescent="0.25">
      <c r="A1406" s="92">
        <f t="shared" si="101"/>
        <v>91</v>
      </c>
      <c r="B1406" s="5" t="s">
        <v>37</v>
      </c>
      <c r="C1406" s="26">
        <v>43983</v>
      </c>
      <c r="D1406" s="4">
        <v>6</v>
      </c>
      <c r="E1406" s="29">
        <v>94</v>
      </c>
      <c r="G1406" s="82">
        <f>F1406+G1382</f>
        <v>233</v>
      </c>
      <c r="H1406" s="92">
        <f t="shared" si="102"/>
        <v>94</v>
      </c>
      <c r="I1406" s="92">
        <f t="shared" si="100"/>
        <v>4.5432947822700038</v>
      </c>
      <c r="J1406" s="149">
        <f t="shared" si="103"/>
        <v>26.082152185813982</v>
      </c>
    </row>
    <row r="1407" spans="1:10" x14ac:dyDescent="0.25">
      <c r="A1407" s="92">
        <f t="shared" si="101"/>
        <v>92</v>
      </c>
      <c r="B1407" s="5" t="s">
        <v>37</v>
      </c>
      <c r="C1407" s="26">
        <v>43984</v>
      </c>
      <c r="D1407" s="4">
        <v>2</v>
      </c>
      <c r="E1407" s="29">
        <v>96</v>
      </c>
      <c r="G1407" s="82" t="e">
        <f>F1407+G1383</f>
        <v>#REF!</v>
      </c>
      <c r="H1407" s="92">
        <f t="shared" si="102"/>
        <v>96</v>
      </c>
      <c r="I1407" s="92">
        <f t="shared" si="100"/>
        <v>4.5643481914678361</v>
      </c>
      <c r="J1407" s="149">
        <f t="shared" si="103"/>
        <v>23.211020255873009</v>
      </c>
    </row>
    <row r="1408" spans="1:10" x14ac:dyDescent="0.25">
      <c r="A1408" s="92">
        <f t="shared" si="101"/>
        <v>93</v>
      </c>
      <c r="B1408" s="5" t="s">
        <v>37</v>
      </c>
      <c r="C1408" s="26">
        <v>43985</v>
      </c>
      <c r="D1408" s="4">
        <v>0</v>
      </c>
      <c r="E1408" s="29">
        <v>96</v>
      </c>
      <c r="G1408" s="82" t="e">
        <f>F1408+G1384</f>
        <v>#REF!</v>
      </c>
      <c r="H1408" s="92">
        <f t="shared" si="102"/>
        <v>96</v>
      </c>
      <c r="I1408" s="92">
        <f t="shared" si="100"/>
        <v>4.5643481914678361</v>
      </c>
      <c r="J1408" s="149">
        <f t="shared" si="103"/>
        <v>24.574139521515136</v>
      </c>
    </row>
    <row r="1409" spans="1:10" x14ac:dyDescent="0.25">
      <c r="A1409" s="92">
        <f t="shared" si="101"/>
        <v>94</v>
      </c>
      <c r="B1409" s="5" t="s">
        <v>37</v>
      </c>
      <c r="C1409" s="26">
        <v>43986</v>
      </c>
      <c r="D1409" s="4">
        <v>0</v>
      </c>
      <c r="E1409" s="29">
        <v>96</v>
      </c>
      <c r="G1409" s="82">
        <f>F1409+G1385</f>
        <v>35</v>
      </c>
      <c r="H1409" s="92">
        <f t="shared" si="102"/>
        <v>96</v>
      </c>
      <c r="I1409" s="92">
        <f t="shared" si="100"/>
        <v>4.5643481914678361</v>
      </c>
      <c r="J1409" s="149">
        <f t="shared" si="103"/>
        <v>28.502627137718118</v>
      </c>
    </row>
    <row r="1410" spans="1:10" x14ac:dyDescent="0.25">
      <c r="A1410" s="92">
        <f t="shared" si="101"/>
        <v>95</v>
      </c>
      <c r="B1410" s="5" t="s">
        <v>37</v>
      </c>
      <c r="C1410" s="26">
        <v>43987</v>
      </c>
      <c r="D1410" s="4">
        <v>0</v>
      </c>
      <c r="E1410" s="29">
        <v>96</v>
      </c>
      <c r="G1410" s="82" t="e">
        <f>F1410+G1386</f>
        <v>#REF!</v>
      </c>
      <c r="H1410" s="92">
        <f t="shared" si="102"/>
        <v>96</v>
      </c>
      <c r="I1410" s="92">
        <f t="shared" ref="I1410:I1473" si="104">LN(H1410)</f>
        <v>4.5643481914678361</v>
      </c>
      <c r="J1410" s="149">
        <f t="shared" si="103"/>
        <v>39.787904818061563</v>
      </c>
    </row>
    <row r="1411" spans="1:10" x14ac:dyDescent="0.25">
      <c r="A1411" s="92">
        <f t="shared" si="101"/>
        <v>96</v>
      </c>
      <c r="B1411" s="5" t="s">
        <v>37</v>
      </c>
      <c r="C1411" s="26">
        <v>43988</v>
      </c>
      <c r="D1411" s="4">
        <v>0</v>
      </c>
      <c r="E1411" s="29">
        <v>96</v>
      </c>
      <c r="G1411" s="82" t="e">
        <f>F1411+G1387</f>
        <v>#REF!</v>
      </c>
      <c r="H1411" s="92">
        <f t="shared" si="102"/>
        <v>96</v>
      </c>
      <c r="I1411" s="92">
        <f t="shared" si="104"/>
        <v>4.5643481914678361</v>
      </c>
      <c r="J1411" s="149">
        <f t="shared" si="103"/>
        <v>49.039400127376055</v>
      </c>
    </row>
    <row r="1412" spans="1:10" x14ac:dyDescent="0.25">
      <c r="A1412" s="92">
        <f t="shared" ref="A1412:A1475" si="105">IF(EXACT(B1412,B1411),A1411+1,1)</f>
        <v>97</v>
      </c>
      <c r="B1412" s="5" t="s">
        <v>37</v>
      </c>
      <c r="C1412" s="26">
        <v>43989</v>
      </c>
      <c r="D1412" s="4">
        <v>0</v>
      </c>
      <c r="E1412" s="29">
        <v>96</v>
      </c>
      <c r="G1412" s="82">
        <f>F1412+G1388</f>
        <v>0</v>
      </c>
      <c r="H1412" s="92">
        <f t="shared" si="102"/>
        <v>96</v>
      </c>
      <c r="I1412" s="92">
        <f t="shared" si="104"/>
        <v>4.5643481914678361</v>
      </c>
      <c r="J1412" s="149">
        <f t="shared" si="103"/>
        <v>81.507151074461646</v>
      </c>
    </row>
    <row r="1413" spans="1:10" x14ac:dyDescent="0.25">
      <c r="A1413" s="92">
        <f t="shared" si="105"/>
        <v>98</v>
      </c>
      <c r="B1413" s="5" t="s">
        <v>37</v>
      </c>
      <c r="C1413" s="26">
        <v>43990</v>
      </c>
      <c r="D1413" s="4">
        <v>0</v>
      </c>
      <c r="E1413" s="29">
        <v>96</v>
      </c>
      <c r="G1413" s="82" t="e">
        <f>F1413+G1389</f>
        <v>#REF!</v>
      </c>
      <c r="H1413" s="92">
        <f t="shared" si="102"/>
        <v>96</v>
      </c>
      <c r="I1413" s="92">
        <f t="shared" si="104"/>
        <v>4.5643481914678361</v>
      </c>
      <c r="J1413" s="149">
        <f t="shared" si="103"/>
        <v>395.07929991574798</v>
      </c>
    </row>
    <row r="1414" spans="1:10" x14ac:dyDescent="0.25">
      <c r="A1414" s="92">
        <f t="shared" si="105"/>
        <v>99</v>
      </c>
      <c r="B1414" s="5" t="s">
        <v>37</v>
      </c>
      <c r="C1414" s="26">
        <v>43991</v>
      </c>
      <c r="D1414" s="4">
        <v>1</v>
      </c>
      <c r="E1414" s="29">
        <v>97</v>
      </c>
      <c r="G1414" s="82" t="e">
        <f>F1414+G1390</f>
        <v>#REF!</v>
      </c>
      <c r="H1414" s="92">
        <f t="shared" si="102"/>
        <v>97</v>
      </c>
      <c r="I1414" s="92">
        <f t="shared" si="104"/>
        <v>4.5747109785033828</v>
      </c>
      <c r="J1414" s="149">
        <f t="shared" si="103"/>
        <v>802.6572521646458</v>
      </c>
    </row>
    <row r="1415" spans="1:10" x14ac:dyDescent="0.25">
      <c r="A1415" s="92">
        <f t="shared" si="105"/>
        <v>100</v>
      </c>
      <c r="B1415" s="5" t="s">
        <v>37</v>
      </c>
      <c r="C1415" s="26">
        <v>43992</v>
      </c>
      <c r="D1415" s="4">
        <v>0</v>
      </c>
      <c r="E1415" s="29">
        <v>97</v>
      </c>
      <c r="G1415" s="82" t="e">
        <f>F1415+G1391</f>
        <v>#REF!</v>
      </c>
      <c r="H1415" s="92">
        <f t="shared" si="102"/>
        <v>97</v>
      </c>
      <c r="I1415" s="92">
        <f t="shared" si="104"/>
        <v>4.5747109785033828</v>
      </c>
      <c r="J1415" s="149">
        <f t="shared" si="103"/>
        <v>468.21673042937675</v>
      </c>
    </row>
    <row r="1416" spans="1:10" x14ac:dyDescent="0.25">
      <c r="A1416" s="92">
        <f t="shared" si="105"/>
        <v>101</v>
      </c>
      <c r="B1416" s="5" t="s">
        <v>37</v>
      </c>
      <c r="C1416" s="26">
        <v>43993</v>
      </c>
      <c r="D1416" s="4">
        <v>3</v>
      </c>
      <c r="E1416" s="29">
        <v>100</v>
      </c>
      <c r="G1416" s="82" t="e">
        <f>F1416+G1392</f>
        <v>#REF!</v>
      </c>
      <c r="H1416" s="92">
        <f t="shared" si="102"/>
        <v>100</v>
      </c>
      <c r="I1416" s="92">
        <f t="shared" si="104"/>
        <v>4.6051701859880918</v>
      </c>
      <c r="J1416" s="149">
        <f t="shared" si="103"/>
        <v>157.9367280907432</v>
      </c>
    </row>
    <row r="1417" spans="1:10" x14ac:dyDescent="0.25">
      <c r="A1417" s="92">
        <f t="shared" si="105"/>
        <v>102</v>
      </c>
      <c r="B1417" s="5" t="s">
        <v>37</v>
      </c>
      <c r="C1417" s="26">
        <v>43994</v>
      </c>
      <c r="D1417" s="4">
        <v>0</v>
      </c>
      <c r="E1417" s="29">
        <v>100</v>
      </c>
      <c r="G1417" s="82" t="e">
        <f>F1417+G1393</f>
        <v>#REF!</v>
      </c>
      <c r="H1417" s="92">
        <f t="shared" si="102"/>
        <v>100</v>
      </c>
      <c r="I1417" s="92">
        <f t="shared" si="104"/>
        <v>4.6051701859880918</v>
      </c>
      <c r="J1417" s="149">
        <f t="shared" si="103"/>
        <v>109.585376168217</v>
      </c>
    </row>
    <row r="1418" spans="1:10" x14ac:dyDescent="0.25">
      <c r="A1418" s="92">
        <f t="shared" si="105"/>
        <v>103</v>
      </c>
      <c r="B1418" s="5" t="s">
        <v>37</v>
      </c>
      <c r="C1418" s="26">
        <v>43995</v>
      </c>
      <c r="D1418" s="4">
        <v>1</v>
      </c>
      <c r="E1418" s="29">
        <v>101</v>
      </c>
      <c r="G1418" s="82">
        <f>F1418+G1394</f>
        <v>757</v>
      </c>
      <c r="H1418" s="92">
        <f t="shared" si="102"/>
        <v>101</v>
      </c>
      <c r="I1418" s="92">
        <f t="shared" si="104"/>
        <v>4.6151205168412597</v>
      </c>
      <c r="J1418" s="149">
        <f t="shared" si="103"/>
        <v>85.37519055981528</v>
      </c>
    </row>
    <row r="1419" spans="1:10" x14ac:dyDescent="0.25">
      <c r="A1419" s="92">
        <f t="shared" si="105"/>
        <v>104</v>
      </c>
      <c r="B1419" s="5" t="s">
        <v>37</v>
      </c>
      <c r="C1419" s="26">
        <v>43996</v>
      </c>
      <c r="D1419" s="4">
        <v>2</v>
      </c>
      <c r="E1419" s="29">
        <v>103</v>
      </c>
      <c r="G1419" s="82" t="e">
        <f>F1419+G1395</f>
        <v>#REF!</v>
      </c>
      <c r="H1419" s="92">
        <f t="shared" si="102"/>
        <v>103</v>
      </c>
      <c r="I1419" s="92">
        <f t="shared" si="104"/>
        <v>4.6347289882296359</v>
      </c>
      <c r="J1419" s="149">
        <f t="shared" si="103"/>
        <v>67.050638762113209</v>
      </c>
    </row>
    <row r="1420" spans="1:10" x14ac:dyDescent="0.25">
      <c r="A1420" s="92">
        <f t="shared" si="105"/>
        <v>105</v>
      </c>
      <c r="B1420" s="5" t="s">
        <v>37</v>
      </c>
      <c r="C1420" s="26">
        <v>43997</v>
      </c>
      <c r="D1420" s="4">
        <v>1</v>
      </c>
      <c r="E1420" s="29">
        <v>104</v>
      </c>
      <c r="G1420" s="82" t="e">
        <f>F1420+G1396</f>
        <v>#REF!</v>
      </c>
      <c r="H1420" s="92">
        <f t="shared" si="102"/>
        <v>104</v>
      </c>
      <c r="I1420" s="92">
        <f t="shared" si="104"/>
        <v>4.6443908991413725</v>
      </c>
      <c r="J1420" s="149">
        <f t="shared" si="103"/>
        <v>59.314708841154427</v>
      </c>
    </row>
    <row r="1421" spans="1:10" x14ac:dyDescent="0.25">
      <c r="A1421" s="92">
        <f t="shared" si="105"/>
        <v>106</v>
      </c>
      <c r="B1421" s="5" t="s">
        <v>37</v>
      </c>
      <c r="C1421" s="26">
        <v>43998</v>
      </c>
      <c r="D1421" s="4">
        <v>1</v>
      </c>
      <c r="E1421" s="29">
        <v>105</v>
      </c>
      <c r="G1421" s="82">
        <f>F1421+G1397</f>
        <v>218</v>
      </c>
      <c r="H1421" s="92">
        <f t="shared" si="102"/>
        <v>105</v>
      </c>
      <c r="I1421" s="92">
        <f t="shared" si="104"/>
        <v>4.6539603501575231</v>
      </c>
      <c r="J1421" s="149">
        <f t="shared" si="103"/>
        <v>58.121375440641927</v>
      </c>
    </row>
    <row r="1422" spans="1:10" x14ac:dyDescent="0.25">
      <c r="A1422" s="92">
        <f t="shared" si="105"/>
        <v>107</v>
      </c>
      <c r="B1422" s="5" t="s">
        <v>37</v>
      </c>
      <c r="C1422" s="26">
        <v>43999</v>
      </c>
      <c r="D1422" s="4">
        <v>2</v>
      </c>
      <c r="E1422" s="29">
        <v>107</v>
      </c>
      <c r="G1422" s="82" t="e">
        <f>F1422+G1398</f>
        <v>#REF!</v>
      </c>
      <c r="H1422" s="92">
        <f t="shared" si="102"/>
        <v>107</v>
      </c>
      <c r="I1422" s="92">
        <f t="shared" si="104"/>
        <v>4.6728288344619058</v>
      </c>
      <c r="J1422" s="149">
        <f t="shared" si="103"/>
        <v>54.514824347625741</v>
      </c>
    </row>
    <row r="1423" spans="1:10" x14ac:dyDescent="0.25">
      <c r="A1423" s="92">
        <f t="shared" si="105"/>
        <v>108</v>
      </c>
      <c r="B1423" s="5" t="s">
        <v>37</v>
      </c>
      <c r="C1423" s="26">
        <v>44000</v>
      </c>
      <c r="D1423" s="4">
        <v>1</v>
      </c>
      <c r="E1423" s="29">
        <v>108</v>
      </c>
      <c r="G1423" s="82" t="e">
        <f>F1423+G1399</f>
        <v>#REF!</v>
      </c>
      <c r="H1423" s="92">
        <f t="shared" si="102"/>
        <v>108</v>
      </c>
      <c r="I1423" s="92">
        <f t="shared" si="104"/>
        <v>4.6821312271242199</v>
      </c>
      <c r="J1423" s="149">
        <f t="shared" si="103"/>
        <v>58.038527216569406</v>
      </c>
    </row>
    <row r="1424" spans="1:10" x14ac:dyDescent="0.25">
      <c r="A1424" s="92">
        <f t="shared" si="105"/>
        <v>109</v>
      </c>
      <c r="B1424" s="5" t="s">
        <v>37</v>
      </c>
      <c r="C1424" s="26">
        <v>44001</v>
      </c>
      <c r="D1424" s="4">
        <v>5</v>
      </c>
      <c r="E1424" s="29">
        <v>113</v>
      </c>
      <c r="G1424" s="82">
        <f>F1424+G1400</f>
        <v>215</v>
      </c>
      <c r="H1424" s="92">
        <f t="shared" si="102"/>
        <v>113</v>
      </c>
      <c r="I1424" s="92">
        <f t="shared" si="104"/>
        <v>4.7273878187123408</v>
      </c>
      <c r="J1424" s="149">
        <f t="shared" si="103"/>
        <v>44.295744737447663</v>
      </c>
    </row>
    <row r="1425" spans="1:10" x14ac:dyDescent="0.25">
      <c r="A1425" s="92">
        <f t="shared" si="105"/>
        <v>110</v>
      </c>
      <c r="B1425" s="5" t="s">
        <v>37</v>
      </c>
      <c r="C1425" s="26">
        <v>44002</v>
      </c>
      <c r="D1425" s="4">
        <v>2</v>
      </c>
      <c r="E1425" s="29">
        <v>115</v>
      </c>
      <c r="G1425" s="82" t="e">
        <f>F1425+G1401</f>
        <v>#REF!</v>
      </c>
      <c r="H1425" s="92">
        <f t="shared" si="102"/>
        <v>115</v>
      </c>
      <c r="I1425" s="92">
        <f t="shared" si="104"/>
        <v>4.7449321283632502</v>
      </c>
      <c r="J1425" s="149">
        <f t="shared" si="103"/>
        <v>38.711336934943162</v>
      </c>
    </row>
    <row r="1426" spans="1:10" x14ac:dyDescent="0.25">
      <c r="A1426" s="92">
        <f t="shared" si="105"/>
        <v>111</v>
      </c>
      <c r="B1426" s="5" t="s">
        <v>37</v>
      </c>
      <c r="C1426" s="26">
        <v>44003</v>
      </c>
      <c r="D1426" s="4">
        <v>0</v>
      </c>
      <c r="E1426" s="29">
        <v>115</v>
      </c>
      <c r="G1426" s="82" t="e">
        <f>F1426+G1402</f>
        <v>#REF!</v>
      </c>
      <c r="H1426" s="92">
        <f t="shared" si="102"/>
        <v>115</v>
      </c>
      <c r="I1426" s="92">
        <f t="shared" si="104"/>
        <v>4.7449321283632502</v>
      </c>
      <c r="J1426" s="149">
        <f t="shared" si="103"/>
        <v>38.720398145578535</v>
      </c>
    </row>
    <row r="1427" spans="1:10" x14ac:dyDescent="0.25">
      <c r="A1427" s="92">
        <f t="shared" si="105"/>
        <v>112</v>
      </c>
      <c r="B1427" s="5" t="s">
        <v>37</v>
      </c>
      <c r="C1427" s="26">
        <v>44004</v>
      </c>
      <c r="D1427" s="4">
        <v>0</v>
      </c>
      <c r="E1427" s="29">
        <v>115</v>
      </c>
      <c r="G1427" s="82">
        <f>F1427+G1403</f>
        <v>199</v>
      </c>
      <c r="H1427" s="92">
        <f t="shared" si="102"/>
        <v>115</v>
      </c>
      <c r="I1427" s="92">
        <f t="shared" si="104"/>
        <v>4.7449321283632502</v>
      </c>
      <c r="J1427" s="149">
        <f t="shared" si="103"/>
        <v>40.996895146159297</v>
      </c>
    </row>
    <row r="1428" spans="1:10" x14ac:dyDescent="0.25">
      <c r="A1428" s="92">
        <f t="shared" si="105"/>
        <v>113</v>
      </c>
      <c r="B1428" s="5" t="s">
        <v>37</v>
      </c>
      <c r="C1428" s="26">
        <v>44005</v>
      </c>
      <c r="D1428" s="4">
        <v>0</v>
      </c>
      <c r="E1428" s="29">
        <v>115</v>
      </c>
      <c r="G1428" s="82" t="e">
        <f>F1428+G1404</f>
        <v>#REF!</v>
      </c>
      <c r="H1428" s="92">
        <f t="shared" si="102"/>
        <v>115</v>
      </c>
      <c r="I1428" s="92">
        <f t="shared" si="104"/>
        <v>4.7449321283632502</v>
      </c>
      <c r="J1428" s="149">
        <f t="shared" si="103"/>
        <v>48.388607788306693</v>
      </c>
    </row>
    <row r="1429" spans="1:10" x14ac:dyDescent="0.25">
      <c r="A1429" s="92">
        <f t="shared" si="105"/>
        <v>114</v>
      </c>
      <c r="B1429" s="5" t="s">
        <v>37</v>
      </c>
      <c r="C1429" s="26">
        <v>44006</v>
      </c>
      <c r="D1429" s="4">
        <v>0</v>
      </c>
      <c r="E1429" s="29">
        <v>115</v>
      </c>
      <c r="G1429" s="82" t="e">
        <f>F1429+G1405</f>
        <v>#REF!</v>
      </c>
      <c r="H1429" s="92">
        <f t="shared" si="102"/>
        <v>115</v>
      </c>
      <c r="I1429" s="92">
        <f t="shared" si="104"/>
        <v>4.7449321283632502</v>
      </c>
      <c r="J1429" s="149">
        <f t="shared" si="103"/>
        <v>66.820063189735762</v>
      </c>
    </row>
    <row r="1430" spans="1:10" x14ac:dyDescent="0.25">
      <c r="A1430" s="92">
        <f t="shared" si="105"/>
        <v>115</v>
      </c>
      <c r="B1430" s="5" t="s">
        <v>37</v>
      </c>
      <c r="C1430" s="26">
        <v>44007</v>
      </c>
      <c r="D1430" s="4">
        <v>0</v>
      </c>
      <c r="E1430" s="29">
        <v>115</v>
      </c>
      <c r="G1430" s="82">
        <f>F1430+G1406</f>
        <v>233</v>
      </c>
      <c r="H1430" s="92">
        <f t="shared" si="102"/>
        <v>115</v>
      </c>
      <c r="I1430" s="92">
        <f t="shared" si="104"/>
        <v>4.7449321283632502</v>
      </c>
      <c r="J1430" s="149">
        <f t="shared" si="103"/>
        <v>110.41397188127662</v>
      </c>
    </row>
    <row r="1431" spans="1:10" x14ac:dyDescent="0.25">
      <c r="A1431" s="92">
        <f t="shared" si="105"/>
        <v>116</v>
      </c>
      <c r="B1431" s="5" t="s">
        <v>37</v>
      </c>
      <c r="C1431" s="26">
        <v>44008</v>
      </c>
      <c r="D1431" s="4">
        <v>0</v>
      </c>
      <c r="E1431" s="29">
        <v>115</v>
      </c>
      <c r="G1431" s="82" t="e">
        <f>F1431+G1407</f>
        <v>#REF!</v>
      </c>
      <c r="H1431" s="92">
        <f t="shared" si="102"/>
        <v>115</v>
      </c>
      <c r="I1431" s="92">
        <f t="shared" si="104"/>
        <v>4.7449321283632502</v>
      </c>
      <c r="J1431" s="149">
        <f t="shared" si="103"/>
        <v>474.10051077662177</v>
      </c>
    </row>
    <row r="1432" spans="1:10" x14ac:dyDescent="0.25">
      <c r="A1432" s="92">
        <f t="shared" si="105"/>
        <v>117</v>
      </c>
      <c r="B1432" s="5" t="s">
        <v>37</v>
      </c>
      <c r="C1432" s="26">
        <v>44009</v>
      </c>
      <c r="D1432" s="4">
        <v>1</v>
      </c>
      <c r="E1432" s="29">
        <v>116</v>
      </c>
      <c r="G1432" s="82" t="e">
        <f>F1432+G1408</f>
        <v>#REF!</v>
      </c>
      <c r="H1432" s="92">
        <f t="shared" si="102"/>
        <v>116</v>
      </c>
      <c r="I1432" s="92">
        <f t="shared" si="104"/>
        <v>4.7535901911063645</v>
      </c>
      <c r="J1432" s="149">
        <f t="shared" si="103"/>
        <v>960.69599095183207</v>
      </c>
    </row>
    <row r="1433" spans="1:10" x14ac:dyDescent="0.25">
      <c r="A1433" s="92">
        <f t="shared" si="105"/>
        <v>118</v>
      </c>
      <c r="B1433" s="5" t="s">
        <v>37</v>
      </c>
      <c r="C1433" s="26">
        <v>44010</v>
      </c>
      <c r="D1433" s="4">
        <v>0</v>
      </c>
      <c r="E1433" s="29">
        <v>116</v>
      </c>
      <c r="G1433" s="82">
        <f>F1433+G1409</f>
        <v>35</v>
      </c>
      <c r="H1433" s="92">
        <f t="shared" si="102"/>
        <v>116</v>
      </c>
      <c r="I1433" s="92">
        <f t="shared" si="104"/>
        <v>4.7535901911063645</v>
      </c>
      <c r="J1433" s="149">
        <f t="shared" si="103"/>
        <v>560.40599472190206</v>
      </c>
    </row>
    <row r="1434" spans="1:10" x14ac:dyDescent="0.25">
      <c r="A1434" s="92">
        <f t="shared" si="105"/>
        <v>119</v>
      </c>
      <c r="B1434" s="5" t="s">
        <v>37</v>
      </c>
      <c r="C1434" s="26">
        <v>44011</v>
      </c>
      <c r="D1434" s="4">
        <v>2</v>
      </c>
      <c r="E1434" s="29">
        <v>118</v>
      </c>
      <c r="G1434" s="82" t="e">
        <f>F1434+G1410</f>
        <v>#REF!</v>
      </c>
      <c r="H1434" s="92">
        <f t="shared" si="102"/>
        <v>118</v>
      </c>
      <c r="I1434" s="92">
        <f t="shared" si="104"/>
        <v>4.7706846244656651</v>
      </c>
      <c r="J1434" s="149">
        <f t="shared" si="103"/>
        <v>233.3342780857829</v>
      </c>
    </row>
    <row r="1435" spans="1:10" x14ac:dyDescent="0.25">
      <c r="A1435" s="92">
        <f t="shared" si="105"/>
        <v>120</v>
      </c>
      <c r="B1435" s="5" t="s">
        <v>37</v>
      </c>
      <c r="C1435" s="26">
        <v>44012</v>
      </c>
      <c r="D1435" s="4">
        <v>0</v>
      </c>
      <c r="E1435" s="29">
        <v>118</v>
      </c>
      <c r="G1435" s="82" t="e">
        <f>F1435+G1411</f>
        <v>#REF!</v>
      </c>
      <c r="H1435" s="92">
        <f t="shared" ref="H1435:H1498" si="106">IF(EXACT(B1435,B1434),D1435+H1434,E1435)</f>
        <v>118</v>
      </c>
      <c r="I1435" s="92">
        <f t="shared" si="104"/>
        <v>4.7706846244656651</v>
      </c>
      <c r="J1435" s="149">
        <f t="shared" si="103"/>
        <v>169.42323728130256</v>
      </c>
    </row>
    <row r="1436" spans="1:10" x14ac:dyDescent="0.25">
      <c r="A1436" s="92">
        <f t="shared" si="105"/>
        <v>121</v>
      </c>
      <c r="B1436" s="5" t="s">
        <v>37</v>
      </c>
      <c r="C1436" s="26">
        <v>44013</v>
      </c>
      <c r="D1436" s="4">
        <v>1</v>
      </c>
      <c r="E1436" s="29">
        <v>119</v>
      </c>
      <c r="G1436" s="82">
        <f>F1436+G1412</f>
        <v>0</v>
      </c>
      <c r="H1436" s="92">
        <f t="shared" si="106"/>
        <v>119</v>
      </c>
      <c r="I1436" s="92">
        <f t="shared" si="104"/>
        <v>4.7791234931115296</v>
      </c>
      <c r="J1436" s="149">
        <f t="shared" si="103"/>
        <v>130.73564229204345</v>
      </c>
    </row>
    <row r="1437" spans="1:10" x14ac:dyDescent="0.25">
      <c r="A1437" s="92">
        <f t="shared" si="105"/>
        <v>122</v>
      </c>
      <c r="B1437" s="5" t="s">
        <v>37</v>
      </c>
      <c r="C1437" s="26">
        <v>44014</v>
      </c>
      <c r="D1437" s="4">
        <v>0</v>
      </c>
      <c r="E1437" s="29">
        <v>119</v>
      </c>
      <c r="G1437" s="82" t="e">
        <f>F1437+G1413</f>
        <v>#REF!</v>
      </c>
      <c r="H1437" s="92">
        <f t="shared" si="106"/>
        <v>119</v>
      </c>
      <c r="I1437" s="92">
        <f t="shared" si="104"/>
        <v>4.7791234931115296</v>
      </c>
      <c r="J1437" s="149">
        <f t="shared" si="103"/>
        <v>121.63675013960317</v>
      </c>
    </row>
    <row r="1438" spans="1:10" x14ac:dyDescent="0.25">
      <c r="A1438" s="92">
        <f t="shared" si="105"/>
        <v>123</v>
      </c>
      <c r="B1438" s="5" t="s">
        <v>37</v>
      </c>
      <c r="C1438" s="26">
        <v>44015</v>
      </c>
      <c r="D1438" s="4">
        <v>0</v>
      </c>
      <c r="E1438" s="29">
        <v>119</v>
      </c>
      <c r="G1438" s="82" t="e">
        <f>F1438+G1414</f>
        <v>#REF!</v>
      </c>
      <c r="H1438" s="92">
        <f t="shared" si="106"/>
        <v>119</v>
      </c>
      <c r="I1438" s="92">
        <f t="shared" si="104"/>
        <v>4.7791234931115296</v>
      </c>
      <c r="J1438" s="149">
        <f t="shared" si="103"/>
        <v>131.25243391479162</v>
      </c>
    </row>
    <row r="1439" spans="1:10" x14ac:dyDescent="0.25">
      <c r="A1439" s="92">
        <f t="shared" si="105"/>
        <v>124</v>
      </c>
      <c r="B1439" s="5" t="s">
        <v>37</v>
      </c>
      <c r="C1439" s="26">
        <v>44016</v>
      </c>
      <c r="D1439" s="4">
        <v>0</v>
      </c>
      <c r="E1439" s="29">
        <v>119</v>
      </c>
      <c r="G1439" s="82" t="e">
        <f>F1439+G1415</f>
        <v>#REF!</v>
      </c>
      <c r="H1439" s="92">
        <f t="shared" si="106"/>
        <v>119</v>
      </c>
      <c r="I1439" s="92">
        <f t="shared" si="104"/>
        <v>4.7791234931115296</v>
      </c>
      <c r="J1439" s="149">
        <f t="shared" si="103"/>
        <v>171.170043897315</v>
      </c>
    </row>
    <row r="1440" spans="1:10" x14ac:dyDescent="0.25">
      <c r="A1440" s="92">
        <f t="shared" si="105"/>
        <v>125</v>
      </c>
      <c r="B1440" s="5" t="s">
        <v>37</v>
      </c>
      <c r="C1440" s="26">
        <v>44017</v>
      </c>
      <c r="D1440" s="4">
        <v>1</v>
      </c>
      <c r="E1440" s="29">
        <v>120</v>
      </c>
      <c r="G1440" s="82" t="e">
        <f>F1440+G1416</f>
        <v>#REF!</v>
      </c>
      <c r="H1440" s="92">
        <f t="shared" si="106"/>
        <v>120</v>
      </c>
      <c r="I1440" s="92">
        <f t="shared" si="104"/>
        <v>4.7874917427820458</v>
      </c>
      <c r="J1440" s="149">
        <f t="shared" si="103"/>
        <v>191.01114515315851</v>
      </c>
    </row>
    <row r="1441" spans="1:10" x14ac:dyDescent="0.25">
      <c r="A1441" s="92">
        <f t="shared" si="105"/>
        <v>126</v>
      </c>
      <c r="B1441" s="5" t="s">
        <v>37</v>
      </c>
      <c r="C1441" s="26">
        <v>44018</v>
      </c>
      <c r="D1441" s="4">
        <v>1</v>
      </c>
      <c r="E1441" s="29">
        <v>121</v>
      </c>
      <c r="G1441" s="82" t="e">
        <f>F1441+G1417</f>
        <v>#REF!</v>
      </c>
      <c r="H1441" s="92">
        <f t="shared" si="106"/>
        <v>121</v>
      </c>
      <c r="I1441" s="92">
        <f t="shared" si="104"/>
        <v>4.7957905455967413</v>
      </c>
      <c r="J1441" s="149">
        <f t="shared" si="103"/>
        <v>224.13206062871291</v>
      </c>
    </row>
    <row r="1442" spans="1:10" x14ac:dyDescent="0.25">
      <c r="A1442" s="92">
        <f t="shared" si="105"/>
        <v>127</v>
      </c>
      <c r="B1442" s="5" t="s">
        <v>37</v>
      </c>
      <c r="C1442" s="26">
        <v>44019</v>
      </c>
      <c r="D1442" s="4">
        <v>1</v>
      </c>
      <c r="E1442" s="29">
        <v>122</v>
      </c>
      <c r="G1442" s="82">
        <f>F1442+G1418</f>
        <v>757</v>
      </c>
      <c r="H1442" s="92">
        <f t="shared" si="106"/>
        <v>122</v>
      </c>
      <c r="I1442" s="92">
        <f t="shared" si="104"/>
        <v>4.8040210447332568</v>
      </c>
      <c r="J1442" s="149">
        <f t="shared" si="103"/>
        <v>170.34880884885311</v>
      </c>
    </row>
    <row r="1443" spans="1:10" x14ac:dyDescent="0.25">
      <c r="A1443" s="92">
        <f t="shared" si="105"/>
        <v>128</v>
      </c>
      <c r="B1443" s="5" t="s">
        <v>37</v>
      </c>
      <c r="C1443" s="26">
        <v>44020</v>
      </c>
      <c r="D1443" s="4">
        <v>4</v>
      </c>
      <c r="E1443" s="29">
        <v>126</v>
      </c>
      <c r="G1443" s="82" t="e">
        <f>F1443+G1419</f>
        <v>#REF!</v>
      </c>
      <c r="H1443" s="92">
        <f t="shared" si="106"/>
        <v>126</v>
      </c>
      <c r="I1443" s="92">
        <f t="shared" si="104"/>
        <v>4.836281906951478</v>
      </c>
      <c r="J1443" s="149">
        <f t="shared" si="103"/>
        <v>99.876076757976065</v>
      </c>
    </row>
    <row r="1444" spans="1:10" x14ac:dyDescent="0.25">
      <c r="A1444" s="92">
        <f t="shared" si="105"/>
        <v>129</v>
      </c>
      <c r="B1444" s="5" t="s">
        <v>37</v>
      </c>
      <c r="C1444" s="26">
        <v>44021</v>
      </c>
      <c r="D1444" s="4">
        <v>0</v>
      </c>
      <c r="E1444" s="29">
        <v>126</v>
      </c>
      <c r="G1444" s="82" t="e">
        <f>F1444+G1420</f>
        <v>#REF!</v>
      </c>
      <c r="H1444" s="92">
        <f t="shared" si="106"/>
        <v>126</v>
      </c>
      <c r="I1444" s="92">
        <f t="shared" si="104"/>
        <v>4.836281906951478</v>
      </c>
      <c r="J1444" s="149">
        <f t="shared" si="103"/>
        <v>75.72497968228862</v>
      </c>
    </row>
    <row r="1445" spans="1:10" x14ac:dyDescent="0.25">
      <c r="A1445" s="92">
        <f t="shared" si="105"/>
        <v>130</v>
      </c>
      <c r="B1445" s="5" t="s">
        <v>37</v>
      </c>
      <c r="C1445" s="26">
        <v>44022</v>
      </c>
      <c r="D1445" s="4">
        <v>0</v>
      </c>
      <c r="E1445" s="29">
        <v>126</v>
      </c>
      <c r="G1445" s="82">
        <f>F1445+G1421</f>
        <v>218</v>
      </c>
      <c r="H1445" s="92">
        <f t="shared" si="106"/>
        <v>126</v>
      </c>
      <c r="I1445" s="92">
        <f t="shared" si="104"/>
        <v>4.836281906951478</v>
      </c>
      <c r="J1445" s="149">
        <f t="shared" si="103"/>
        <v>69.273322485396918</v>
      </c>
    </row>
    <row r="1446" spans="1:10" x14ac:dyDescent="0.25">
      <c r="A1446" s="92">
        <f t="shared" si="105"/>
        <v>131</v>
      </c>
      <c r="B1446" s="5" t="s">
        <v>37</v>
      </c>
      <c r="C1446" s="26">
        <v>44023</v>
      </c>
      <c r="D1446" s="4">
        <v>1</v>
      </c>
      <c r="E1446" s="29">
        <v>127</v>
      </c>
      <c r="G1446" s="82" t="e">
        <f>F1446+G1422</f>
        <v>#REF!</v>
      </c>
      <c r="H1446" s="92">
        <f t="shared" si="106"/>
        <v>127</v>
      </c>
      <c r="I1446" s="92">
        <f t="shared" si="104"/>
        <v>4.8441870864585912</v>
      </c>
      <c r="J1446" s="149">
        <f t="shared" si="103"/>
        <v>68.247864148310654</v>
      </c>
    </row>
    <row r="1447" spans="1:10" x14ac:dyDescent="0.25">
      <c r="A1447" s="92">
        <f t="shared" si="105"/>
        <v>132</v>
      </c>
      <c r="B1447" s="5" t="s">
        <v>37</v>
      </c>
      <c r="C1447" s="26">
        <v>44024</v>
      </c>
      <c r="D1447" s="4">
        <v>0</v>
      </c>
      <c r="E1447" s="29">
        <v>127</v>
      </c>
      <c r="G1447" s="82" t="e">
        <f>F1447+G1423</f>
        <v>#REF!</v>
      </c>
      <c r="H1447" s="92">
        <f t="shared" si="106"/>
        <v>127</v>
      </c>
      <c r="I1447" s="92">
        <f t="shared" si="104"/>
        <v>4.8441870864585912</v>
      </c>
      <c r="J1447" s="149">
        <f t="shared" si="103"/>
        <v>79.148688507522024</v>
      </c>
    </row>
    <row r="1448" spans="1:10" x14ac:dyDescent="0.25">
      <c r="A1448" s="92">
        <f t="shared" si="105"/>
        <v>133</v>
      </c>
      <c r="B1448" s="5" t="s">
        <v>37</v>
      </c>
      <c r="C1448" s="26">
        <v>44025</v>
      </c>
      <c r="D1448" s="4">
        <v>0</v>
      </c>
      <c r="E1448" s="29">
        <v>127</v>
      </c>
      <c r="G1448" s="82">
        <f>F1448+G1424</f>
        <v>215</v>
      </c>
      <c r="H1448" s="92">
        <f t="shared" si="106"/>
        <v>127</v>
      </c>
      <c r="I1448" s="92">
        <f t="shared" si="104"/>
        <v>4.8441870864585912</v>
      </c>
      <c r="J1448" s="149">
        <f t="shared" si="103"/>
        <v>103.3590227560704</v>
      </c>
    </row>
    <row r="1449" spans="1:10" x14ac:dyDescent="0.25">
      <c r="A1449" s="92">
        <f t="shared" si="105"/>
        <v>134</v>
      </c>
      <c r="B1449" s="5" t="s">
        <v>37</v>
      </c>
      <c r="C1449" s="26">
        <v>44026</v>
      </c>
      <c r="D1449" s="4">
        <v>1</v>
      </c>
      <c r="E1449" s="29">
        <v>128</v>
      </c>
      <c r="G1449" s="82" t="e">
        <f>F1449+G1425</f>
        <v>#REF!</v>
      </c>
      <c r="H1449" s="92">
        <f t="shared" si="106"/>
        <v>128</v>
      </c>
      <c r="I1449" s="92">
        <f t="shared" si="104"/>
        <v>4.8520302639196169</v>
      </c>
      <c r="J1449" s="149">
        <f t="shared" si="103"/>
        <v>142.98322427033733</v>
      </c>
    </row>
    <row r="1450" spans="1:10" x14ac:dyDescent="0.25">
      <c r="A1450" s="92">
        <f t="shared" si="105"/>
        <v>135</v>
      </c>
      <c r="B1450" s="5" t="s">
        <v>37</v>
      </c>
      <c r="C1450" s="26">
        <v>44027</v>
      </c>
      <c r="D1450" s="4">
        <v>0</v>
      </c>
      <c r="E1450" s="29">
        <v>128</v>
      </c>
      <c r="G1450" s="82" t="e">
        <f>F1450+G1426</f>
        <v>#REF!</v>
      </c>
      <c r="H1450" s="92">
        <f t="shared" si="106"/>
        <v>128</v>
      </c>
      <c r="I1450" s="92">
        <f t="shared" si="104"/>
        <v>4.8520302639196169</v>
      </c>
      <c r="J1450" s="149">
        <f t="shared" si="103"/>
        <v>273.74474299256826</v>
      </c>
    </row>
    <row r="1451" spans="1:10" x14ac:dyDescent="0.25">
      <c r="A1451" s="92">
        <f t="shared" si="105"/>
        <v>136</v>
      </c>
      <c r="B1451" s="5" t="s">
        <v>37</v>
      </c>
      <c r="C1451" s="26">
        <v>44028</v>
      </c>
      <c r="D1451" s="4">
        <v>1</v>
      </c>
      <c r="E1451" s="29">
        <v>129</v>
      </c>
      <c r="G1451" s="82">
        <f>F1451+G1427</f>
        <v>199</v>
      </c>
      <c r="H1451" s="92">
        <f t="shared" si="106"/>
        <v>129</v>
      </c>
      <c r="I1451" s="92">
        <f t="shared" si="104"/>
        <v>4.8598124043616719</v>
      </c>
      <c r="J1451" s="149">
        <f t="shared" ref="J1451:J1514" si="107">LN(2)/SLOPE(I1444:I1451,A1444:A1451)</f>
        <v>218.08119175462662</v>
      </c>
    </row>
    <row r="1452" spans="1:10" x14ac:dyDescent="0.25">
      <c r="A1452" s="92">
        <f t="shared" si="105"/>
        <v>137</v>
      </c>
      <c r="B1452" s="5" t="s">
        <v>37</v>
      </c>
      <c r="C1452" s="26">
        <v>44029</v>
      </c>
      <c r="D1452" s="4">
        <v>0</v>
      </c>
      <c r="E1452" s="29">
        <v>129</v>
      </c>
      <c r="G1452" s="82" t="e">
        <f>F1452+G1428</f>
        <v>#REF!</v>
      </c>
      <c r="H1452" s="92">
        <f t="shared" si="106"/>
        <v>129</v>
      </c>
      <c r="I1452" s="92">
        <f t="shared" si="104"/>
        <v>4.8598124043616719</v>
      </c>
      <c r="J1452" s="149">
        <f t="shared" si="107"/>
        <v>212.33278370790214</v>
      </c>
    </row>
    <row r="1453" spans="1:10" x14ac:dyDescent="0.25">
      <c r="A1453" s="92">
        <f t="shared" si="105"/>
        <v>138</v>
      </c>
      <c r="B1453" s="5" t="s">
        <v>37</v>
      </c>
      <c r="C1453" s="26">
        <v>44030</v>
      </c>
      <c r="D1453" s="4">
        <v>1</v>
      </c>
      <c r="E1453" s="29">
        <v>130</v>
      </c>
      <c r="G1453" s="82" t="e">
        <f>F1453+G1429</f>
        <v>#REF!</v>
      </c>
      <c r="H1453" s="92">
        <f t="shared" si="106"/>
        <v>130</v>
      </c>
      <c r="I1453" s="92">
        <f t="shared" si="104"/>
        <v>4.8675344504555822</v>
      </c>
      <c r="J1453" s="149">
        <f t="shared" si="107"/>
        <v>201.8636664066849</v>
      </c>
    </row>
    <row r="1454" spans="1:10" x14ac:dyDescent="0.25">
      <c r="A1454" s="92">
        <f t="shared" si="105"/>
        <v>139</v>
      </c>
      <c r="B1454" s="5" t="s">
        <v>37</v>
      </c>
      <c r="C1454" s="26">
        <v>44031</v>
      </c>
      <c r="D1454" s="4">
        <v>0</v>
      </c>
      <c r="E1454" s="29">
        <v>130</v>
      </c>
      <c r="F1454" s="4">
        <v>1</v>
      </c>
      <c r="G1454" s="82">
        <f>F1454+G1430</f>
        <v>234</v>
      </c>
      <c r="H1454" s="92">
        <f t="shared" si="106"/>
        <v>130</v>
      </c>
      <c r="I1454" s="92">
        <f t="shared" si="104"/>
        <v>4.8675344504555822</v>
      </c>
      <c r="J1454" s="149">
        <f t="shared" si="107"/>
        <v>187.0380257753927</v>
      </c>
    </row>
    <row r="1455" spans="1:10" x14ac:dyDescent="0.25">
      <c r="A1455" s="92">
        <f t="shared" si="105"/>
        <v>140</v>
      </c>
      <c r="B1455" s="5" t="s">
        <v>37</v>
      </c>
      <c r="C1455" s="26">
        <v>44032</v>
      </c>
      <c r="D1455" s="4">
        <v>0</v>
      </c>
      <c r="E1455" s="29">
        <v>130</v>
      </c>
      <c r="G1455" s="82" t="e">
        <f>F1455+G1431</f>
        <v>#REF!</v>
      </c>
      <c r="H1455" s="92">
        <f t="shared" si="106"/>
        <v>130</v>
      </c>
      <c r="I1455" s="92">
        <f t="shared" si="104"/>
        <v>4.8675344504555822</v>
      </c>
      <c r="J1455" s="149">
        <f t="shared" si="107"/>
        <v>202.54415324042566</v>
      </c>
    </row>
    <row r="1456" spans="1:10" x14ac:dyDescent="0.25">
      <c r="A1456" s="92">
        <f t="shared" si="105"/>
        <v>141</v>
      </c>
      <c r="B1456" s="5" t="s">
        <v>37</v>
      </c>
      <c r="C1456" s="26">
        <v>44033</v>
      </c>
      <c r="D1456" s="4">
        <v>1</v>
      </c>
      <c r="E1456" s="29">
        <v>131</v>
      </c>
      <c r="G1456" s="82" t="e">
        <f>F1456+G1432</f>
        <v>#REF!</v>
      </c>
      <c r="H1456" s="92">
        <f t="shared" si="106"/>
        <v>131</v>
      </c>
      <c r="I1456" s="92">
        <f t="shared" si="104"/>
        <v>4.8751973232011512</v>
      </c>
      <c r="J1456" s="149">
        <f t="shared" si="107"/>
        <v>215.18471081584531</v>
      </c>
    </row>
    <row r="1457" spans="1:10" x14ac:dyDescent="0.25">
      <c r="A1457" s="92">
        <f t="shared" si="105"/>
        <v>142</v>
      </c>
      <c r="B1457" s="5" t="s">
        <v>37</v>
      </c>
      <c r="C1457" s="26">
        <v>44034</v>
      </c>
      <c r="D1457" s="4">
        <v>0</v>
      </c>
      <c r="E1457" s="29">
        <v>131</v>
      </c>
      <c r="G1457" s="82">
        <f>F1457+G1433</f>
        <v>35</v>
      </c>
      <c r="H1457" s="92">
        <f t="shared" si="106"/>
        <v>131</v>
      </c>
      <c r="I1457" s="92">
        <f t="shared" si="104"/>
        <v>4.8751973232011512</v>
      </c>
      <c r="J1457" s="149">
        <f t="shared" si="107"/>
        <v>222.00995360214023</v>
      </c>
    </row>
    <row r="1458" spans="1:10" x14ac:dyDescent="0.25">
      <c r="A1458" s="92">
        <f t="shared" si="105"/>
        <v>143</v>
      </c>
      <c r="B1458" s="5" t="s">
        <v>37</v>
      </c>
      <c r="C1458" s="26">
        <v>44035</v>
      </c>
      <c r="D1458" s="4">
        <v>1</v>
      </c>
      <c r="E1458" s="29">
        <v>132</v>
      </c>
      <c r="G1458" s="82" t="e">
        <f>F1458+G1434</f>
        <v>#REF!</v>
      </c>
      <c r="H1458" s="92">
        <f t="shared" si="106"/>
        <v>132</v>
      </c>
      <c r="I1458" s="92">
        <f t="shared" si="104"/>
        <v>4.8828019225863706</v>
      </c>
      <c r="J1458" s="149">
        <f t="shared" si="107"/>
        <v>223.21882717561209</v>
      </c>
    </row>
    <row r="1459" spans="1:10" x14ac:dyDescent="0.25">
      <c r="A1459" s="92">
        <f t="shared" si="105"/>
        <v>144</v>
      </c>
      <c r="B1459" s="5" t="s">
        <v>37</v>
      </c>
      <c r="C1459" s="26">
        <v>44036</v>
      </c>
      <c r="D1459" s="4">
        <v>0</v>
      </c>
      <c r="E1459" s="29">
        <v>132</v>
      </c>
      <c r="G1459" s="82" t="e">
        <f>F1459+G1435</f>
        <v>#REF!</v>
      </c>
      <c r="H1459" s="92">
        <f t="shared" si="106"/>
        <v>132</v>
      </c>
      <c r="I1459" s="92">
        <f t="shared" si="104"/>
        <v>4.8828019225863706</v>
      </c>
      <c r="J1459" s="149">
        <f t="shared" si="107"/>
        <v>217.32362511832036</v>
      </c>
    </row>
    <row r="1460" spans="1:10" x14ac:dyDescent="0.25">
      <c r="A1460" s="92">
        <f t="shared" si="105"/>
        <v>145</v>
      </c>
      <c r="B1460" s="5" t="s">
        <v>37</v>
      </c>
      <c r="C1460" s="26">
        <v>44037</v>
      </c>
      <c r="D1460" s="4">
        <v>5</v>
      </c>
      <c r="E1460" s="29">
        <v>137</v>
      </c>
      <c r="G1460" s="82">
        <f>F1460+G1436</f>
        <v>0</v>
      </c>
      <c r="H1460" s="92">
        <f t="shared" si="106"/>
        <v>137</v>
      </c>
      <c r="I1460" s="92">
        <f t="shared" si="104"/>
        <v>4.9199809258281251</v>
      </c>
      <c r="J1460" s="149">
        <f t="shared" si="107"/>
        <v>119.00371110299788</v>
      </c>
    </row>
    <row r="1461" spans="1:10" x14ac:dyDescent="0.25">
      <c r="A1461" s="92">
        <f t="shared" si="105"/>
        <v>146</v>
      </c>
      <c r="B1461" s="5" t="s">
        <v>37</v>
      </c>
      <c r="C1461" s="26">
        <v>44038</v>
      </c>
      <c r="D1461" s="4">
        <v>2</v>
      </c>
      <c r="E1461" s="29">
        <v>139</v>
      </c>
      <c r="G1461" s="82" t="e">
        <f>F1461+G1437</f>
        <v>#REF!</v>
      </c>
      <c r="H1461" s="92">
        <f t="shared" si="106"/>
        <v>139</v>
      </c>
      <c r="I1461" s="92">
        <f t="shared" si="104"/>
        <v>4.9344739331306915</v>
      </c>
      <c r="J1461" s="149">
        <f t="shared" si="107"/>
        <v>76.487501697330032</v>
      </c>
    </row>
    <row r="1462" spans="1:10" x14ac:dyDescent="0.25">
      <c r="A1462" s="92">
        <f t="shared" si="105"/>
        <v>147</v>
      </c>
      <c r="B1462" s="5" t="s">
        <v>37</v>
      </c>
      <c r="C1462" s="26">
        <v>44039</v>
      </c>
      <c r="D1462" s="4">
        <v>14</v>
      </c>
      <c r="E1462" s="29">
        <v>153</v>
      </c>
      <c r="G1462" s="82" t="e">
        <f>F1462+G1438</f>
        <v>#REF!</v>
      </c>
      <c r="H1462" s="92">
        <f t="shared" si="106"/>
        <v>153</v>
      </c>
      <c r="I1462" s="92">
        <f t="shared" si="104"/>
        <v>5.0304379213924353</v>
      </c>
      <c r="J1462" s="149">
        <f t="shared" si="107"/>
        <v>37.060603400061119</v>
      </c>
    </row>
    <row r="1463" spans="1:10" x14ac:dyDescent="0.25">
      <c r="A1463" s="92">
        <f t="shared" si="105"/>
        <v>148</v>
      </c>
      <c r="B1463" s="5" t="s">
        <v>37</v>
      </c>
      <c r="C1463" s="26">
        <v>44040</v>
      </c>
      <c r="D1463" s="4">
        <v>-6</v>
      </c>
      <c r="E1463" s="29">
        <v>147</v>
      </c>
      <c r="G1463" s="82" t="e">
        <f>F1463+G1439</f>
        <v>#REF!</v>
      </c>
      <c r="H1463" s="92">
        <f t="shared" si="106"/>
        <v>147</v>
      </c>
      <c r="I1463" s="92">
        <f t="shared" si="104"/>
        <v>4.990432586778736</v>
      </c>
      <c r="J1463" s="149">
        <f t="shared" si="107"/>
        <v>32.801628917898384</v>
      </c>
    </row>
    <row r="1464" spans="1:10" x14ac:dyDescent="0.25">
      <c r="A1464" s="92">
        <f t="shared" si="105"/>
        <v>149</v>
      </c>
      <c r="B1464" s="5" t="s">
        <v>37</v>
      </c>
      <c r="C1464" s="26">
        <v>44041</v>
      </c>
      <c r="D1464" s="4">
        <v>16</v>
      </c>
      <c r="E1464" s="29">
        <v>163</v>
      </c>
      <c r="G1464" s="82" t="e">
        <f>F1464+G1440</f>
        <v>#REF!</v>
      </c>
      <c r="H1464" s="92">
        <f t="shared" si="106"/>
        <v>163</v>
      </c>
      <c r="I1464" s="92">
        <f t="shared" si="104"/>
        <v>5.0937502008067623</v>
      </c>
      <c r="J1464" s="149">
        <f t="shared" si="107"/>
        <v>23.055277996473745</v>
      </c>
    </row>
    <row r="1465" spans="1:10" x14ac:dyDescent="0.25">
      <c r="A1465" s="92">
        <f t="shared" si="105"/>
        <v>150</v>
      </c>
      <c r="B1465" s="5" t="s">
        <v>37</v>
      </c>
      <c r="C1465" s="26">
        <v>44042</v>
      </c>
      <c r="D1465" s="4">
        <v>3</v>
      </c>
      <c r="E1465" s="29">
        <v>166</v>
      </c>
      <c r="G1465" s="82" t="e">
        <f>F1465+G1441</f>
        <v>#REF!</v>
      </c>
      <c r="H1465" s="92">
        <f t="shared" si="106"/>
        <v>166</v>
      </c>
      <c r="I1465" s="92">
        <f t="shared" si="104"/>
        <v>5.1119877883565437</v>
      </c>
      <c r="J1465" s="149">
        <f t="shared" si="107"/>
        <v>19.628209402706439</v>
      </c>
    </row>
    <row r="1466" spans="1:10" x14ac:dyDescent="0.25">
      <c r="A1466" s="92">
        <f t="shared" si="105"/>
        <v>151</v>
      </c>
      <c r="B1466" s="5" t="s">
        <v>37</v>
      </c>
      <c r="C1466" s="26">
        <v>44043</v>
      </c>
      <c r="D1466" s="4">
        <v>3</v>
      </c>
      <c r="E1466" s="29">
        <v>169</v>
      </c>
      <c r="G1466" s="82">
        <f>F1466+G1442</f>
        <v>757</v>
      </c>
      <c r="H1466" s="92">
        <f t="shared" si="106"/>
        <v>169</v>
      </c>
      <c r="I1466" s="92">
        <f t="shared" si="104"/>
        <v>5.1298987149230735</v>
      </c>
      <c r="J1466" s="149">
        <f t="shared" si="107"/>
        <v>18.616692402060568</v>
      </c>
    </row>
    <row r="1467" spans="1:10" x14ac:dyDescent="0.25">
      <c r="A1467" s="92">
        <f t="shared" si="105"/>
        <v>152</v>
      </c>
      <c r="B1467" s="5" t="s">
        <v>37</v>
      </c>
      <c r="C1467" s="26">
        <v>44044</v>
      </c>
      <c r="D1467" s="4">
        <v>25</v>
      </c>
      <c r="E1467" s="29">
        <v>194</v>
      </c>
      <c r="G1467" s="82" t="e">
        <f>F1467+G1443</f>
        <v>#REF!</v>
      </c>
      <c r="H1467" s="92">
        <f t="shared" si="106"/>
        <v>194</v>
      </c>
      <c r="I1467" s="92">
        <f t="shared" si="104"/>
        <v>5.2678581590633282</v>
      </c>
      <c r="J1467" s="149">
        <f t="shared" si="107"/>
        <v>15.484248561526467</v>
      </c>
    </row>
    <row r="1468" spans="1:10" x14ac:dyDescent="0.25">
      <c r="A1468" s="92">
        <f t="shared" si="105"/>
        <v>153</v>
      </c>
      <c r="B1468" s="5" t="s">
        <v>37</v>
      </c>
      <c r="C1468" s="26">
        <v>44045</v>
      </c>
      <c r="D1468" s="4">
        <v>4</v>
      </c>
      <c r="E1468" s="29">
        <v>198</v>
      </c>
      <c r="G1468" s="82" t="e">
        <f>F1468+G1444</f>
        <v>#REF!</v>
      </c>
      <c r="H1468" s="92">
        <f t="shared" si="106"/>
        <v>198</v>
      </c>
      <c r="I1468" s="92">
        <f t="shared" si="104"/>
        <v>5.2882670306945352</v>
      </c>
      <c r="J1468" s="149">
        <f t="shared" si="107"/>
        <v>14.200063798529877</v>
      </c>
    </row>
    <row r="1469" spans="1:10" x14ac:dyDescent="0.25">
      <c r="A1469" s="92">
        <f t="shared" si="105"/>
        <v>154</v>
      </c>
      <c r="B1469" s="5" t="s">
        <v>37</v>
      </c>
      <c r="C1469" s="26">
        <v>44046</v>
      </c>
      <c r="D1469" s="4">
        <v>-2</v>
      </c>
      <c r="E1469" s="29">
        <v>196</v>
      </c>
      <c r="G1469" s="82">
        <f>F1469+G1445</f>
        <v>218</v>
      </c>
      <c r="H1469" s="92">
        <f t="shared" si="106"/>
        <v>196</v>
      </c>
      <c r="I1469" s="92">
        <f t="shared" si="104"/>
        <v>5.2781146592305168</v>
      </c>
      <c r="J1469" s="149">
        <f t="shared" si="107"/>
        <v>15.472264758555692</v>
      </c>
    </row>
    <row r="1470" spans="1:10" x14ac:dyDescent="0.25">
      <c r="A1470" s="92">
        <f t="shared" si="105"/>
        <v>155</v>
      </c>
      <c r="B1470" s="5" t="s">
        <v>37</v>
      </c>
      <c r="C1470" s="26">
        <v>44047</v>
      </c>
      <c r="D1470" s="4">
        <v>-4</v>
      </c>
      <c r="E1470" s="29">
        <v>192</v>
      </c>
      <c r="F1470" s="4">
        <v>1</v>
      </c>
      <c r="G1470" s="82" t="e">
        <f>F1470+G1446</f>
        <v>#REF!</v>
      </c>
      <c r="H1470" s="92">
        <f t="shared" si="106"/>
        <v>192</v>
      </c>
      <c r="I1470" s="92">
        <f t="shared" si="104"/>
        <v>5.2574953720277815</v>
      </c>
      <c r="J1470" s="149">
        <f t="shared" si="107"/>
        <v>16.83729625210341</v>
      </c>
    </row>
    <row r="1471" spans="1:10" x14ac:dyDescent="0.25">
      <c r="A1471" s="92">
        <f t="shared" si="105"/>
        <v>156</v>
      </c>
      <c r="B1471" s="5" t="s">
        <v>37</v>
      </c>
      <c r="C1471" s="26">
        <v>44048</v>
      </c>
      <c r="D1471" s="4">
        <v>5</v>
      </c>
      <c r="E1471" s="29">
        <v>197</v>
      </c>
      <c r="G1471" s="82" t="e">
        <f>F1471+G1447</f>
        <v>#REF!</v>
      </c>
      <c r="H1471" s="92">
        <f t="shared" si="106"/>
        <v>197</v>
      </c>
      <c r="I1471" s="92">
        <f t="shared" si="104"/>
        <v>5.2832037287379885</v>
      </c>
      <c r="J1471" s="149">
        <f t="shared" si="107"/>
        <v>23.116195175573647</v>
      </c>
    </row>
    <row r="1472" spans="1:10" x14ac:dyDescent="0.25">
      <c r="A1472" s="92">
        <f t="shared" si="105"/>
        <v>157</v>
      </c>
      <c r="B1472" s="5" t="s">
        <v>37</v>
      </c>
      <c r="C1472" s="26">
        <v>44049</v>
      </c>
      <c r="D1472" s="4">
        <v>4</v>
      </c>
      <c r="E1472" s="29">
        <v>201</v>
      </c>
      <c r="G1472" s="82">
        <f>F1472+G1448</f>
        <v>215</v>
      </c>
      <c r="H1472" s="92">
        <f t="shared" si="106"/>
        <v>201</v>
      </c>
      <c r="I1472" s="92">
        <f t="shared" si="104"/>
        <v>5.3033049080590757</v>
      </c>
      <c r="J1472" s="149">
        <f t="shared" si="107"/>
        <v>28.202589216535067</v>
      </c>
    </row>
    <row r="1473" spans="1:10" x14ac:dyDescent="0.25">
      <c r="A1473" s="92">
        <f t="shared" si="105"/>
        <v>158</v>
      </c>
      <c r="B1473" s="5" t="s">
        <v>37</v>
      </c>
      <c r="C1473" s="26">
        <v>44050</v>
      </c>
      <c r="D1473" s="4">
        <v>4</v>
      </c>
      <c r="E1473" s="29">
        <v>205</v>
      </c>
      <c r="G1473" s="82" t="e">
        <f>F1473+G1449</f>
        <v>#REF!</v>
      </c>
      <c r="H1473" s="92">
        <f t="shared" si="106"/>
        <v>205</v>
      </c>
      <c r="I1473" s="92">
        <f t="shared" si="104"/>
        <v>5.3230099791384085</v>
      </c>
      <c r="J1473" s="149">
        <f t="shared" si="107"/>
        <v>38.992921601913601</v>
      </c>
    </row>
    <row r="1474" spans="1:10" x14ac:dyDescent="0.25">
      <c r="A1474" s="92">
        <f t="shared" si="105"/>
        <v>159</v>
      </c>
      <c r="B1474" s="5" t="s">
        <v>37</v>
      </c>
      <c r="C1474" s="26">
        <v>44051</v>
      </c>
      <c r="D1474" s="4">
        <v>3</v>
      </c>
      <c r="E1474" s="29">
        <v>208</v>
      </c>
      <c r="G1474" s="82" t="e">
        <f>F1474+G1450</f>
        <v>#REF!</v>
      </c>
      <c r="H1474" s="92">
        <f t="shared" si="106"/>
        <v>208</v>
      </c>
      <c r="I1474" s="92">
        <f t="shared" ref="I1474:I1537" si="108">LN(H1474)</f>
        <v>5.3375380797013179</v>
      </c>
      <c r="J1474" s="149">
        <f t="shared" si="107"/>
        <v>76.334463501436531</v>
      </c>
    </row>
    <row r="1475" spans="1:10" x14ac:dyDescent="0.25">
      <c r="A1475" s="92">
        <f t="shared" si="105"/>
        <v>160</v>
      </c>
      <c r="B1475" s="5" t="s">
        <v>37</v>
      </c>
      <c r="C1475" s="26">
        <v>44052</v>
      </c>
      <c r="D1475" s="4">
        <v>6</v>
      </c>
      <c r="E1475" s="29">
        <v>214</v>
      </c>
      <c r="G1475" s="82">
        <f>F1475+G1451</f>
        <v>199</v>
      </c>
      <c r="H1475" s="92">
        <f t="shared" si="106"/>
        <v>214</v>
      </c>
      <c r="I1475" s="92">
        <f t="shared" si="108"/>
        <v>5.3659760150218512</v>
      </c>
      <c r="J1475" s="149">
        <f t="shared" si="107"/>
        <v>55.046787715094915</v>
      </c>
    </row>
    <row r="1476" spans="1:10" x14ac:dyDescent="0.25">
      <c r="A1476" s="92">
        <f t="shared" ref="A1476:A1539" si="109">IF(EXACT(B1476,B1475),A1475+1,1)</f>
        <v>161</v>
      </c>
      <c r="B1476" s="5" t="s">
        <v>37</v>
      </c>
      <c r="C1476" s="26">
        <v>44053</v>
      </c>
      <c r="D1476" s="4">
        <v>2</v>
      </c>
      <c r="E1476" s="29">
        <v>216</v>
      </c>
      <c r="G1476" s="82" t="e">
        <f>F1476+G1452</f>
        <v>#REF!</v>
      </c>
      <c r="H1476" s="92">
        <f t="shared" si="106"/>
        <v>216</v>
      </c>
      <c r="I1476" s="92">
        <f t="shared" si="108"/>
        <v>5.3752784076841653</v>
      </c>
      <c r="J1476" s="149">
        <f t="shared" si="107"/>
        <v>41.433231938253201</v>
      </c>
    </row>
    <row r="1477" spans="1:10" x14ac:dyDescent="0.25">
      <c r="A1477" s="92">
        <f t="shared" si="109"/>
        <v>162</v>
      </c>
      <c r="B1477" s="5" t="s">
        <v>37</v>
      </c>
      <c r="C1477" s="26">
        <v>44054</v>
      </c>
      <c r="D1477" s="4">
        <v>2</v>
      </c>
      <c r="E1477" s="29">
        <v>218</v>
      </c>
      <c r="G1477" s="82" t="e">
        <f>F1477+G1453</f>
        <v>#REF!</v>
      </c>
      <c r="H1477" s="92">
        <f t="shared" si="106"/>
        <v>218</v>
      </c>
      <c r="I1477" s="92">
        <f t="shared" si="108"/>
        <v>5.3844950627890888</v>
      </c>
      <c r="J1477" s="149">
        <f t="shared" si="107"/>
        <v>37.517809465845779</v>
      </c>
    </row>
    <row r="1478" spans="1:10" x14ac:dyDescent="0.25">
      <c r="A1478" s="92">
        <f t="shared" si="109"/>
        <v>163</v>
      </c>
      <c r="B1478" s="5" t="s">
        <v>37</v>
      </c>
      <c r="C1478" s="26">
        <v>44055</v>
      </c>
      <c r="D1478" s="4">
        <v>3</v>
      </c>
      <c r="E1478" s="29">
        <f>D1478+E1454</f>
        <v>133</v>
      </c>
      <c r="G1478" s="82">
        <f>F1478+G1454</f>
        <v>234</v>
      </c>
      <c r="H1478" s="92">
        <f t="shared" si="106"/>
        <v>221</v>
      </c>
      <c r="I1478" s="92">
        <f t="shared" si="108"/>
        <v>5.3981627015177525</v>
      </c>
      <c r="J1478" s="149">
        <f t="shared" si="107"/>
        <v>41.710781119076358</v>
      </c>
    </row>
    <row r="1479" spans="1:10" x14ac:dyDescent="0.25">
      <c r="A1479" s="92">
        <f t="shared" si="109"/>
        <v>164</v>
      </c>
      <c r="B1479" s="5" t="s">
        <v>37</v>
      </c>
      <c r="C1479" s="26">
        <v>44056</v>
      </c>
      <c r="D1479" s="4">
        <v>2</v>
      </c>
      <c r="E1479" s="29">
        <f>D1479+E1455</f>
        <v>132</v>
      </c>
      <c r="G1479" s="82" t="e">
        <f>F1479+G1455</f>
        <v>#REF!</v>
      </c>
      <c r="H1479" s="92">
        <f t="shared" si="106"/>
        <v>223</v>
      </c>
      <c r="I1479" s="92">
        <f t="shared" si="108"/>
        <v>5.4071717714601188</v>
      </c>
      <c r="J1479" s="149">
        <f t="shared" si="107"/>
        <v>46.467782073639263</v>
      </c>
    </row>
    <row r="1480" spans="1:10" x14ac:dyDescent="0.25">
      <c r="A1480" s="92">
        <f t="shared" si="109"/>
        <v>165</v>
      </c>
      <c r="B1480" s="5" t="s">
        <v>37</v>
      </c>
      <c r="C1480" s="26">
        <v>44057</v>
      </c>
      <c r="D1480" s="4">
        <v>1</v>
      </c>
      <c r="E1480" s="29">
        <f>D1480+E1456</f>
        <v>132</v>
      </c>
      <c r="G1480" s="82" t="e">
        <f>F1480+G1456</f>
        <v>#REF!</v>
      </c>
      <c r="H1480" s="92">
        <f t="shared" si="106"/>
        <v>224</v>
      </c>
      <c r="I1480" s="92">
        <f t="shared" si="108"/>
        <v>5.4116460518550396</v>
      </c>
      <c r="J1480" s="149">
        <f t="shared" si="107"/>
        <v>54.192562140312859</v>
      </c>
    </row>
    <row r="1481" spans="1:10" x14ac:dyDescent="0.25">
      <c r="A1481" s="92">
        <f t="shared" si="109"/>
        <v>166</v>
      </c>
      <c r="B1481" s="5" t="s">
        <v>37</v>
      </c>
      <c r="C1481" s="26">
        <v>44058</v>
      </c>
      <c r="D1481" s="4">
        <v>2</v>
      </c>
      <c r="E1481" s="29">
        <f>D1481+E1457</f>
        <v>133</v>
      </c>
      <c r="G1481" s="82">
        <f>F1481+G1457</f>
        <v>35</v>
      </c>
      <c r="H1481" s="92">
        <f t="shared" si="106"/>
        <v>226</v>
      </c>
      <c r="I1481" s="92">
        <f t="shared" si="108"/>
        <v>5.4205349992722862</v>
      </c>
      <c r="J1481" s="149">
        <f t="shared" si="107"/>
        <v>63.378537054710812</v>
      </c>
    </row>
    <row r="1482" spans="1:10" x14ac:dyDescent="0.25">
      <c r="A1482" s="92">
        <f t="shared" si="109"/>
        <v>167</v>
      </c>
      <c r="B1482" s="5" t="s">
        <v>37</v>
      </c>
      <c r="C1482" s="26">
        <v>44059</v>
      </c>
      <c r="D1482" s="4">
        <v>3</v>
      </c>
      <c r="E1482" s="29">
        <f>D1482+E1458</f>
        <v>135</v>
      </c>
      <c r="G1482" s="82" t="e">
        <f>F1482+G1458</f>
        <v>#REF!</v>
      </c>
      <c r="H1482" s="92">
        <f t="shared" si="106"/>
        <v>229</v>
      </c>
      <c r="I1482" s="92">
        <f t="shared" si="108"/>
        <v>5.43372200355424</v>
      </c>
      <c r="J1482" s="149">
        <f t="shared" si="107"/>
        <v>73.611629104868911</v>
      </c>
    </row>
    <row r="1483" spans="1:10" x14ac:dyDescent="0.25">
      <c r="A1483" s="92">
        <f t="shared" si="109"/>
        <v>168</v>
      </c>
      <c r="B1483" s="5" t="s">
        <v>37</v>
      </c>
      <c r="C1483" s="26">
        <v>44060</v>
      </c>
      <c r="D1483" s="4">
        <v>2</v>
      </c>
      <c r="E1483" s="29">
        <f>D1483+E1459</f>
        <v>134</v>
      </c>
      <c r="G1483" s="82" t="e">
        <f>F1483+G1459</f>
        <v>#REF!</v>
      </c>
      <c r="H1483" s="92">
        <f t="shared" si="106"/>
        <v>231</v>
      </c>
      <c r="I1483" s="92">
        <f t="shared" si="108"/>
        <v>5.4424177105217932</v>
      </c>
      <c r="J1483" s="149">
        <f t="shared" si="107"/>
        <v>73.916833116991128</v>
      </c>
    </row>
    <row r="1484" spans="1:10" x14ac:dyDescent="0.25">
      <c r="A1484" s="92">
        <f t="shared" si="109"/>
        <v>169</v>
      </c>
      <c r="B1484" s="5" t="s">
        <v>37</v>
      </c>
      <c r="C1484" s="26">
        <v>44061</v>
      </c>
      <c r="D1484" s="4">
        <v>3</v>
      </c>
      <c r="E1484" s="29">
        <v>233</v>
      </c>
      <c r="G1484" s="82">
        <f>F1484+G1460</f>
        <v>0</v>
      </c>
      <c r="H1484" s="92">
        <f t="shared" si="106"/>
        <v>234</v>
      </c>
      <c r="I1484" s="92">
        <f t="shared" si="108"/>
        <v>5.4553211153577017</v>
      </c>
      <c r="J1484" s="149">
        <f t="shared" si="107"/>
        <v>72.274796292745563</v>
      </c>
    </row>
    <row r="1485" spans="1:10" x14ac:dyDescent="0.25">
      <c r="A1485" s="92">
        <f t="shared" si="109"/>
        <v>170</v>
      </c>
      <c r="B1485" s="5" t="s">
        <v>37</v>
      </c>
      <c r="C1485" s="26">
        <v>44062</v>
      </c>
      <c r="D1485" s="4">
        <v>3</v>
      </c>
      <c r="E1485" s="29">
        <f>D1485+E1461</f>
        <v>142</v>
      </c>
      <c r="G1485" s="82" t="e">
        <f>F1485+G1461</f>
        <v>#REF!</v>
      </c>
      <c r="H1485" s="92">
        <f t="shared" si="106"/>
        <v>237</v>
      </c>
      <c r="I1485" s="92">
        <f t="shared" si="108"/>
        <v>5.4680601411351315</v>
      </c>
      <c r="J1485" s="149">
        <f t="shared" si="107"/>
        <v>69.685479893027932</v>
      </c>
    </row>
    <row r="1486" spans="1:10" x14ac:dyDescent="0.25">
      <c r="A1486" s="92">
        <f t="shared" si="109"/>
        <v>171</v>
      </c>
      <c r="B1486" s="5" t="s">
        <v>37</v>
      </c>
      <c r="C1486" s="26">
        <v>44063</v>
      </c>
      <c r="D1486" s="4">
        <v>3</v>
      </c>
      <c r="E1486" s="29">
        <f>D1486+E1462</f>
        <v>156</v>
      </c>
      <c r="G1486" s="82" t="e">
        <f>F1486+G1462</f>
        <v>#REF!</v>
      </c>
      <c r="H1486" s="92">
        <f t="shared" si="106"/>
        <v>240</v>
      </c>
      <c r="I1486" s="92">
        <f t="shared" si="108"/>
        <v>5.4806389233419912</v>
      </c>
      <c r="J1486" s="149">
        <f t="shared" si="107"/>
        <v>64.025413633310123</v>
      </c>
    </row>
    <row r="1487" spans="1:10" x14ac:dyDescent="0.25">
      <c r="A1487" s="92">
        <f t="shared" si="109"/>
        <v>172</v>
      </c>
      <c r="B1487" s="5" t="s">
        <v>37</v>
      </c>
      <c r="C1487" s="26">
        <v>44064</v>
      </c>
      <c r="D1487" s="4">
        <v>4</v>
      </c>
      <c r="E1487" s="29">
        <f>D1487+E1463</f>
        <v>151</v>
      </c>
      <c r="F1487" s="4">
        <v>1</v>
      </c>
      <c r="G1487" s="82" t="e">
        <f>F1487+G1463</f>
        <v>#REF!</v>
      </c>
      <c r="H1487" s="92">
        <f t="shared" si="106"/>
        <v>244</v>
      </c>
      <c r="I1487" s="92">
        <f t="shared" si="108"/>
        <v>5.4971682252932021</v>
      </c>
      <c r="J1487" s="149">
        <f t="shared" si="107"/>
        <v>57.358668740876112</v>
      </c>
    </row>
    <row r="1488" spans="1:10" x14ac:dyDescent="0.25">
      <c r="A1488" s="92">
        <f t="shared" si="109"/>
        <v>173</v>
      </c>
      <c r="B1488" s="5" t="s">
        <v>37</v>
      </c>
      <c r="C1488" s="26">
        <v>44065</v>
      </c>
      <c r="D1488" s="4">
        <v>4</v>
      </c>
      <c r="E1488" s="29">
        <f>D1488+E1464</f>
        <v>167</v>
      </c>
      <c r="G1488" s="82" t="e">
        <f>F1488+G1464</f>
        <v>#REF!</v>
      </c>
      <c r="H1488" s="92">
        <f t="shared" si="106"/>
        <v>248</v>
      </c>
      <c r="I1488" s="92">
        <f t="shared" si="108"/>
        <v>5.5134287461649825</v>
      </c>
      <c r="J1488" s="149">
        <f t="shared" si="107"/>
        <v>53.178276451693037</v>
      </c>
    </row>
    <row r="1489" spans="1:10" x14ac:dyDescent="0.25">
      <c r="A1489" s="92">
        <f t="shared" si="109"/>
        <v>174</v>
      </c>
      <c r="B1489" s="5" t="s">
        <v>37</v>
      </c>
      <c r="C1489" s="26">
        <v>44066</v>
      </c>
      <c r="D1489" s="4">
        <v>5</v>
      </c>
      <c r="E1489" s="29">
        <f>D1489+E1465</f>
        <v>171</v>
      </c>
      <c r="F1489" s="4">
        <f>1</f>
        <v>1</v>
      </c>
      <c r="G1489" s="82" t="e">
        <f>F1489+G1465</f>
        <v>#REF!</v>
      </c>
      <c r="H1489" s="92">
        <f t="shared" si="106"/>
        <v>253</v>
      </c>
      <c r="I1489" s="92">
        <f t="shared" si="108"/>
        <v>5.5333894887275203</v>
      </c>
      <c r="J1489" s="149">
        <f t="shared" si="107"/>
        <v>48.893207611616766</v>
      </c>
    </row>
    <row r="1490" spans="1:10" x14ac:dyDescent="0.25">
      <c r="A1490" s="92">
        <f t="shared" si="109"/>
        <v>175</v>
      </c>
      <c r="B1490" s="5" t="s">
        <v>37</v>
      </c>
      <c r="C1490" s="26">
        <v>44067</v>
      </c>
      <c r="D1490" s="4">
        <v>7</v>
      </c>
      <c r="E1490" s="29">
        <f>D1490+E1466</f>
        <v>176</v>
      </c>
      <c r="F1490" s="4">
        <f>1</f>
        <v>1</v>
      </c>
      <c r="G1490" s="82">
        <f>F1490+G1466</f>
        <v>758</v>
      </c>
      <c r="H1490" s="92">
        <f t="shared" si="106"/>
        <v>260</v>
      </c>
      <c r="I1490" s="92">
        <f t="shared" si="108"/>
        <v>5.5606816310155276</v>
      </c>
      <c r="J1490" s="149">
        <f t="shared" si="107"/>
        <v>42.473975518339316</v>
      </c>
    </row>
    <row r="1491" spans="1:10" x14ac:dyDescent="0.25">
      <c r="A1491" s="92">
        <f t="shared" si="109"/>
        <v>176</v>
      </c>
      <c r="B1491" s="5" t="s">
        <v>37</v>
      </c>
      <c r="C1491" s="26">
        <v>44068</v>
      </c>
      <c r="D1491" s="4">
        <v>1</v>
      </c>
      <c r="E1491" s="29">
        <f>D1491+E1467</f>
        <v>195</v>
      </c>
      <c r="G1491" s="82" t="e">
        <f>F1491+G1467</f>
        <v>#REF!</v>
      </c>
      <c r="H1491" s="92">
        <f t="shared" si="106"/>
        <v>261</v>
      </c>
      <c r="I1491" s="92">
        <f t="shared" si="108"/>
        <v>5.5645204073226937</v>
      </c>
      <c r="J1491" s="149">
        <f t="shared" si="107"/>
        <v>41.52906723734759</v>
      </c>
    </row>
    <row r="1492" spans="1:10" x14ac:dyDescent="0.25">
      <c r="A1492" s="92">
        <f t="shared" si="109"/>
        <v>177</v>
      </c>
      <c r="B1492" s="5" t="s">
        <v>37</v>
      </c>
      <c r="C1492" s="26">
        <v>44069</v>
      </c>
      <c r="D1492" s="4">
        <v>12</v>
      </c>
      <c r="E1492" s="29">
        <f>D1492+E1468</f>
        <v>210</v>
      </c>
      <c r="G1492" s="82" t="e">
        <f>F1492+G1468</f>
        <v>#REF!</v>
      </c>
      <c r="H1492" s="92">
        <f t="shared" si="106"/>
        <v>273</v>
      </c>
      <c r="I1492" s="92">
        <f t="shared" si="108"/>
        <v>5.6094717951849598</v>
      </c>
      <c r="J1492" s="149">
        <f t="shared" si="107"/>
        <v>35.945625468366273</v>
      </c>
    </row>
    <row r="1493" spans="1:10" x14ac:dyDescent="0.25">
      <c r="A1493" s="92">
        <f t="shared" si="109"/>
        <v>178</v>
      </c>
      <c r="B1493" s="5" t="s">
        <v>37</v>
      </c>
      <c r="C1493" s="26">
        <v>44070</v>
      </c>
      <c r="D1493" s="4">
        <v>6</v>
      </c>
      <c r="E1493" s="29">
        <f>D1493+E1469</f>
        <v>202</v>
      </c>
      <c r="G1493" s="82">
        <f>F1493+G1469</f>
        <v>218</v>
      </c>
      <c r="H1493" s="92">
        <f t="shared" si="106"/>
        <v>279</v>
      </c>
      <c r="I1493" s="92">
        <f t="shared" si="108"/>
        <v>5.6312117818213654</v>
      </c>
      <c r="J1493" s="149">
        <f t="shared" si="107"/>
        <v>32.417196009705989</v>
      </c>
    </row>
    <row r="1494" spans="1:10" x14ac:dyDescent="0.25">
      <c r="A1494" s="92">
        <f t="shared" si="109"/>
        <v>179</v>
      </c>
      <c r="B1494" s="5" t="s">
        <v>37</v>
      </c>
      <c r="C1494" s="26">
        <v>44071</v>
      </c>
      <c r="D1494" s="4">
        <v>35</v>
      </c>
      <c r="E1494" s="29">
        <f>D1494+E1470</f>
        <v>227</v>
      </c>
      <c r="G1494" s="82" t="e">
        <f>F1494+G1470</f>
        <v>#REF!</v>
      </c>
      <c r="H1494" s="92">
        <f t="shared" si="106"/>
        <v>314</v>
      </c>
      <c r="I1494" s="92">
        <f t="shared" si="108"/>
        <v>5.7493929859082531</v>
      </c>
      <c r="J1494" s="149">
        <f t="shared" si="107"/>
        <v>22.510223447698163</v>
      </c>
    </row>
    <row r="1495" spans="1:10" x14ac:dyDescent="0.25">
      <c r="A1495" s="92">
        <f t="shared" si="109"/>
        <v>180</v>
      </c>
      <c r="B1495" s="5" t="s">
        <v>37</v>
      </c>
      <c r="C1495" s="26">
        <v>44072</v>
      </c>
      <c r="D1495" s="4">
        <v>8</v>
      </c>
      <c r="E1495" s="29">
        <f>D1495+E1471</f>
        <v>205</v>
      </c>
      <c r="G1495" s="82" t="e">
        <f>F1495+G1471</f>
        <v>#REF!</v>
      </c>
      <c r="H1495" s="92">
        <f t="shared" si="106"/>
        <v>322</v>
      </c>
      <c r="I1495" s="92">
        <f t="shared" si="108"/>
        <v>5.7745515455444085</v>
      </c>
      <c r="J1495" s="149">
        <f t="shared" si="107"/>
        <v>18.39970136861352</v>
      </c>
    </row>
    <row r="1496" spans="1:10" x14ac:dyDescent="0.25">
      <c r="A1496" s="92">
        <f t="shared" si="109"/>
        <v>181</v>
      </c>
      <c r="B1496" s="5" t="s">
        <v>37</v>
      </c>
      <c r="C1496" s="26">
        <v>44073</v>
      </c>
      <c r="D1496" s="4">
        <v>-4</v>
      </c>
      <c r="E1496" s="29">
        <f>D1496+E1472</f>
        <v>197</v>
      </c>
      <c r="G1496" s="82">
        <f>F1496+G1472</f>
        <v>215</v>
      </c>
      <c r="H1496" s="92">
        <f t="shared" si="106"/>
        <v>318</v>
      </c>
      <c r="I1496" s="92">
        <f t="shared" si="108"/>
        <v>5.7620513827801769</v>
      </c>
      <c r="J1496" s="149">
        <f t="shared" si="107"/>
        <v>17.935383614003765</v>
      </c>
    </row>
    <row r="1497" spans="1:10" x14ac:dyDescent="0.25">
      <c r="A1497" s="92">
        <f t="shared" si="109"/>
        <v>182</v>
      </c>
      <c r="B1497" s="5" t="s">
        <v>37</v>
      </c>
      <c r="C1497" s="26">
        <v>44074</v>
      </c>
      <c r="D1497" s="4">
        <v>-6</v>
      </c>
      <c r="E1497" s="29">
        <f>D1497+E1473</f>
        <v>199</v>
      </c>
      <c r="G1497" s="82" t="e">
        <f>F1497+G1473</f>
        <v>#REF!</v>
      </c>
      <c r="H1497" s="92">
        <f t="shared" si="106"/>
        <v>312</v>
      </c>
      <c r="I1497" s="92">
        <f t="shared" si="108"/>
        <v>5.7430031878094825</v>
      </c>
      <c r="J1497" s="149">
        <f t="shared" si="107"/>
        <v>20.235579323525748</v>
      </c>
    </row>
    <row r="1498" spans="1:10" x14ac:dyDescent="0.25">
      <c r="A1498" s="92">
        <f t="shared" si="109"/>
        <v>183</v>
      </c>
      <c r="B1498" s="5" t="s">
        <v>37</v>
      </c>
      <c r="C1498" s="26">
        <v>44075</v>
      </c>
      <c r="D1498" s="4">
        <v>3</v>
      </c>
      <c r="E1498" s="29">
        <f>D1498+E1474</f>
        <v>211</v>
      </c>
      <c r="G1498" s="82" t="e">
        <f>F1498+G1474</f>
        <v>#REF!</v>
      </c>
      <c r="H1498" s="92">
        <f t="shared" si="106"/>
        <v>315</v>
      </c>
      <c r="I1498" s="92">
        <f t="shared" si="108"/>
        <v>5.7525726388256331</v>
      </c>
      <c r="J1498" s="149">
        <f t="shared" si="107"/>
        <v>24.24297975283331</v>
      </c>
    </row>
    <row r="1499" spans="1:10" x14ac:dyDescent="0.25">
      <c r="A1499" s="92">
        <f t="shared" si="109"/>
        <v>184</v>
      </c>
      <c r="B1499" s="5" t="s">
        <v>37</v>
      </c>
      <c r="C1499" s="26">
        <v>44076</v>
      </c>
      <c r="D1499" s="4">
        <v>7</v>
      </c>
      <c r="E1499" s="29">
        <f>D1499+E1475</f>
        <v>221</v>
      </c>
      <c r="G1499" s="82">
        <f>F1499+G1475</f>
        <v>199</v>
      </c>
      <c r="H1499" s="92">
        <f t="shared" ref="H1499:H1562" si="110">IF(EXACT(B1499,B1498),D1499+H1498,E1499)</f>
        <v>322</v>
      </c>
      <c r="I1499" s="92">
        <f t="shared" si="108"/>
        <v>5.7745515455444085</v>
      </c>
      <c r="J1499" s="149">
        <f t="shared" si="107"/>
        <v>33.642225295783078</v>
      </c>
    </row>
    <row r="1500" spans="1:10" x14ac:dyDescent="0.25">
      <c r="A1500" s="92">
        <f t="shared" si="109"/>
        <v>185</v>
      </c>
      <c r="B1500" s="5" t="s">
        <v>37</v>
      </c>
      <c r="C1500" s="26">
        <v>44077</v>
      </c>
      <c r="D1500" s="4">
        <v>9</v>
      </c>
      <c r="E1500" s="29">
        <f>D1500+E1476</f>
        <v>225</v>
      </c>
      <c r="G1500" s="82" t="e">
        <f>F1500+G1476</f>
        <v>#REF!</v>
      </c>
      <c r="H1500" s="92">
        <f t="shared" si="110"/>
        <v>331</v>
      </c>
      <c r="I1500" s="92">
        <f t="shared" si="108"/>
        <v>5.8021183753770629</v>
      </c>
      <c r="J1500" s="149">
        <f t="shared" si="107"/>
        <v>47.063147660912328</v>
      </c>
    </row>
    <row r="1501" spans="1:10" x14ac:dyDescent="0.25">
      <c r="A1501" s="92">
        <f t="shared" si="109"/>
        <v>186</v>
      </c>
      <c r="B1501" s="5" t="s">
        <v>37</v>
      </c>
      <c r="C1501" s="26">
        <v>44078</v>
      </c>
      <c r="D1501" s="4">
        <v>3</v>
      </c>
      <c r="E1501" s="29">
        <f>D1501+E1477</f>
        <v>221</v>
      </c>
      <c r="G1501" s="82" t="e">
        <f>F1501+G1477</f>
        <v>#REF!</v>
      </c>
      <c r="H1501" s="92">
        <f t="shared" si="110"/>
        <v>334</v>
      </c>
      <c r="I1501" s="92">
        <f t="shared" si="108"/>
        <v>5.8111409929767008</v>
      </c>
      <c r="J1501" s="149">
        <f t="shared" si="107"/>
        <v>94.345448604794228</v>
      </c>
    </row>
    <row r="1502" spans="1:10" x14ac:dyDescent="0.25">
      <c r="A1502" s="92">
        <f t="shared" si="109"/>
        <v>187</v>
      </c>
      <c r="B1502" s="5" t="s">
        <v>37</v>
      </c>
      <c r="C1502" s="26">
        <v>44079</v>
      </c>
      <c r="D1502" s="4">
        <v>2</v>
      </c>
      <c r="E1502" s="29">
        <f>D1502+E1478</f>
        <v>135</v>
      </c>
      <c r="G1502" s="82">
        <f>F1502+G1478</f>
        <v>234</v>
      </c>
      <c r="H1502" s="92">
        <f t="shared" si="110"/>
        <v>336</v>
      </c>
      <c r="I1502" s="92">
        <f t="shared" si="108"/>
        <v>5.8171111599632042</v>
      </c>
      <c r="J1502" s="149">
        <f t="shared" si="107"/>
        <v>78.396608509216691</v>
      </c>
    </row>
    <row r="1503" spans="1:10" x14ac:dyDescent="0.25">
      <c r="A1503" s="92">
        <f t="shared" si="109"/>
        <v>188</v>
      </c>
      <c r="B1503" s="5" t="s">
        <v>37</v>
      </c>
      <c r="C1503" s="26">
        <v>44080</v>
      </c>
      <c r="D1503" s="4">
        <v>10</v>
      </c>
      <c r="E1503" s="29">
        <f>D1503+E1479</f>
        <v>142</v>
      </c>
      <c r="G1503" s="82" t="e">
        <f>F1503+G1479</f>
        <v>#REF!</v>
      </c>
      <c r="H1503" s="92">
        <f t="shared" si="110"/>
        <v>346</v>
      </c>
      <c r="I1503" s="92">
        <f t="shared" si="108"/>
        <v>5.8464387750577247</v>
      </c>
      <c r="J1503" s="149">
        <f t="shared" si="107"/>
        <v>49.998444185255877</v>
      </c>
    </row>
    <row r="1504" spans="1:10" x14ac:dyDescent="0.25">
      <c r="A1504" s="92">
        <f t="shared" si="109"/>
        <v>189</v>
      </c>
      <c r="B1504" s="5" t="s">
        <v>37</v>
      </c>
      <c r="C1504" s="26">
        <v>44081</v>
      </c>
      <c r="D1504" s="4">
        <v>41</v>
      </c>
      <c r="E1504" s="29">
        <f>D1504+E1480</f>
        <v>173</v>
      </c>
      <c r="G1504" s="82" t="e">
        <f>F1504+G1480</f>
        <v>#REF!</v>
      </c>
      <c r="H1504" s="92">
        <f t="shared" si="110"/>
        <v>387</v>
      </c>
      <c r="I1504" s="92">
        <f t="shared" si="108"/>
        <v>5.9584246930297819</v>
      </c>
      <c r="J1504" s="149">
        <f t="shared" si="107"/>
        <v>27.542497749667341</v>
      </c>
    </row>
    <row r="1505" spans="1:10" x14ac:dyDescent="0.25">
      <c r="A1505" s="92">
        <f t="shared" si="109"/>
        <v>190</v>
      </c>
      <c r="B1505" s="5" t="s">
        <v>37</v>
      </c>
      <c r="C1505" s="26">
        <v>44082</v>
      </c>
      <c r="D1505" s="4">
        <v>20</v>
      </c>
      <c r="E1505" s="29">
        <f>D1505+E1481</f>
        <v>153</v>
      </c>
      <c r="G1505" s="82">
        <f>F1505+G1481</f>
        <v>35</v>
      </c>
      <c r="H1505" s="92">
        <f t="shared" si="110"/>
        <v>407</v>
      </c>
      <c r="I1505" s="92">
        <f t="shared" si="108"/>
        <v>6.0088131854425946</v>
      </c>
      <c r="J1505" s="149">
        <f t="shared" si="107"/>
        <v>20.41541111274104</v>
      </c>
    </row>
    <row r="1506" spans="1:10" x14ac:dyDescent="0.25">
      <c r="A1506" s="92">
        <f t="shared" si="109"/>
        <v>191</v>
      </c>
      <c r="B1506" s="5" t="s">
        <v>37</v>
      </c>
      <c r="C1506" s="26">
        <v>44083</v>
      </c>
      <c r="D1506" s="4">
        <v>25</v>
      </c>
      <c r="E1506" s="29">
        <f>D1506+E1482</f>
        <v>160</v>
      </c>
      <c r="G1506" s="82" t="e">
        <f>F1506+G1482</f>
        <v>#REF!</v>
      </c>
      <c r="H1506" s="92">
        <f t="shared" si="110"/>
        <v>432</v>
      </c>
      <c r="I1506" s="92">
        <f t="shared" si="108"/>
        <v>6.0684255882441107</v>
      </c>
      <c r="J1506" s="149">
        <f t="shared" si="107"/>
        <v>16.347025710802299</v>
      </c>
    </row>
    <row r="1507" spans="1:10" x14ac:dyDescent="0.25">
      <c r="A1507" s="92">
        <f t="shared" si="109"/>
        <v>192</v>
      </c>
      <c r="B1507" s="5" t="s">
        <v>37</v>
      </c>
      <c r="C1507" s="26">
        <v>44084</v>
      </c>
      <c r="D1507" s="1">
        <v>60</v>
      </c>
      <c r="E1507" s="29">
        <f>D1507+E1483</f>
        <v>194</v>
      </c>
      <c r="G1507" s="82" t="e">
        <f>F1507+G1483</f>
        <v>#REF!</v>
      </c>
      <c r="H1507" s="92">
        <f t="shared" si="110"/>
        <v>492</v>
      </c>
      <c r="I1507" s="92">
        <f t="shared" si="108"/>
        <v>6.1984787164923079</v>
      </c>
      <c r="J1507" s="149">
        <f t="shared" si="107"/>
        <v>12.262827515908077</v>
      </c>
    </row>
    <row r="1508" spans="1:10" x14ac:dyDescent="0.25">
      <c r="A1508" s="92">
        <f t="shared" si="109"/>
        <v>193</v>
      </c>
      <c r="B1508" s="5" t="s">
        <v>37</v>
      </c>
      <c r="C1508" s="26">
        <v>44085</v>
      </c>
      <c r="D1508" s="4">
        <v>112</v>
      </c>
      <c r="E1508" s="29">
        <f>D1508+E1484</f>
        <v>345</v>
      </c>
      <c r="F1508" s="4">
        <f>1</f>
        <v>1</v>
      </c>
      <c r="G1508" s="82">
        <f>F1508+G1484</f>
        <v>1</v>
      </c>
      <c r="H1508" s="92">
        <f t="shared" si="110"/>
        <v>604</v>
      </c>
      <c r="I1508" s="92">
        <f t="shared" si="108"/>
        <v>6.4035741979348151</v>
      </c>
      <c r="J1508" s="149">
        <f t="shared" si="107"/>
        <v>8.6000706746467088</v>
      </c>
    </row>
    <row r="1509" spans="1:10" x14ac:dyDescent="0.25">
      <c r="A1509" s="92">
        <f t="shared" si="109"/>
        <v>194</v>
      </c>
      <c r="B1509" s="5" t="s">
        <v>37</v>
      </c>
      <c r="C1509" s="26">
        <v>44086</v>
      </c>
      <c r="D1509" s="4">
        <v>56</v>
      </c>
      <c r="E1509" s="29">
        <f>D1509+E1485</f>
        <v>198</v>
      </c>
      <c r="G1509" s="82" t="e">
        <f>F1509+G1485</f>
        <v>#REF!</v>
      </c>
      <c r="H1509" s="92">
        <f t="shared" si="110"/>
        <v>660</v>
      </c>
      <c r="I1509" s="92">
        <f t="shared" si="108"/>
        <v>6.4922398350204711</v>
      </c>
      <c r="J1509" s="149">
        <f t="shared" si="107"/>
        <v>7.022299978245786</v>
      </c>
    </row>
    <row r="1510" spans="1:10" x14ac:dyDescent="0.25">
      <c r="A1510" s="92">
        <f t="shared" si="109"/>
        <v>195</v>
      </c>
      <c r="B1510" s="5" t="s">
        <v>37</v>
      </c>
      <c r="C1510" s="26">
        <v>44087</v>
      </c>
      <c r="D1510" s="4">
        <v>1</v>
      </c>
      <c r="E1510" s="29">
        <f>D1510+E1486</f>
        <v>157</v>
      </c>
      <c r="G1510" s="82" t="e">
        <f>F1510+G1486</f>
        <v>#REF!</v>
      </c>
      <c r="H1510" s="92">
        <f t="shared" si="110"/>
        <v>661</v>
      </c>
      <c r="I1510" s="92">
        <f t="shared" si="108"/>
        <v>6.4937538398516859</v>
      </c>
      <c r="J1510" s="149">
        <f t="shared" si="107"/>
        <v>6.8381655822763259</v>
      </c>
    </row>
    <row r="1511" spans="1:10" x14ac:dyDescent="0.25">
      <c r="A1511" s="92">
        <f t="shared" si="109"/>
        <v>196</v>
      </c>
      <c r="B1511" s="5" t="s">
        <v>37</v>
      </c>
      <c r="C1511" s="26">
        <v>44088</v>
      </c>
      <c r="D1511" s="4">
        <v>58</v>
      </c>
      <c r="E1511" s="29">
        <f>D1511+E1487</f>
        <v>209</v>
      </c>
      <c r="G1511" s="82" t="e">
        <f>F1511+G1487</f>
        <v>#REF!</v>
      </c>
      <c r="H1511" s="92">
        <f t="shared" si="110"/>
        <v>719</v>
      </c>
      <c r="I1511" s="92">
        <f t="shared" si="108"/>
        <v>6.577861357721047</v>
      </c>
      <c r="J1511" s="149">
        <f t="shared" si="107"/>
        <v>7.0683811767421316</v>
      </c>
    </row>
    <row r="1512" spans="1:10" x14ac:dyDescent="0.25">
      <c r="A1512" s="92">
        <f t="shared" si="109"/>
        <v>197</v>
      </c>
      <c r="B1512" s="61" t="s">
        <v>37</v>
      </c>
      <c r="C1512" s="26">
        <v>44089</v>
      </c>
      <c r="D1512" s="4">
        <v>60</v>
      </c>
      <c r="E1512" s="29">
        <f>D1512+E1488</f>
        <v>227</v>
      </c>
      <c r="G1512" s="82" t="e">
        <f>F1512+G1488</f>
        <v>#REF!</v>
      </c>
      <c r="H1512" s="92">
        <f t="shared" si="110"/>
        <v>779</v>
      </c>
      <c r="I1512" s="92">
        <f t="shared" si="108"/>
        <v>6.6580110458707482</v>
      </c>
      <c r="J1512" s="149">
        <f t="shared" si="107"/>
        <v>7.2184437188893433</v>
      </c>
    </row>
    <row r="1513" spans="1:10" x14ac:dyDescent="0.25">
      <c r="A1513" s="92">
        <f t="shared" si="109"/>
        <v>198</v>
      </c>
      <c r="B1513" s="61" t="s">
        <v>37</v>
      </c>
      <c r="C1513" s="26">
        <v>44090</v>
      </c>
      <c r="D1513" s="4">
        <v>17</v>
      </c>
      <c r="E1513" s="29">
        <f>D1513+E1489</f>
        <v>188</v>
      </c>
      <c r="G1513" s="82" t="e">
        <f>F1513+G1489</f>
        <v>#REF!</v>
      </c>
      <c r="H1513" s="92">
        <f t="shared" si="110"/>
        <v>796</v>
      </c>
      <c r="I1513" s="92">
        <f t="shared" si="108"/>
        <v>6.6795991858443831</v>
      </c>
      <c r="J1513" s="149">
        <f t="shared" si="107"/>
        <v>8.200323113856367</v>
      </c>
    </row>
    <row r="1514" spans="1:10" x14ac:dyDescent="0.25">
      <c r="A1514" s="92">
        <f t="shared" si="109"/>
        <v>199</v>
      </c>
      <c r="B1514" s="61" t="s">
        <v>37</v>
      </c>
      <c r="C1514" s="26">
        <v>44091</v>
      </c>
      <c r="D1514" s="4">
        <v>73</v>
      </c>
      <c r="E1514" s="29">
        <f>D1514+E1490</f>
        <v>249</v>
      </c>
      <c r="G1514" s="82">
        <f>F1514+G1490</f>
        <v>758</v>
      </c>
      <c r="H1514" s="92">
        <f t="shared" si="110"/>
        <v>869</v>
      </c>
      <c r="I1514" s="92">
        <f t="shared" si="108"/>
        <v>6.7673431252653922</v>
      </c>
      <c r="J1514" s="149">
        <f t="shared" si="107"/>
        <v>9.7961493087986753</v>
      </c>
    </row>
    <row r="1515" spans="1:10" x14ac:dyDescent="0.25">
      <c r="A1515" s="92">
        <f t="shared" si="109"/>
        <v>200</v>
      </c>
      <c r="B1515" s="61" t="s">
        <v>37</v>
      </c>
      <c r="C1515" s="26">
        <v>44092</v>
      </c>
      <c r="D1515" s="4">
        <v>35</v>
      </c>
      <c r="E1515" s="29">
        <f>D1515+E1491</f>
        <v>230</v>
      </c>
      <c r="G1515" s="82" t="e">
        <f>F1515+G1491</f>
        <v>#REF!</v>
      </c>
      <c r="H1515" s="92">
        <f t="shared" si="110"/>
        <v>904</v>
      </c>
      <c r="I1515" s="92">
        <f t="shared" si="108"/>
        <v>6.8068293603921761</v>
      </c>
      <c r="J1515" s="149">
        <f t="shared" ref="J1515:J1534" si="111">LN(2)/SLOPE(I1508:I1515,A1508:A1515)</f>
        <v>12.03980642215552</v>
      </c>
    </row>
    <row r="1516" spans="1:10" x14ac:dyDescent="0.25">
      <c r="A1516" s="92">
        <f t="shared" si="109"/>
        <v>201</v>
      </c>
      <c r="B1516" s="61" t="s">
        <v>37</v>
      </c>
      <c r="C1516" s="26">
        <v>44093</v>
      </c>
      <c r="D1516" s="4">
        <v>37</v>
      </c>
      <c r="E1516" s="29">
        <f>D1516+E1492</f>
        <v>247</v>
      </c>
      <c r="F1516" s="4">
        <f>5</f>
        <v>5</v>
      </c>
      <c r="G1516" s="82" t="e">
        <f>F1516+G1492</f>
        <v>#REF!</v>
      </c>
      <c r="H1516" s="92">
        <f t="shared" si="110"/>
        <v>941</v>
      </c>
      <c r="I1516" s="92">
        <f t="shared" si="108"/>
        <v>6.8469431395853793</v>
      </c>
      <c r="J1516" s="149">
        <f t="shared" si="111"/>
        <v>12.552860777570489</v>
      </c>
    </row>
    <row r="1517" spans="1:10" x14ac:dyDescent="0.25">
      <c r="A1517" s="92">
        <f t="shared" si="109"/>
        <v>202</v>
      </c>
      <c r="B1517" s="61" t="s">
        <v>37</v>
      </c>
      <c r="C1517" s="26">
        <v>44094</v>
      </c>
      <c r="D1517" s="4">
        <v>28</v>
      </c>
      <c r="E1517" s="29">
        <f>D1517+E1493</f>
        <v>230</v>
      </c>
      <c r="F1517" s="4">
        <f>1+2</f>
        <v>3</v>
      </c>
      <c r="G1517" s="82">
        <f>F1517+G1493</f>
        <v>221</v>
      </c>
      <c r="H1517" s="92">
        <f t="shared" si="110"/>
        <v>969</v>
      </c>
      <c r="I1517" s="92">
        <f t="shared" si="108"/>
        <v>6.8762646118907664</v>
      </c>
      <c r="J1517" s="149">
        <f t="shared" si="111"/>
        <v>12.776392928580103</v>
      </c>
    </row>
    <row r="1518" spans="1:10" x14ac:dyDescent="0.25">
      <c r="A1518" s="92">
        <f t="shared" si="109"/>
        <v>203</v>
      </c>
      <c r="B1518" s="61" t="s">
        <v>37</v>
      </c>
      <c r="C1518" s="26">
        <v>44095</v>
      </c>
      <c r="D1518" s="4">
        <v>61</v>
      </c>
      <c r="E1518" s="29">
        <f>D1518+E1494</f>
        <v>288</v>
      </c>
      <c r="F1518" s="4">
        <v>1</v>
      </c>
      <c r="G1518" s="82" t="e">
        <f>F1518+G1494</f>
        <v>#REF!</v>
      </c>
      <c r="H1518" s="92">
        <f t="shared" si="110"/>
        <v>1030</v>
      </c>
      <c r="I1518" s="92">
        <f t="shared" si="108"/>
        <v>6.9373140812236818</v>
      </c>
      <c r="J1518" s="149">
        <f t="shared" si="111"/>
        <v>14.033500795689919</v>
      </c>
    </row>
    <row r="1519" spans="1:10" x14ac:dyDescent="0.25">
      <c r="A1519" s="92">
        <f t="shared" si="109"/>
        <v>204</v>
      </c>
      <c r="B1519" s="61" t="s">
        <v>37</v>
      </c>
      <c r="C1519" s="26">
        <v>44096</v>
      </c>
      <c r="D1519" s="4">
        <v>30</v>
      </c>
      <c r="E1519" s="29">
        <f>D1519+E1495</f>
        <v>235</v>
      </c>
      <c r="G1519" s="82" t="e">
        <f>F1519+G1495</f>
        <v>#REF!</v>
      </c>
      <c r="H1519" s="92">
        <f t="shared" si="110"/>
        <v>1060</v>
      </c>
      <c r="I1519" s="92">
        <f t="shared" si="108"/>
        <v>6.9660241871061128</v>
      </c>
      <c r="J1519" s="149">
        <f t="shared" si="111"/>
        <v>15.275791753554012</v>
      </c>
    </row>
    <row r="1520" spans="1:10" x14ac:dyDescent="0.25">
      <c r="A1520" s="92">
        <f t="shared" si="109"/>
        <v>205</v>
      </c>
      <c r="B1520" s="61" t="s">
        <v>37</v>
      </c>
      <c r="C1520" s="26">
        <v>44097</v>
      </c>
      <c r="D1520" s="4">
        <v>-45</v>
      </c>
      <c r="E1520" s="29">
        <f>D1520+E1496</f>
        <v>152</v>
      </c>
      <c r="G1520" s="82">
        <f>F1520+G1496</f>
        <v>215</v>
      </c>
      <c r="H1520" s="92">
        <f t="shared" si="110"/>
        <v>1015</v>
      </c>
      <c r="I1520" s="92">
        <f t="shared" si="108"/>
        <v>6.9226438914758877</v>
      </c>
      <c r="J1520" s="149">
        <f t="shared" si="111"/>
        <v>18.688646277502794</v>
      </c>
    </row>
    <row r="1521" spans="1:10" x14ac:dyDescent="0.25">
      <c r="A1521" s="92">
        <f t="shared" si="109"/>
        <v>206</v>
      </c>
      <c r="B1521" s="61" t="s">
        <v>37</v>
      </c>
      <c r="C1521" s="26">
        <v>44098</v>
      </c>
      <c r="D1521" s="4">
        <v>-4</v>
      </c>
      <c r="E1521" s="29">
        <f>D1521+E1497</f>
        <v>195</v>
      </c>
      <c r="F1521" s="4">
        <f>1</f>
        <v>1</v>
      </c>
      <c r="G1521" s="82" t="e">
        <f>F1521+G1497</f>
        <v>#REF!</v>
      </c>
      <c r="H1521" s="92">
        <f t="shared" si="110"/>
        <v>1011</v>
      </c>
      <c r="I1521" s="92">
        <f t="shared" si="108"/>
        <v>6.9186952190204716</v>
      </c>
      <c r="J1521" s="149">
        <f t="shared" si="111"/>
        <v>28.307816071223371</v>
      </c>
    </row>
    <row r="1522" spans="1:10" x14ac:dyDescent="0.25">
      <c r="A1522" s="92">
        <f t="shared" si="109"/>
        <v>207</v>
      </c>
      <c r="B1522" s="61" t="s">
        <v>37</v>
      </c>
      <c r="C1522" s="26">
        <v>44099</v>
      </c>
      <c r="D1522" s="4">
        <v>-8</v>
      </c>
      <c r="E1522" s="29">
        <f>D1522+E1498</f>
        <v>203</v>
      </c>
      <c r="G1522" s="82" t="e">
        <f>F1522+G1498</f>
        <v>#REF!</v>
      </c>
      <c r="H1522" s="92">
        <f t="shared" si="110"/>
        <v>1003</v>
      </c>
      <c r="I1522" s="92">
        <f t="shared" si="108"/>
        <v>6.9107507879619359</v>
      </c>
      <c r="J1522" s="149">
        <f t="shared" si="111"/>
        <v>46.428751798255099</v>
      </c>
    </row>
    <row r="1523" spans="1:10" x14ac:dyDescent="0.25">
      <c r="A1523" s="92">
        <f t="shared" si="109"/>
        <v>208</v>
      </c>
      <c r="B1523" s="61" t="s">
        <v>37</v>
      </c>
      <c r="C1523" s="26">
        <v>44100</v>
      </c>
      <c r="D1523" s="4">
        <v>12</v>
      </c>
      <c r="E1523" s="29">
        <f>D1523+E1499</f>
        <v>233</v>
      </c>
      <c r="G1523" s="82">
        <f>F1523+G1499</f>
        <v>199</v>
      </c>
      <c r="H1523" s="92">
        <f t="shared" si="110"/>
        <v>1015</v>
      </c>
      <c r="I1523" s="92">
        <f t="shared" si="108"/>
        <v>6.9226438914758877</v>
      </c>
      <c r="J1523" s="149">
        <f t="shared" si="111"/>
        <v>96.541924187980641</v>
      </c>
    </row>
    <row r="1524" spans="1:10" x14ac:dyDescent="0.25">
      <c r="A1524" s="92">
        <f t="shared" si="109"/>
        <v>209</v>
      </c>
      <c r="B1524" s="61" t="s">
        <v>37</v>
      </c>
      <c r="C1524" s="26">
        <v>44101</v>
      </c>
      <c r="D1524" s="4">
        <v>49</v>
      </c>
      <c r="E1524" s="29">
        <f>D1524+E1500</f>
        <v>274</v>
      </c>
      <c r="F1524" s="4">
        <f>3</f>
        <v>3</v>
      </c>
      <c r="G1524" s="82" t="e">
        <f>F1524+G1500</f>
        <v>#REF!</v>
      </c>
      <c r="H1524" s="92">
        <f t="shared" si="110"/>
        <v>1064</v>
      </c>
      <c r="I1524" s="92">
        <f t="shared" si="108"/>
        <v>6.9697906699015899</v>
      </c>
      <c r="J1524" s="149">
        <f t="shared" si="111"/>
        <v>141.47146738470758</v>
      </c>
    </row>
    <row r="1525" spans="1:10" x14ac:dyDescent="0.25">
      <c r="A1525" s="92">
        <f t="shared" si="109"/>
        <v>210</v>
      </c>
      <c r="B1525" s="61" t="s">
        <v>37</v>
      </c>
      <c r="C1525" s="26">
        <v>44102</v>
      </c>
      <c r="D1525" s="4">
        <v>22</v>
      </c>
      <c r="E1525" s="29">
        <f>D1525+E1501</f>
        <v>243</v>
      </c>
      <c r="F1525" s="4">
        <v>4</v>
      </c>
      <c r="G1525" s="82" t="e">
        <f>F1525+G1501</f>
        <v>#REF!</v>
      </c>
      <c r="H1525" s="92">
        <f>IF(EXACT(B1525,B1524),D1525+H1524,E1525)</f>
        <v>1086</v>
      </c>
      <c r="I1525" s="92">
        <f t="shared" si="108"/>
        <v>6.9902565004938806</v>
      </c>
      <c r="J1525" s="149">
        <f t="shared" si="111"/>
        <v>152.62559657993452</v>
      </c>
    </row>
    <row r="1526" spans="1:10" x14ac:dyDescent="0.25">
      <c r="A1526" s="92">
        <f t="shared" si="109"/>
        <v>211</v>
      </c>
      <c r="B1526" s="61" t="s">
        <v>37</v>
      </c>
      <c r="C1526" s="26">
        <v>44103</v>
      </c>
      <c r="D1526" s="4">
        <v>-12</v>
      </c>
      <c r="E1526" s="29">
        <f>D1526+E1502</f>
        <v>123</v>
      </c>
      <c r="F1526" s="4">
        <v>-1</v>
      </c>
      <c r="G1526" s="82">
        <f>F1526+G1502</f>
        <v>233</v>
      </c>
      <c r="H1526" s="92">
        <f t="shared" ref="H1526:H1589" si="112">IF(EXACT(B1526,B1525),D1526+H1525,E1526)</f>
        <v>1074</v>
      </c>
      <c r="I1526" s="92">
        <f t="shared" si="108"/>
        <v>6.9791452750688103</v>
      </c>
      <c r="J1526" s="149">
        <f t="shared" si="111"/>
        <v>97.841253795162785</v>
      </c>
    </row>
    <row r="1527" spans="1:10" x14ac:dyDescent="0.25">
      <c r="A1527" s="92">
        <f t="shared" si="109"/>
        <v>212</v>
      </c>
      <c r="B1527" s="61" t="s">
        <v>37</v>
      </c>
      <c r="C1527" s="26">
        <v>44104</v>
      </c>
      <c r="D1527" s="4">
        <v>20</v>
      </c>
      <c r="E1527" s="29">
        <f>D1527+E1503</f>
        <v>162</v>
      </c>
      <c r="G1527" s="82" t="e">
        <f>F1527+G1503</f>
        <v>#REF!</v>
      </c>
      <c r="H1527" s="92">
        <f t="shared" si="112"/>
        <v>1094</v>
      </c>
      <c r="I1527" s="92">
        <f t="shared" si="108"/>
        <v>6.9975959829819265</v>
      </c>
      <c r="J1527" s="149">
        <f t="shared" si="111"/>
        <v>52.332797677702025</v>
      </c>
    </row>
    <row r="1528" spans="1:10" x14ac:dyDescent="0.25">
      <c r="A1528" s="92">
        <f t="shared" si="109"/>
        <v>213</v>
      </c>
      <c r="B1528" s="61" t="s">
        <v>37</v>
      </c>
      <c r="C1528" s="26">
        <v>44105</v>
      </c>
      <c r="D1528" s="4">
        <v>7</v>
      </c>
      <c r="E1528" s="29">
        <f>D1528+E1504</f>
        <v>180</v>
      </c>
      <c r="F1528" s="4">
        <v>0</v>
      </c>
      <c r="G1528" s="82" t="e">
        <f>F1528+G1504</f>
        <v>#REF!</v>
      </c>
      <c r="H1528" s="92">
        <f t="shared" si="112"/>
        <v>1101</v>
      </c>
      <c r="I1528" s="92">
        <f t="shared" si="108"/>
        <v>7.0039741367226798</v>
      </c>
      <c r="J1528" s="149">
        <f t="shared" si="111"/>
        <v>47.680006870752713</v>
      </c>
    </row>
    <row r="1529" spans="1:10" x14ac:dyDescent="0.25">
      <c r="A1529" s="92">
        <f t="shared" si="109"/>
        <v>214</v>
      </c>
      <c r="B1529" s="61" t="s">
        <v>37</v>
      </c>
      <c r="C1529" s="26">
        <v>44106</v>
      </c>
      <c r="D1529" s="4">
        <v>67</v>
      </c>
      <c r="E1529" s="29">
        <f>D1529+E1505</f>
        <v>220</v>
      </c>
      <c r="F1529" s="4">
        <v>4</v>
      </c>
      <c r="G1529" s="82">
        <f>F1529+G1505</f>
        <v>39</v>
      </c>
      <c r="H1529" s="92">
        <f t="shared" si="112"/>
        <v>1168</v>
      </c>
      <c r="I1529" s="92">
        <f t="shared" si="108"/>
        <v>7.0630481633881725</v>
      </c>
      <c r="J1529" s="149">
        <f t="shared" si="111"/>
        <v>37.684755614803812</v>
      </c>
    </row>
    <row r="1530" spans="1:10" x14ac:dyDescent="0.25">
      <c r="A1530" s="92">
        <f t="shared" si="109"/>
        <v>215</v>
      </c>
      <c r="B1530" s="61" t="s">
        <v>37</v>
      </c>
      <c r="C1530" s="26">
        <v>44107</v>
      </c>
      <c r="D1530" s="4">
        <v>3</v>
      </c>
      <c r="E1530" s="29">
        <f>D1530+E1506</f>
        <v>163</v>
      </c>
      <c r="F1530" s="4">
        <f>1</f>
        <v>1</v>
      </c>
      <c r="G1530" s="82" t="e">
        <f>F1530+G1506</f>
        <v>#REF!</v>
      </c>
      <c r="H1530" s="92">
        <f t="shared" si="112"/>
        <v>1171</v>
      </c>
      <c r="I1530" s="92">
        <f t="shared" si="108"/>
        <v>7.0656133635977172</v>
      </c>
      <c r="J1530" s="149">
        <f t="shared" si="111"/>
        <v>38.137961294855046</v>
      </c>
    </row>
    <row r="1531" spans="1:10" x14ac:dyDescent="0.25">
      <c r="A1531" s="92">
        <f t="shared" si="109"/>
        <v>216</v>
      </c>
      <c r="B1531" s="61" t="s">
        <v>37</v>
      </c>
      <c r="C1531" s="26">
        <v>44108</v>
      </c>
      <c r="D1531" s="4">
        <v>4</v>
      </c>
      <c r="E1531" s="29">
        <f>D1531+E1507</f>
        <v>198</v>
      </c>
      <c r="G1531" s="82" t="e">
        <f>F1531+G1507</f>
        <v>#REF!</v>
      </c>
      <c r="H1531" s="92">
        <f t="shared" si="112"/>
        <v>1175</v>
      </c>
      <c r="I1531" s="92">
        <f t="shared" si="108"/>
        <v>7.0690234265782594</v>
      </c>
      <c r="J1531" s="149">
        <f t="shared" si="111"/>
        <v>43.794166448840251</v>
      </c>
    </row>
    <row r="1532" spans="1:10" x14ac:dyDescent="0.25">
      <c r="A1532" s="92">
        <f t="shared" si="109"/>
        <v>217</v>
      </c>
      <c r="B1532" s="61" t="s">
        <v>37</v>
      </c>
      <c r="C1532" s="26">
        <v>44109</v>
      </c>
      <c r="D1532" s="4">
        <v>110</v>
      </c>
      <c r="E1532" s="29">
        <f>D1532+E1508</f>
        <v>455</v>
      </c>
      <c r="F1532" s="4">
        <v>1</v>
      </c>
      <c r="G1532" s="82">
        <f>F1532+G1508</f>
        <v>2</v>
      </c>
      <c r="H1532" s="92">
        <f t="shared" si="112"/>
        <v>1285</v>
      </c>
      <c r="I1532" s="92">
        <f t="shared" si="108"/>
        <v>7.1585139973293206</v>
      </c>
      <c r="J1532" s="149">
        <f t="shared" si="111"/>
        <v>30.801336031708676</v>
      </c>
    </row>
    <row r="1533" spans="1:10" x14ac:dyDescent="0.25">
      <c r="A1533" s="92">
        <f t="shared" si="109"/>
        <v>218</v>
      </c>
      <c r="B1533" s="61" t="s">
        <v>37</v>
      </c>
      <c r="C1533" s="26">
        <v>44110</v>
      </c>
      <c r="D1533" s="4">
        <v>72</v>
      </c>
      <c r="E1533" s="29">
        <f>D1533+E1509</f>
        <v>270</v>
      </c>
      <c r="F1533" s="4">
        <v>3</v>
      </c>
      <c r="G1533" s="82" t="e">
        <f>F1533+G1509</f>
        <v>#REF!</v>
      </c>
      <c r="H1533" s="92">
        <f t="shared" si="112"/>
        <v>1357</v>
      </c>
      <c r="I1533" s="92">
        <f t="shared" si="108"/>
        <v>7.2130316598348694</v>
      </c>
      <c r="J1533" s="149">
        <f t="shared" si="111"/>
        <v>22.058795354846154</v>
      </c>
    </row>
    <row r="1534" spans="1:10" x14ac:dyDescent="0.25">
      <c r="A1534" s="92">
        <f t="shared" si="109"/>
        <v>219</v>
      </c>
      <c r="B1534" s="61" t="s">
        <v>37</v>
      </c>
      <c r="C1534" s="26">
        <v>44111</v>
      </c>
      <c r="D1534" s="4">
        <v>5</v>
      </c>
      <c r="E1534" s="29">
        <f>D1534+E1510</f>
        <v>162</v>
      </c>
      <c r="G1534" s="82" t="e">
        <f>F1534+G1510</f>
        <v>#REF!</v>
      </c>
      <c r="H1534" s="92">
        <f t="shared" si="112"/>
        <v>1362</v>
      </c>
      <c r="I1534" s="92">
        <f t="shared" si="108"/>
        <v>7.2167094867094574</v>
      </c>
      <c r="J1534" s="149">
        <f t="shared" si="111"/>
        <v>20.295085947701935</v>
      </c>
    </row>
    <row r="1535" spans="1:10" x14ac:dyDescent="0.25">
      <c r="A1535" s="92">
        <f t="shared" si="109"/>
        <v>1</v>
      </c>
      <c r="B1535" s="5" t="s">
        <v>38</v>
      </c>
      <c r="C1535" s="26">
        <v>43893</v>
      </c>
      <c r="D1535" s="4">
        <v>0</v>
      </c>
      <c r="E1535" s="29">
        <v>0</v>
      </c>
      <c r="G1535" s="82"/>
      <c r="H1535" s="92">
        <f t="shared" si="112"/>
        <v>0</v>
      </c>
      <c r="I1535" s="92" t="e">
        <f t="shared" si="108"/>
        <v>#NUM!</v>
      </c>
    </row>
    <row r="1536" spans="1:10" x14ac:dyDescent="0.25">
      <c r="A1536" s="92">
        <f t="shared" si="109"/>
        <v>2</v>
      </c>
      <c r="B1536" s="5" t="s">
        <v>38</v>
      </c>
      <c r="C1536" s="26">
        <v>43894</v>
      </c>
      <c r="D1536" s="4">
        <v>0</v>
      </c>
      <c r="E1536" s="29">
        <v>0</v>
      </c>
      <c r="G1536" s="82" t="e">
        <f>F1536+G1512</f>
        <v>#REF!</v>
      </c>
      <c r="H1536" s="92">
        <f t="shared" si="112"/>
        <v>0</v>
      </c>
      <c r="I1536" s="92" t="e">
        <f t="shared" si="108"/>
        <v>#NUM!</v>
      </c>
    </row>
    <row r="1537" spans="1:10" x14ac:dyDescent="0.25">
      <c r="A1537" s="92">
        <f t="shared" si="109"/>
        <v>3</v>
      </c>
      <c r="B1537" s="5" t="s">
        <v>38</v>
      </c>
      <c r="C1537" s="26">
        <v>43895</v>
      </c>
      <c r="D1537" s="4">
        <v>0</v>
      </c>
      <c r="E1537" s="29">
        <v>0</v>
      </c>
      <c r="G1537" s="82" t="e">
        <f>F1537+G1513</f>
        <v>#REF!</v>
      </c>
      <c r="H1537" s="92">
        <f t="shared" si="112"/>
        <v>0</v>
      </c>
      <c r="I1537" s="92" t="e">
        <f t="shared" si="108"/>
        <v>#NUM!</v>
      </c>
    </row>
    <row r="1538" spans="1:10" x14ac:dyDescent="0.25">
      <c r="A1538" s="92">
        <f t="shared" si="109"/>
        <v>4</v>
      </c>
      <c r="B1538" s="5" t="s">
        <v>38</v>
      </c>
      <c r="C1538" s="26">
        <v>43896</v>
      </c>
      <c r="D1538" s="4">
        <v>0</v>
      </c>
      <c r="E1538" s="29">
        <v>0</v>
      </c>
      <c r="G1538" s="82">
        <f>F1538+G1514</f>
        <v>758</v>
      </c>
      <c r="H1538" s="92">
        <f t="shared" si="112"/>
        <v>0</v>
      </c>
      <c r="I1538" s="92" t="e">
        <f t="shared" ref="I1538:I1601" si="113">LN(H1538)</f>
        <v>#NUM!</v>
      </c>
    </row>
    <row r="1539" spans="1:10" x14ac:dyDescent="0.25">
      <c r="A1539" s="92">
        <f t="shared" si="109"/>
        <v>5</v>
      </c>
      <c r="B1539" s="5" t="s">
        <v>38</v>
      </c>
      <c r="C1539" s="26">
        <v>43897</v>
      </c>
      <c r="D1539" s="4">
        <v>0</v>
      </c>
      <c r="E1539" s="29">
        <v>0</v>
      </c>
      <c r="G1539" s="82" t="e">
        <f>F1539+G1515</f>
        <v>#REF!</v>
      </c>
      <c r="H1539" s="92">
        <f t="shared" si="112"/>
        <v>0</v>
      </c>
      <c r="I1539" s="92" t="e">
        <f t="shared" si="113"/>
        <v>#NUM!</v>
      </c>
    </row>
    <row r="1540" spans="1:10" x14ac:dyDescent="0.25">
      <c r="A1540" s="92">
        <f t="shared" ref="A1540:A1603" si="114">IF(EXACT(B1540,B1539),A1539+1,1)</f>
        <v>6</v>
      </c>
      <c r="B1540" s="5" t="s">
        <v>38</v>
      </c>
      <c r="C1540" s="26">
        <v>43898</v>
      </c>
      <c r="D1540" s="4">
        <v>0</v>
      </c>
      <c r="E1540" s="29">
        <v>0</v>
      </c>
      <c r="G1540" s="82" t="e">
        <f>F1540+G1516</f>
        <v>#REF!</v>
      </c>
      <c r="H1540" s="92">
        <f t="shared" si="112"/>
        <v>0</v>
      </c>
      <c r="I1540" s="92" t="e">
        <f t="shared" si="113"/>
        <v>#NUM!</v>
      </c>
    </row>
    <row r="1541" spans="1:10" x14ac:dyDescent="0.25">
      <c r="A1541" s="92">
        <f t="shared" si="114"/>
        <v>7</v>
      </c>
      <c r="B1541" s="5" t="s">
        <v>38</v>
      </c>
      <c r="C1541" s="26">
        <v>43899</v>
      </c>
      <c r="D1541" s="4">
        <v>0</v>
      </c>
      <c r="E1541" s="29">
        <v>0</v>
      </c>
      <c r="G1541" s="82">
        <f>F1541+G1517</f>
        <v>221</v>
      </c>
      <c r="H1541" s="92">
        <f t="shared" si="112"/>
        <v>0</v>
      </c>
      <c r="I1541" s="92" t="e">
        <f t="shared" si="113"/>
        <v>#NUM!</v>
      </c>
      <c r="J1541" s="149" t="e">
        <f>LN(2)/SLOPE(I1534:I1541,A1534:A1541)</f>
        <v>#NUM!</v>
      </c>
    </row>
    <row r="1542" spans="1:10" x14ac:dyDescent="0.25">
      <c r="A1542" s="92">
        <f t="shared" si="114"/>
        <v>8</v>
      </c>
      <c r="B1542" s="5" t="s">
        <v>38</v>
      </c>
      <c r="C1542" s="26">
        <v>43900</v>
      </c>
      <c r="D1542" s="4">
        <v>0</v>
      </c>
      <c r="E1542" s="29">
        <v>0</v>
      </c>
      <c r="G1542" s="82" t="e">
        <f>F1542+G1518</f>
        <v>#REF!</v>
      </c>
      <c r="H1542" s="92">
        <f t="shared" si="112"/>
        <v>0</v>
      </c>
      <c r="I1542" s="92" t="e">
        <f t="shared" si="113"/>
        <v>#NUM!</v>
      </c>
      <c r="J1542" s="149" t="e">
        <f t="shared" ref="J1542:J1605" si="115">LN(2)/SLOPE(I1535:I1542,A1535:A1542)</f>
        <v>#NUM!</v>
      </c>
    </row>
    <row r="1543" spans="1:10" x14ac:dyDescent="0.25">
      <c r="A1543" s="92">
        <f t="shared" si="114"/>
        <v>9</v>
      </c>
      <c r="B1543" s="5" t="s">
        <v>38</v>
      </c>
      <c r="C1543" s="26">
        <v>43901</v>
      </c>
      <c r="D1543" s="4">
        <v>0</v>
      </c>
      <c r="E1543" s="29">
        <v>0</v>
      </c>
      <c r="G1543" s="82" t="e">
        <f>F1543+G1519</f>
        <v>#REF!</v>
      </c>
      <c r="H1543" s="92">
        <f t="shared" si="112"/>
        <v>0</v>
      </c>
      <c r="I1543" s="92" t="e">
        <f t="shared" si="113"/>
        <v>#NUM!</v>
      </c>
      <c r="J1543" s="149" t="e">
        <f t="shared" si="115"/>
        <v>#NUM!</v>
      </c>
    </row>
    <row r="1544" spans="1:10" x14ac:dyDescent="0.25">
      <c r="A1544" s="92">
        <f t="shared" si="114"/>
        <v>10</v>
      </c>
      <c r="B1544" s="5" t="s">
        <v>38</v>
      </c>
      <c r="C1544" s="26">
        <v>43902</v>
      </c>
      <c r="D1544" s="4">
        <v>1</v>
      </c>
      <c r="E1544" s="29">
        <v>1</v>
      </c>
      <c r="G1544" s="82">
        <f>F1544+G1520</f>
        <v>215</v>
      </c>
      <c r="H1544" s="92">
        <f t="shared" si="112"/>
        <v>1</v>
      </c>
      <c r="I1544" s="92">
        <f t="shared" si="113"/>
        <v>0</v>
      </c>
      <c r="J1544" s="149" t="e">
        <f t="shared" si="115"/>
        <v>#NUM!</v>
      </c>
    </row>
    <row r="1545" spans="1:10" x14ac:dyDescent="0.25">
      <c r="A1545" s="92">
        <f t="shared" si="114"/>
        <v>11</v>
      </c>
      <c r="B1545" s="5" t="s">
        <v>38</v>
      </c>
      <c r="C1545" s="26">
        <v>43903</v>
      </c>
      <c r="D1545" s="4">
        <v>0</v>
      </c>
      <c r="E1545" s="29">
        <v>1</v>
      </c>
      <c r="G1545" s="82" t="e">
        <f>F1545+G1521</f>
        <v>#REF!</v>
      </c>
      <c r="H1545" s="92">
        <f t="shared" si="112"/>
        <v>1</v>
      </c>
      <c r="I1545" s="92">
        <f t="shared" si="113"/>
        <v>0</v>
      </c>
      <c r="J1545" s="149" t="e">
        <f t="shared" si="115"/>
        <v>#NUM!</v>
      </c>
    </row>
    <row r="1546" spans="1:10" x14ac:dyDescent="0.25">
      <c r="A1546" s="92">
        <f t="shared" si="114"/>
        <v>12</v>
      </c>
      <c r="B1546" s="5" t="s">
        <v>38</v>
      </c>
      <c r="C1546" s="26">
        <v>43904</v>
      </c>
      <c r="D1546" s="4">
        <v>0</v>
      </c>
      <c r="E1546" s="29">
        <v>1</v>
      </c>
      <c r="G1546" s="82" t="e">
        <f>F1546+G1522</f>
        <v>#REF!</v>
      </c>
      <c r="H1546" s="92">
        <f t="shared" si="112"/>
        <v>1</v>
      </c>
      <c r="I1546" s="92">
        <f t="shared" si="113"/>
        <v>0</v>
      </c>
      <c r="J1546" s="149" t="e">
        <f t="shared" si="115"/>
        <v>#NUM!</v>
      </c>
    </row>
    <row r="1547" spans="1:10" x14ac:dyDescent="0.25">
      <c r="A1547" s="92">
        <f t="shared" si="114"/>
        <v>13</v>
      </c>
      <c r="B1547" s="5" t="s">
        <v>38</v>
      </c>
      <c r="C1547" s="26">
        <v>43905</v>
      </c>
      <c r="D1547" s="4">
        <v>0</v>
      </c>
      <c r="E1547" s="29">
        <v>1</v>
      </c>
      <c r="G1547" s="82">
        <f>F1547+G1523</f>
        <v>199</v>
      </c>
      <c r="H1547" s="92">
        <f t="shared" si="112"/>
        <v>1</v>
      </c>
      <c r="I1547" s="92">
        <f t="shared" si="113"/>
        <v>0</v>
      </c>
      <c r="J1547" s="149" t="e">
        <f t="shared" si="115"/>
        <v>#NUM!</v>
      </c>
    </row>
    <row r="1548" spans="1:10" x14ac:dyDescent="0.25">
      <c r="A1548" s="92">
        <f t="shared" si="114"/>
        <v>14</v>
      </c>
      <c r="B1548" s="5" t="s">
        <v>38</v>
      </c>
      <c r="C1548" s="26">
        <v>43906</v>
      </c>
      <c r="D1548" s="4">
        <v>0</v>
      </c>
      <c r="E1548" s="29">
        <v>1</v>
      </c>
      <c r="G1548" s="82" t="e">
        <f>F1548+G1524</f>
        <v>#REF!</v>
      </c>
      <c r="H1548" s="92">
        <f t="shared" si="112"/>
        <v>1</v>
      </c>
      <c r="I1548" s="92">
        <f t="shared" si="113"/>
        <v>0</v>
      </c>
      <c r="J1548" s="149" t="e">
        <f t="shared" si="115"/>
        <v>#NUM!</v>
      </c>
    </row>
    <row r="1549" spans="1:10" x14ac:dyDescent="0.25">
      <c r="A1549" s="92">
        <f t="shared" si="114"/>
        <v>15</v>
      </c>
      <c r="B1549" s="5" t="s">
        <v>38</v>
      </c>
      <c r="C1549" s="26">
        <v>43907</v>
      </c>
      <c r="D1549" s="4">
        <v>1</v>
      </c>
      <c r="E1549" s="29">
        <v>2</v>
      </c>
      <c r="G1549" s="82" t="e">
        <f>F1549+G1525</f>
        <v>#REF!</v>
      </c>
      <c r="H1549" s="92">
        <f t="shared" si="112"/>
        <v>2</v>
      </c>
      <c r="I1549" s="92">
        <f t="shared" si="113"/>
        <v>0.69314718055994529</v>
      </c>
      <c r="J1549" s="149" t="e">
        <f t="shared" si="115"/>
        <v>#NUM!</v>
      </c>
    </row>
    <row r="1550" spans="1:10" x14ac:dyDescent="0.25">
      <c r="A1550" s="92">
        <f t="shared" si="114"/>
        <v>16</v>
      </c>
      <c r="B1550" s="5" t="s">
        <v>38</v>
      </c>
      <c r="C1550" s="26">
        <v>43908</v>
      </c>
      <c r="D1550" s="4">
        <v>1</v>
      </c>
      <c r="E1550" s="29">
        <v>3</v>
      </c>
      <c r="G1550" s="82">
        <f>F1550+G1526</f>
        <v>233</v>
      </c>
      <c r="H1550" s="92">
        <f t="shared" si="112"/>
        <v>3</v>
      </c>
      <c r="I1550" s="92">
        <f t="shared" si="113"/>
        <v>1.0986122886681098</v>
      </c>
      <c r="J1550" s="149" t="e">
        <f t="shared" si="115"/>
        <v>#NUM!</v>
      </c>
    </row>
    <row r="1551" spans="1:10" x14ac:dyDescent="0.25">
      <c r="A1551" s="92">
        <f t="shared" si="114"/>
        <v>17</v>
      </c>
      <c r="B1551" s="5" t="s">
        <v>38</v>
      </c>
      <c r="C1551" s="26">
        <v>43909</v>
      </c>
      <c r="D1551" s="4">
        <v>0</v>
      </c>
      <c r="E1551" s="29">
        <v>3</v>
      </c>
      <c r="G1551" s="82" t="e">
        <f>F1551+G1527</f>
        <v>#REF!</v>
      </c>
      <c r="H1551" s="92">
        <f t="shared" si="112"/>
        <v>3</v>
      </c>
      <c r="I1551" s="92">
        <f t="shared" si="113"/>
        <v>1.0986122886681098</v>
      </c>
      <c r="J1551" s="149">
        <f t="shared" si="115"/>
        <v>3.8147918539201418</v>
      </c>
    </row>
    <row r="1552" spans="1:10" x14ac:dyDescent="0.25">
      <c r="A1552" s="92">
        <f t="shared" si="114"/>
        <v>18</v>
      </c>
      <c r="B1552" s="5" t="s">
        <v>38</v>
      </c>
      <c r="C1552" s="26">
        <v>43910</v>
      </c>
      <c r="D1552" s="4">
        <v>1</v>
      </c>
      <c r="E1552" s="29">
        <v>4</v>
      </c>
      <c r="G1552" s="82" t="e">
        <f>F1552+G1528</f>
        <v>#REF!</v>
      </c>
      <c r="H1552" s="92">
        <f t="shared" si="112"/>
        <v>4</v>
      </c>
      <c r="I1552" s="92">
        <f t="shared" si="113"/>
        <v>1.3862943611198906</v>
      </c>
      <c r="J1552" s="149">
        <f t="shared" si="115"/>
        <v>3.0347149709892802</v>
      </c>
    </row>
    <row r="1553" spans="1:10" x14ac:dyDescent="0.25">
      <c r="A1553" s="92">
        <f t="shared" si="114"/>
        <v>19</v>
      </c>
      <c r="B1553" s="5" t="s">
        <v>38</v>
      </c>
      <c r="C1553" s="26">
        <v>43911</v>
      </c>
      <c r="D1553" s="4">
        <v>0</v>
      </c>
      <c r="E1553" s="29">
        <v>4</v>
      </c>
      <c r="G1553" s="82">
        <f>F1553+G1529</f>
        <v>39</v>
      </c>
      <c r="H1553" s="92">
        <f t="shared" si="112"/>
        <v>4</v>
      </c>
      <c r="I1553" s="92">
        <f t="shared" si="113"/>
        <v>1.3862943611198906</v>
      </c>
      <c r="J1553" s="149">
        <f t="shared" si="115"/>
        <v>2.8630003218060525</v>
      </c>
    </row>
    <row r="1554" spans="1:10" x14ac:dyDescent="0.25">
      <c r="A1554" s="92">
        <f t="shared" si="114"/>
        <v>20</v>
      </c>
      <c r="B1554" s="5" t="s">
        <v>38</v>
      </c>
      <c r="C1554" s="26">
        <v>43912</v>
      </c>
      <c r="D1554" s="4">
        <v>0</v>
      </c>
      <c r="E1554" s="29">
        <v>4</v>
      </c>
      <c r="G1554" s="82" t="e">
        <f>F1554+G1530</f>
        <v>#REF!</v>
      </c>
      <c r="H1554" s="92">
        <f t="shared" si="112"/>
        <v>4</v>
      </c>
      <c r="I1554" s="92">
        <f t="shared" si="113"/>
        <v>1.3862943611198906</v>
      </c>
      <c r="J1554" s="149">
        <f t="shared" si="115"/>
        <v>3.1111111111111116</v>
      </c>
    </row>
    <row r="1555" spans="1:10" x14ac:dyDescent="0.25">
      <c r="A1555" s="92">
        <f t="shared" si="114"/>
        <v>21</v>
      </c>
      <c r="B1555" s="5" t="s">
        <v>38</v>
      </c>
      <c r="C1555" s="26">
        <v>43913</v>
      </c>
      <c r="D1555" s="4">
        <v>0</v>
      </c>
      <c r="E1555" s="29">
        <v>4</v>
      </c>
      <c r="G1555" s="82" t="e">
        <f>F1555+G1531</f>
        <v>#REF!</v>
      </c>
      <c r="H1555" s="92">
        <f t="shared" si="112"/>
        <v>4</v>
      </c>
      <c r="I1555" s="92">
        <f t="shared" si="113"/>
        <v>1.3862943611198906</v>
      </c>
      <c r="J1555" s="149">
        <f t="shared" si="115"/>
        <v>4.0657981675703372</v>
      </c>
    </row>
    <row r="1556" spans="1:10" x14ac:dyDescent="0.25">
      <c r="A1556" s="92">
        <f t="shared" si="114"/>
        <v>22</v>
      </c>
      <c r="B1556" s="5" t="s">
        <v>38</v>
      </c>
      <c r="C1556" s="26">
        <v>43914</v>
      </c>
      <c r="D1556" s="4">
        <v>0</v>
      </c>
      <c r="E1556" s="29">
        <v>4</v>
      </c>
      <c r="G1556" s="82">
        <f>F1556+G1532</f>
        <v>2</v>
      </c>
      <c r="H1556" s="92">
        <f t="shared" si="112"/>
        <v>4</v>
      </c>
      <c r="I1556" s="92">
        <f t="shared" si="113"/>
        <v>1.3862943611198906</v>
      </c>
      <c r="J1556" s="149">
        <f t="shared" si="115"/>
        <v>8.1392982807629295</v>
      </c>
    </row>
    <row r="1557" spans="1:10" x14ac:dyDescent="0.25">
      <c r="A1557" s="92">
        <f t="shared" si="114"/>
        <v>23</v>
      </c>
      <c r="B1557" s="5" t="s">
        <v>38</v>
      </c>
      <c r="C1557" s="26">
        <v>43915</v>
      </c>
      <c r="D1557" s="4">
        <v>3</v>
      </c>
      <c r="E1557" s="29">
        <v>7</v>
      </c>
      <c r="G1557" s="82" t="e">
        <f>F1557+G1533</f>
        <v>#REF!</v>
      </c>
      <c r="H1557" s="92">
        <f t="shared" si="112"/>
        <v>7</v>
      </c>
      <c r="I1557" s="92">
        <f t="shared" si="113"/>
        <v>1.9459101490553132</v>
      </c>
      <c r="J1557" s="149">
        <f t="shared" si="115"/>
        <v>7.900725914801253</v>
      </c>
    </row>
    <row r="1558" spans="1:10" x14ac:dyDescent="0.25">
      <c r="A1558" s="92">
        <f t="shared" si="114"/>
        <v>24</v>
      </c>
      <c r="B1558" s="5" t="s">
        <v>38</v>
      </c>
      <c r="C1558" s="26">
        <v>43916</v>
      </c>
      <c r="D1558" s="4">
        <v>0</v>
      </c>
      <c r="E1558" s="29">
        <v>7</v>
      </c>
      <c r="G1558" s="82" t="e">
        <f>F1558+G1534</f>
        <v>#REF!</v>
      </c>
      <c r="H1558" s="92">
        <f t="shared" si="112"/>
        <v>7</v>
      </c>
      <c r="I1558" s="92">
        <f t="shared" si="113"/>
        <v>1.9459101490553132</v>
      </c>
      <c r="J1558" s="149">
        <f t="shared" si="115"/>
        <v>6.6700961762104756</v>
      </c>
    </row>
    <row r="1559" spans="1:10" x14ac:dyDescent="0.25">
      <c r="A1559" s="92">
        <f t="shared" si="114"/>
        <v>25</v>
      </c>
      <c r="B1559" s="5" t="s">
        <v>38</v>
      </c>
      <c r="C1559" s="26">
        <v>43917</v>
      </c>
      <c r="D1559" s="4">
        <v>3</v>
      </c>
      <c r="E1559" s="29">
        <v>10</v>
      </c>
      <c r="G1559" s="82">
        <f>F1559+G1535</f>
        <v>0</v>
      </c>
      <c r="H1559" s="92">
        <f t="shared" si="112"/>
        <v>10</v>
      </c>
      <c r="I1559" s="92">
        <f t="shared" si="113"/>
        <v>2.3025850929940459</v>
      </c>
      <c r="J1559" s="149">
        <f t="shared" si="115"/>
        <v>5.3461178390381106</v>
      </c>
    </row>
    <row r="1560" spans="1:10" x14ac:dyDescent="0.25">
      <c r="A1560" s="92">
        <f t="shared" si="114"/>
        <v>26</v>
      </c>
      <c r="B1560" s="5" t="s">
        <v>38</v>
      </c>
      <c r="C1560" s="26">
        <v>43918</v>
      </c>
      <c r="D1560" s="4">
        <v>0</v>
      </c>
      <c r="E1560" s="29">
        <v>10</v>
      </c>
      <c r="G1560" s="82" t="e">
        <f>F1560+G1536</f>
        <v>#REF!</v>
      </c>
      <c r="H1560" s="92">
        <f t="shared" si="112"/>
        <v>10</v>
      </c>
      <c r="I1560" s="92">
        <f t="shared" si="113"/>
        <v>2.3025850929940459</v>
      </c>
      <c r="J1560" s="149">
        <f t="shared" si="115"/>
        <v>4.3996202688653838</v>
      </c>
    </row>
    <row r="1561" spans="1:10" x14ac:dyDescent="0.25">
      <c r="A1561" s="92">
        <f t="shared" si="114"/>
        <v>27</v>
      </c>
      <c r="B1561" s="5" t="s">
        <v>38</v>
      </c>
      <c r="C1561" s="26">
        <v>43919</v>
      </c>
      <c r="D1561" s="4">
        <v>0</v>
      </c>
      <c r="E1561" s="29">
        <v>10</v>
      </c>
      <c r="G1561" s="82" t="e">
        <f>F1561+G1537</f>
        <v>#REF!</v>
      </c>
      <c r="H1561" s="92">
        <f t="shared" si="112"/>
        <v>10</v>
      </c>
      <c r="I1561" s="92">
        <f t="shared" si="113"/>
        <v>2.3025850929940459</v>
      </c>
      <c r="J1561" s="149">
        <f t="shared" si="115"/>
        <v>4.2362364652497666</v>
      </c>
    </row>
    <row r="1562" spans="1:10" x14ac:dyDescent="0.25">
      <c r="A1562" s="92">
        <f t="shared" si="114"/>
        <v>28</v>
      </c>
      <c r="B1562" s="5" t="s">
        <v>38</v>
      </c>
      <c r="C1562" s="26">
        <v>43920</v>
      </c>
      <c r="D1562" s="4">
        <v>3</v>
      </c>
      <c r="E1562" s="29">
        <v>13</v>
      </c>
      <c r="G1562" s="82">
        <f>F1562+G1538</f>
        <v>758</v>
      </c>
      <c r="H1562" s="92">
        <f t="shared" si="112"/>
        <v>13</v>
      </c>
      <c r="I1562" s="92">
        <f t="shared" si="113"/>
        <v>2.5649493574615367</v>
      </c>
      <c r="J1562" s="149">
        <f t="shared" si="115"/>
        <v>4.0834161827509634</v>
      </c>
    </row>
    <row r="1563" spans="1:10" x14ac:dyDescent="0.25">
      <c r="A1563" s="92">
        <f t="shared" si="114"/>
        <v>29</v>
      </c>
      <c r="B1563" s="5" t="s">
        <v>38</v>
      </c>
      <c r="C1563" s="26">
        <v>43921</v>
      </c>
      <c r="D1563" s="4">
        <v>0</v>
      </c>
      <c r="E1563" s="29">
        <v>13</v>
      </c>
      <c r="G1563" s="82" t="e">
        <f>F1563+G1539</f>
        <v>#REF!</v>
      </c>
      <c r="H1563" s="92">
        <f t="shared" si="112"/>
        <v>13</v>
      </c>
      <c r="I1563" s="92">
        <f t="shared" si="113"/>
        <v>2.5649493574615367</v>
      </c>
      <c r="J1563" s="149">
        <f t="shared" si="115"/>
        <v>4.6895355709266697</v>
      </c>
    </row>
    <row r="1564" spans="1:10" x14ac:dyDescent="0.25">
      <c r="A1564" s="92">
        <f t="shared" si="114"/>
        <v>30</v>
      </c>
      <c r="B1564" s="5" t="s">
        <v>38</v>
      </c>
      <c r="C1564" s="26">
        <v>43922</v>
      </c>
      <c r="D1564" s="4">
        <v>1</v>
      </c>
      <c r="E1564" s="29">
        <v>14</v>
      </c>
      <c r="G1564" s="82" t="e">
        <f>F1564+G1540</f>
        <v>#REF!</v>
      </c>
      <c r="H1564" s="92">
        <f t="shared" si="112"/>
        <v>14</v>
      </c>
      <c r="I1564" s="92">
        <f t="shared" si="113"/>
        <v>2.6390573296152584</v>
      </c>
      <c r="J1564" s="149">
        <f t="shared" si="115"/>
        <v>6.6661593771341643</v>
      </c>
    </row>
    <row r="1565" spans="1:10" x14ac:dyDescent="0.25">
      <c r="A1565" s="92">
        <f t="shared" si="114"/>
        <v>31</v>
      </c>
      <c r="B1565" s="5" t="s">
        <v>38</v>
      </c>
      <c r="C1565" s="26">
        <v>43923</v>
      </c>
      <c r="D1565" s="4">
        <v>2</v>
      </c>
      <c r="E1565" s="29">
        <v>16</v>
      </c>
      <c r="G1565" s="82">
        <f>F1565+G1541</f>
        <v>221</v>
      </c>
      <c r="H1565" s="92">
        <f t="shared" si="112"/>
        <v>16</v>
      </c>
      <c r="I1565" s="92">
        <f t="shared" si="113"/>
        <v>2.7725887222397811</v>
      </c>
      <c r="J1565" s="149">
        <f t="shared" si="115"/>
        <v>6.8349940313858992</v>
      </c>
    </row>
    <row r="1566" spans="1:10" x14ac:dyDescent="0.25">
      <c r="A1566" s="92">
        <f t="shared" si="114"/>
        <v>32</v>
      </c>
      <c r="B1566" s="5" t="s">
        <v>38</v>
      </c>
      <c r="C1566" s="26">
        <v>43924</v>
      </c>
      <c r="D1566" s="4">
        <v>2</v>
      </c>
      <c r="E1566" s="29">
        <v>18</v>
      </c>
      <c r="G1566" s="82" t="e">
        <f>F1566+G1542</f>
        <v>#REF!</v>
      </c>
      <c r="H1566" s="92">
        <f t="shared" si="112"/>
        <v>18</v>
      </c>
      <c r="I1566" s="92">
        <f t="shared" si="113"/>
        <v>2.8903717578961645</v>
      </c>
      <c r="J1566" s="149">
        <f t="shared" si="115"/>
        <v>7.7903156033480414</v>
      </c>
    </row>
    <row r="1567" spans="1:10" x14ac:dyDescent="0.25">
      <c r="A1567" s="92">
        <f t="shared" si="114"/>
        <v>33</v>
      </c>
      <c r="B1567" s="5" t="s">
        <v>38</v>
      </c>
      <c r="C1567" s="26">
        <v>43925</v>
      </c>
      <c r="D1567" s="4">
        <v>0</v>
      </c>
      <c r="E1567" s="29">
        <v>18</v>
      </c>
      <c r="G1567" s="82" t="e">
        <f>F1567+G1543</f>
        <v>#REF!</v>
      </c>
      <c r="H1567" s="92">
        <f t="shared" si="112"/>
        <v>18</v>
      </c>
      <c r="I1567" s="92">
        <f t="shared" si="113"/>
        <v>2.8903717578961645</v>
      </c>
      <c r="J1567" s="149">
        <f t="shared" si="115"/>
        <v>7.5123692983906798</v>
      </c>
    </row>
    <row r="1568" spans="1:10" x14ac:dyDescent="0.25">
      <c r="A1568" s="92">
        <f t="shared" si="114"/>
        <v>34</v>
      </c>
      <c r="B1568" s="5" t="s">
        <v>38</v>
      </c>
      <c r="C1568" s="26">
        <v>43926</v>
      </c>
      <c r="D1568" s="4">
        <v>1</v>
      </c>
      <c r="E1568" s="29">
        <v>19</v>
      </c>
      <c r="G1568" s="82">
        <f>F1568+G1544</f>
        <v>215</v>
      </c>
      <c r="H1568" s="92">
        <f t="shared" si="112"/>
        <v>19</v>
      </c>
      <c r="I1568" s="92">
        <f t="shared" si="113"/>
        <v>2.9444389791664403</v>
      </c>
      <c r="J1568" s="149">
        <f t="shared" si="115"/>
        <v>8.0532872408622733</v>
      </c>
    </row>
    <row r="1569" spans="1:10" x14ac:dyDescent="0.25">
      <c r="A1569" s="92">
        <f t="shared" si="114"/>
        <v>35</v>
      </c>
      <c r="B1569" s="5" t="s">
        <v>38</v>
      </c>
      <c r="C1569" s="26">
        <v>43927</v>
      </c>
      <c r="D1569" s="4">
        <v>0</v>
      </c>
      <c r="E1569" s="29">
        <v>19</v>
      </c>
      <c r="G1569" s="82" t="e">
        <f>F1569+G1545</f>
        <v>#REF!</v>
      </c>
      <c r="H1569" s="92">
        <f t="shared" si="112"/>
        <v>19</v>
      </c>
      <c r="I1569" s="92">
        <f t="shared" si="113"/>
        <v>2.9444389791664403</v>
      </c>
      <c r="J1569" s="149">
        <f t="shared" si="115"/>
        <v>10.731411098282873</v>
      </c>
    </row>
    <row r="1570" spans="1:10" x14ac:dyDescent="0.25">
      <c r="A1570" s="92">
        <f t="shared" si="114"/>
        <v>36</v>
      </c>
      <c r="B1570" s="5" t="s">
        <v>38</v>
      </c>
      <c r="C1570" s="26">
        <v>43928</v>
      </c>
      <c r="D1570" s="4">
        <v>1</v>
      </c>
      <c r="E1570" s="29">
        <v>20</v>
      </c>
      <c r="G1570" s="82" t="e">
        <f>F1570+G1546</f>
        <v>#REF!</v>
      </c>
      <c r="H1570" s="92">
        <f t="shared" si="112"/>
        <v>20</v>
      </c>
      <c r="I1570" s="92">
        <f t="shared" si="113"/>
        <v>2.9957322735539909</v>
      </c>
      <c r="J1570" s="149">
        <f t="shared" si="115"/>
        <v>11.511478925206617</v>
      </c>
    </row>
    <row r="1571" spans="1:10" x14ac:dyDescent="0.25">
      <c r="A1571" s="92">
        <f t="shared" si="114"/>
        <v>37</v>
      </c>
      <c r="B1571" s="5" t="s">
        <v>38</v>
      </c>
      <c r="C1571" s="26">
        <v>43929</v>
      </c>
      <c r="D1571" s="4">
        <v>0</v>
      </c>
      <c r="E1571" s="29">
        <v>20</v>
      </c>
      <c r="G1571" s="82">
        <f>F1571+G1547</f>
        <v>199</v>
      </c>
      <c r="H1571" s="92">
        <f t="shared" si="112"/>
        <v>20</v>
      </c>
      <c r="I1571" s="92">
        <f t="shared" si="113"/>
        <v>2.9957322735539909</v>
      </c>
      <c r="J1571" s="149">
        <f t="shared" si="115"/>
        <v>15.207300675611732</v>
      </c>
    </row>
    <row r="1572" spans="1:10" x14ac:dyDescent="0.25">
      <c r="A1572" s="92">
        <f t="shared" si="114"/>
        <v>38</v>
      </c>
      <c r="B1572" s="5" t="s">
        <v>38</v>
      </c>
      <c r="C1572" s="26">
        <v>43930</v>
      </c>
      <c r="D1572" s="4">
        <v>2</v>
      </c>
      <c r="E1572" s="29">
        <v>22</v>
      </c>
      <c r="G1572" s="82" t="e">
        <f>F1572+G1548</f>
        <v>#REF!</v>
      </c>
      <c r="H1572" s="92">
        <f t="shared" si="112"/>
        <v>22</v>
      </c>
      <c r="I1572" s="92">
        <f t="shared" si="113"/>
        <v>3.0910424533583161</v>
      </c>
      <c r="J1572" s="149">
        <f t="shared" si="115"/>
        <v>18.952871545392089</v>
      </c>
    </row>
    <row r="1573" spans="1:10" x14ac:dyDescent="0.25">
      <c r="A1573" s="92">
        <f t="shared" si="114"/>
        <v>39</v>
      </c>
      <c r="B1573" s="5" t="s">
        <v>38</v>
      </c>
      <c r="C1573" s="26">
        <v>43931</v>
      </c>
      <c r="D1573" s="4">
        <v>0</v>
      </c>
      <c r="E1573" s="29">
        <v>22</v>
      </c>
      <c r="G1573" s="82" t="e">
        <f>F1573+G1549</f>
        <v>#REF!</v>
      </c>
      <c r="H1573" s="92">
        <f t="shared" si="112"/>
        <v>22</v>
      </c>
      <c r="I1573" s="92">
        <f t="shared" si="113"/>
        <v>3.0910424533583161</v>
      </c>
      <c r="J1573" s="149">
        <f t="shared" si="115"/>
        <v>22.280684072299366</v>
      </c>
    </row>
    <row r="1574" spans="1:10" x14ac:dyDescent="0.25">
      <c r="A1574" s="92">
        <f t="shared" si="114"/>
        <v>40</v>
      </c>
      <c r="B1574" s="5" t="s">
        <v>38</v>
      </c>
      <c r="C1574" s="26">
        <v>43932</v>
      </c>
      <c r="D1574" s="4">
        <v>0</v>
      </c>
      <c r="E1574" s="29">
        <v>22</v>
      </c>
      <c r="G1574" s="82">
        <f>F1574+G1550</f>
        <v>233</v>
      </c>
      <c r="H1574" s="92">
        <f t="shared" si="112"/>
        <v>22</v>
      </c>
      <c r="I1574" s="92">
        <f t="shared" si="113"/>
        <v>3.0910424533583161</v>
      </c>
      <c r="J1574" s="149">
        <f t="shared" si="115"/>
        <v>22.589273037487427</v>
      </c>
    </row>
    <row r="1575" spans="1:10" x14ac:dyDescent="0.25">
      <c r="A1575" s="92">
        <f t="shared" si="114"/>
        <v>41</v>
      </c>
      <c r="B1575" s="5" t="s">
        <v>38</v>
      </c>
      <c r="C1575" s="26">
        <v>43933</v>
      </c>
      <c r="D1575" s="4">
        <v>-1</v>
      </c>
      <c r="E1575" s="29">
        <v>21</v>
      </c>
      <c r="G1575" s="82" t="e">
        <f>F1575+G1551</f>
        <v>#REF!</v>
      </c>
      <c r="H1575" s="92">
        <f t="shared" si="112"/>
        <v>21</v>
      </c>
      <c r="I1575" s="92">
        <f t="shared" si="113"/>
        <v>3.044522437723423</v>
      </c>
      <c r="J1575" s="149">
        <f t="shared" si="115"/>
        <v>32.08232647244958</v>
      </c>
    </row>
    <row r="1576" spans="1:10" x14ac:dyDescent="0.25">
      <c r="A1576" s="92">
        <f t="shared" si="114"/>
        <v>42</v>
      </c>
      <c r="B1576" s="5" t="s">
        <v>38</v>
      </c>
      <c r="C1576" s="26">
        <v>43934</v>
      </c>
      <c r="D1576" s="4">
        <v>0</v>
      </c>
      <c r="E1576" s="29">
        <v>21</v>
      </c>
      <c r="G1576" s="82" t="e">
        <f>F1576+G1552</f>
        <v>#REF!</v>
      </c>
      <c r="H1576" s="92">
        <f t="shared" si="112"/>
        <v>21</v>
      </c>
      <c r="I1576" s="92">
        <f t="shared" si="113"/>
        <v>3.044522437723423</v>
      </c>
      <c r="J1576" s="149">
        <f t="shared" si="115"/>
        <v>47.318969810354744</v>
      </c>
    </row>
    <row r="1577" spans="1:10" x14ac:dyDescent="0.25">
      <c r="A1577" s="92">
        <f t="shared" si="114"/>
        <v>43</v>
      </c>
      <c r="B1577" s="5" t="s">
        <v>38</v>
      </c>
      <c r="C1577" s="26">
        <v>43935</v>
      </c>
      <c r="D1577" s="4">
        <v>0</v>
      </c>
      <c r="E1577" s="29">
        <v>21</v>
      </c>
      <c r="G1577" s="82">
        <f>F1577+G1553</f>
        <v>39</v>
      </c>
      <c r="H1577" s="92">
        <f t="shared" si="112"/>
        <v>21</v>
      </c>
      <c r="I1577" s="92">
        <f t="shared" si="113"/>
        <v>3.044522437723423</v>
      </c>
      <c r="J1577" s="149">
        <f t="shared" si="115"/>
        <v>130.57075722705872</v>
      </c>
    </row>
    <row r="1578" spans="1:10" x14ac:dyDescent="0.25">
      <c r="A1578" s="92">
        <f t="shared" si="114"/>
        <v>44</v>
      </c>
      <c r="B1578" s="5" t="s">
        <v>38</v>
      </c>
      <c r="C1578" s="26">
        <v>43936</v>
      </c>
      <c r="D1578" s="4">
        <v>0</v>
      </c>
      <c r="E1578" s="29">
        <v>21</v>
      </c>
      <c r="G1578" s="82" t="e">
        <f>F1578+G1554</f>
        <v>#REF!</v>
      </c>
      <c r="H1578" s="92">
        <f t="shared" si="112"/>
        <v>21</v>
      </c>
      <c r="I1578" s="92">
        <f t="shared" si="113"/>
        <v>3.044522437723423</v>
      </c>
      <c r="J1578" s="149">
        <f t="shared" si="115"/>
        <v>-754.70024965776088</v>
      </c>
    </row>
    <row r="1579" spans="1:10" x14ac:dyDescent="0.25">
      <c r="A1579" s="92">
        <f t="shared" si="114"/>
        <v>45</v>
      </c>
      <c r="B1579" s="5" t="s">
        <v>38</v>
      </c>
      <c r="C1579" s="26">
        <v>43937</v>
      </c>
      <c r="D1579" s="4">
        <v>1</v>
      </c>
      <c r="E1579" s="29">
        <v>22</v>
      </c>
      <c r="G1579" s="82" t="e">
        <f>F1579+G1555</f>
        <v>#REF!</v>
      </c>
      <c r="H1579" s="92">
        <f t="shared" si="112"/>
        <v>22</v>
      </c>
      <c r="I1579" s="92">
        <f t="shared" si="113"/>
        <v>3.0910424533583161</v>
      </c>
      <c r="J1579" s="149">
        <f t="shared" si="115"/>
        <v>-156.44976246354517</v>
      </c>
    </row>
    <row r="1580" spans="1:10" x14ac:dyDescent="0.25">
      <c r="A1580" s="92">
        <f t="shared" si="114"/>
        <v>46</v>
      </c>
      <c r="B1580" s="5" t="s">
        <v>38</v>
      </c>
      <c r="C1580" s="26">
        <v>43938</v>
      </c>
      <c r="D1580" s="4">
        <v>0</v>
      </c>
      <c r="E1580" s="29">
        <v>22</v>
      </c>
      <c r="G1580" s="82">
        <f>F1580+G1556</f>
        <v>2</v>
      </c>
      <c r="H1580" s="92">
        <f t="shared" si="112"/>
        <v>22</v>
      </c>
      <c r="I1580" s="92">
        <f t="shared" si="113"/>
        <v>3.0910424533583161</v>
      </c>
      <c r="J1580" s="149" t="e">
        <f t="shared" si="115"/>
        <v>#DIV/0!</v>
      </c>
    </row>
    <row r="1581" spans="1:10" x14ac:dyDescent="0.25">
      <c r="A1581" s="92">
        <f t="shared" si="114"/>
        <v>47</v>
      </c>
      <c r="B1581" s="5" t="s">
        <v>38</v>
      </c>
      <c r="C1581" s="26">
        <v>43939</v>
      </c>
      <c r="D1581" s="4">
        <v>0</v>
      </c>
      <c r="E1581" s="29">
        <v>22</v>
      </c>
      <c r="G1581" s="82" t="e">
        <f>F1581+G1557</f>
        <v>#REF!</v>
      </c>
      <c r="H1581" s="92">
        <f t="shared" si="112"/>
        <v>22</v>
      </c>
      <c r="I1581" s="92">
        <f t="shared" si="113"/>
        <v>3.0910424533583161</v>
      </c>
      <c r="J1581" s="149">
        <f t="shared" si="115"/>
        <v>156.44976246354517</v>
      </c>
    </row>
    <row r="1582" spans="1:10" x14ac:dyDescent="0.25">
      <c r="A1582" s="92">
        <f t="shared" si="114"/>
        <v>48</v>
      </c>
      <c r="B1582" s="5" t="s">
        <v>38</v>
      </c>
      <c r="C1582" s="26">
        <v>43940</v>
      </c>
      <c r="D1582" s="4">
        <v>0</v>
      </c>
      <c r="E1582" s="29">
        <v>22</v>
      </c>
      <c r="G1582" s="82" t="e">
        <f>F1582+G1558</f>
        <v>#REF!</v>
      </c>
      <c r="H1582" s="92">
        <f t="shared" si="112"/>
        <v>22</v>
      </c>
      <c r="I1582" s="92">
        <f t="shared" si="113"/>
        <v>3.0910424533583161</v>
      </c>
      <c r="J1582" s="149">
        <f t="shared" si="115"/>
        <v>78.224881231772585</v>
      </c>
    </row>
    <row r="1583" spans="1:10" x14ac:dyDescent="0.25">
      <c r="A1583" s="92">
        <f t="shared" si="114"/>
        <v>49</v>
      </c>
      <c r="B1583" s="5" t="s">
        <v>38</v>
      </c>
      <c r="C1583" s="26">
        <v>43941</v>
      </c>
      <c r="D1583" s="4">
        <v>0</v>
      </c>
      <c r="E1583" s="29">
        <v>22</v>
      </c>
      <c r="G1583" s="82">
        <f>F1583+G1559</f>
        <v>0</v>
      </c>
      <c r="H1583" s="92">
        <f t="shared" si="112"/>
        <v>22</v>
      </c>
      <c r="I1583" s="92">
        <f t="shared" si="113"/>
        <v>3.0910424533583161</v>
      </c>
      <c r="J1583" s="149">
        <f t="shared" si="115"/>
        <v>83.439873313890757</v>
      </c>
    </row>
    <row r="1584" spans="1:10" x14ac:dyDescent="0.25">
      <c r="A1584" s="92">
        <f t="shared" si="114"/>
        <v>50</v>
      </c>
      <c r="B1584" s="5" t="s">
        <v>38</v>
      </c>
      <c r="C1584" s="26">
        <v>43942</v>
      </c>
      <c r="D1584" s="4">
        <v>0</v>
      </c>
      <c r="E1584" s="29">
        <v>22</v>
      </c>
      <c r="G1584" s="82" t="e">
        <f>F1584+G1560</f>
        <v>#REF!</v>
      </c>
      <c r="H1584" s="92">
        <f t="shared" si="112"/>
        <v>22</v>
      </c>
      <c r="I1584" s="92">
        <f t="shared" si="113"/>
        <v>3.0910424533583161</v>
      </c>
      <c r="J1584" s="149">
        <f t="shared" si="115"/>
        <v>104.29984164236345</v>
      </c>
    </row>
    <row r="1585" spans="1:10" x14ac:dyDescent="0.25">
      <c r="A1585" s="92">
        <f t="shared" si="114"/>
        <v>51</v>
      </c>
      <c r="B1585" s="5" t="s">
        <v>38</v>
      </c>
      <c r="C1585" s="26">
        <v>43943</v>
      </c>
      <c r="D1585" s="4">
        <v>0</v>
      </c>
      <c r="E1585" s="29">
        <v>22</v>
      </c>
      <c r="G1585" s="82" t="e">
        <f>F1585+G1561</f>
        <v>#REF!</v>
      </c>
      <c r="H1585" s="92">
        <f t="shared" si="112"/>
        <v>22</v>
      </c>
      <c r="I1585" s="92">
        <f t="shared" si="113"/>
        <v>3.0910424533583161</v>
      </c>
      <c r="J1585" s="149">
        <f t="shared" si="115"/>
        <v>178.7997285297659</v>
      </c>
    </row>
    <row r="1586" spans="1:10" x14ac:dyDescent="0.25">
      <c r="A1586" s="92">
        <f t="shared" si="114"/>
        <v>52</v>
      </c>
      <c r="B1586" s="5" t="s">
        <v>38</v>
      </c>
      <c r="C1586" s="26">
        <v>43944</v>
      </c>
      <c r="D1586" s="4">
        <v>0</v>
      </c>
      <c r="E1586" s="29">
        <v>22</v>
      </c>
      <c r="G1586" s="82">
        <f>F1586+G1562</f>
        <v>758</v>
      </c>
      <c r="H1586" s="92">
        <f t="shared" si="112"/>
        <v>22</v>
      </c>
      <c r="I1586" s="92">
        <f t="shared" si="113"/>
        <v>3.0910424533583161</v>
      </c>
      <c r="J1586" s="149" t="e">
        <f t="shared" si="115"/>
        <v>#DIV/0!</v>
      </c>
    </row>
    <row r="1587" spans="1:10" x14ac:dyDescent="0.25">
      <c r="A1587" s="92">
        <f t="shared" si="114"/>
        <v>53</v>
      </c>
      <c r="B1587" s="5" t="s">
        <v>38</v>
      </c>
      <c r="C1587" s="26">
        <v>43945</v>
      </c>
      <c r="D1587" s="4">
        <v>0</v>
      </c>
      <c r="E1587" s="29">
        <v>22</v>
      </c>
      <c r="G1587" s="82" t="e">
        <f>F1587+G1563</f>
        <v>#REF!</v>
      </c>
      <c r="H1587" s="92">
        <f t="shared" si="112"/>
        <v>22</v>
      </c>
      <c r="I1587" s="92">
        <f t="shared" si="113"/>
        <v>3.0910424533583161</v>
      </c>
      <c r="J1587" s="149" t="e">
        <f t="shared" si="115"/>
        <v>#DIV/0!</v>
      </c>
    </row>
    <row r="1588" spans="1:10" x14ac:dyDescent="0.25">
      <c r="A1588" s="92">
        <f t="shared" si="114"/>
        <v>54</v>
      </c>
      <c r="B1588" s="5" t="s">
        <v>38</v>
      </c>
      <c r="C1588" s="26">
        <v>43946</v>
      </c>
      <c r="D1588" s="4">
        <v>0</v>
      </c>
      <c r="E1588" s="29">
        <v>22</v>
      </c>
      <c r="G1588" s="82" t="e">
        <f>F1588+G1564</f>
        <v>#REF!</v>
      </c>
      <c r="H1588" s="92">
        <f t="shared" si="112"/>
        <v>22</v>
      </c>
      <c r="I1588" s="92">
        <f t="shared" si="113"/>
        <v>3.0910424533583161</v>
      </c>
      <c r="J1588" s="149" t="e">
        <f t="shared" si="115"/>
        <v>#DIV/0!</v>
      </c>
    </row>
    <row r="1589" spans="1:10" x14ac:dyDescent="0.25">
      <c r="A1589" s="92">
        <f t="shared" si="114"/>
        <v>55</v>
      </c>
      <c r="B1589" s="5" t="s">
        <v>38</v>
      </c>
      <c r="C1589" s="26">
        <v>43947</v>
      </c>
      <c r="D1589" s="4">
        <v>1</v>
      </c>
      <c r="E1589" s="29">
        <v>23</v>
      </c>
      <c r="G1589" s="82">
        <f>F1589+G1565</f>
        <v>221</v>
      </c>
      <c r="H1589" s="92">
        <f t="shared" si="112"/>
        <v>23</v>
      </c>
      <c r="I1589" s="92">
        <f t="shared" si="113"/>
        <v>3.1354942159291497</v>
      </c>
      <c r="J1589" s="149">
        <f t="shared" si="115"/>
        <v>187.11892815194975</v>
      </c>
    </row>
    <row r="1590" spans="1:10" x14ac:dyDescent="0.25">
      <c r="A1590" s="92">
        <f t="shared" si="114"/>
        <v>56</v>
      </c>
      <c r="B1590" s="5" t="s">
        <v>38</v>
      </c>
      <c r="C1590" s="26">
        <v>43948</v>
      </c>
      <c r="D1590" s="4">
        <v>0</v>
      </c>
      <c r="E1590" s="29">
        <v>23</v>
      </c>
      <c r="G1590" s="82" t="e">
        <f>F1590+G1566</f>
        <v>#REF!</v>
      </c>
      <c r="H1590" s="92">
        <f t="shared" ref="H1590:H1653" si="116">IF(EXACT(B1590,B1589),D1590+H1589,E1590)</f>
        <v>23</v>
      </c>
      <c r="I1590" s="92">
        <f t="shared" si="113"/>
        <v>3.1354942159291497</v>
      </c>
      <c r="J1590" s="149">
        <f t="shared" si="115"/>
        <v>109.15270808863735</v>
      </c>
    </row>
    <row r="1591" spans="1:10" x14ac:dyDescent="0.25">
      <c r="A1591" s="92">
        <f t="shared" si="114"/>
        <v>57</v>
      </c>
      <c r="B1591" s="5" t="s">
        <v>38</v>
      </c>
      <c r="C1591" s="26">
        <v>43949</v>
      </c>
      <c r="D1591" s="4">
        <v>0</v>
      </c>
      <c r="E1591" s="29">
        <v>23</v>
      </c>
      <c r="G1591" s="82" t="e">
        <f>F1591+G1567</f>
        <v>#REF!</v>
      </c>
      <c r="H1591" s="92">
        <f t="shared" si="116"/>
        <v>23</v>
      </c>
      <c r="I1591" s="92">
        <f t="shared" si="113"/>
        <v>3.1354942159291497</v>
      </c>
      <c r="J1591" s="149">
        <f t="shared" si="115"/>
        <v>87.322166470909892</v>
      </c>
    </row>
    <row r="1592" spans="1:10" x14ac:dyDescent="0.25">
      <c r="A1592" s="92">
        <f t="shared" si="114"/>
        <v>58</v>
      </c>
      <c r="B1592" s="5" t="s">
        <v>38</v>
      </c>
      <c r="C1592" s="26">
        <v>43950</v>
      </c>
      <c r="D1592" s="4">
        <v>0</v>
      </c>
      <c r="E1592" s="29">
        <v>23</v>
      </c>
      <c r="G1592" s="82">
        <f>F1592+G1568</f>
        <v>215</v>
      </c>
      <c r="H1592" s="92">
        <f t="shared" si="116"/>
        <v>23</v>
      </c>
      <c r="I1592" s="92">
        <f t="shared" si="113"/>
        <v>3.1354942159291497</v>
      </c>
      <c r="J1592" s="149">
        <f t="shared" si="115"/>
        <v>81.864531066478008</v>
      </c>
    </row>
    <row r="1593" spans="1:10" x14ac:dyDescent="0.25">
      <c r="A1593" s="92">
        <f t="shared" si="114"/>
        <v>59</v>
      </c>
      <c r="B1593" s="5" t="s">
        <v>38</v>
      </c>
      <c r="C1593" s="26">
        <v>43951</v>
      </c>
      <c r="D1593" s="4">
        <v>0</v>
      </c>
      <c r="E1593" s="29">
        <v>23</v>
      </c>
      <c r="G1593" s="82" t="e">
        <f>F1593+G1569</f>
        <v>#REF!</v>
      </c>
      <c r="H1593" s="92">
        <f t="shared" si="116"/>
        <v>23</v>
      </c>
      <c r="I1593" s="92">
        <f t="shared" si="113"/>
        <v>3.1354942159291497</v>
      </c>
      <c r="J1593" s="149">
        <f t="shared" si="115"/>
        <v>87.322166470909892</v>
      </c>
    </row>
    <row r="1594" spans="1:10" x14ac:dyDescent="0.25">
      <c r="A1594" s="92">
        <f t="shared" si="114"/>
        <v>60</v>
      </c>
      <c r="B1594" s="5" t="s">
        <v>38</v>
      </c>
      <c r="C1594" s="26">
        <v>43952</v>
      </c>
      <c r="D1594" s="4">
        <v>2</v>
      </c>
      <c r="E1594" s="29">
        <v>25</v>
      </c>
      <c r="G1594" s="82" t="e">
        <f>F1594+G1570</f>
        <v>#REF!</v>
      </c>
      <c r="H1594" s="92">
        <f t="shared" si="116"/>
        <v>25</v>
      </c>
      <c r="I1594" s="92">
        <f t="shared" si="113"/>
        <v>3.2188758248682006</v>
      </c>
      <c r="J1594" s="149">
        <f t="shared" si="115"/>
        <v>52.12134866139256</v>
      </c>
    </row>
    <row r="1595" spans="1:10" x14ac:dyDescent="0.25">
      <c r="A1595" s="92">
        <f t="shared" si="114"/>
        <v>61</v>
      </c>
      <c r="B1595" s="5" t="s">
        <v>38</v>
      </c>
      <c r="C1595" s="26">
        <v>43953</v>
      </c>
      <c r="D1595" s="4">
        <v>0</v>
      </c>
      <c r="E1595" s="29">
        <v>25</v>
      </c>
      <c r="G1595" s="82">
        <f>F1595+G1571</f>
        <v>199</v>
      </c>
      <c r="H1595" s="92">
        <f t="shared" si="116"/>
        <v>25</v>
      </c>
      <c r="I1595" s="92">
        <f t="shared" si="113"/>
        <v>3.2188758248682006</v>
      </c>
      <c r="J1595" s="149">
        <f t="shared" si="115"/>
        <v>44.387066140068626</v>
      </c>
    </row>
    <row r="1596" spans="1:10" x14ac:dyDescent="0.25">
      <c r="A1596" s="92">
        <f t="shared" si="114"/>
        <v>62</v>
      </c>
      <c r="B1596" s="5" t="s">
        <v>38</v>
      </c>
      <c r="C1596" s="26">
        <v>43954</v>
      </c>
      <c r="D1596" s="4">
        <v>2</v>
      </c>
      <c r="E1596" s="29">
        <v>27</v>
      </c>
      <c r="G1596" s="82" t="e">
        <f>F1596+G1572</f>
        <v>#REF!</v>
      </c>
      <c r="H1596" s="92">
        <f t="shared" si="116"/>
        <v>27</v>
      </c>
      <c r="I1596" s="92">
        <f t="shared" si="113"/>
        <v>3.2958368660043291</v>
      </c>
      <c r="J1596" s="149">
        <f t="shared" si="115"/>
        <v>32.537548910214227</v>
      </c>
    </row>
    <row r="1597" spans="1:10" x14ac:dyDescent="0.25">
      <c r="A1597" s="92">
        <f t="shared" si="114"/>
        <v>63</v>
      </c>
      <c r="B1597" s="5" t="s">
        <v>38</v>
      </c>
      <c r="C1597" s="26">
        <v>43955</v>
      </c>
      <c r="D1597" s="4">
        <v>0</v>
      </c>
      <c r="E1597" s="29">
        <v>27</v>
      </c>
      <c r="G1597" s="82" t="e">
        <f>F1597+G1573</f>
        <v>#REF!</v>
      </c>
      <c r="H1597" s="92">
        <f t="shared" si="116"/>
        <v>27</v>
      </c>
      <c r="I1597" s="92">
        <f t="shared" si="113"/>
        <v>3.2958368660043291</v>
      </c>
      <c r="J1597" s="149">
        <f t="shared" si="115"/>
        <v>25.789943765842747</v>
      </c>
    </row>
    <row r="1598" spans="1:10" x14ac:dyDescent="0.25">
      <c r="A1598" s="92">
        <f t="shared" si="114"/>
        <v>64</v>
      </c>
      <c r="B1598" s="5" t="s">
        <v>38</v>
      </c>
      <c r="C1598" s="26">
        <v>43956</v>
      </c>
      <c r="D1598" s="4">
        <v>1</v>
      </c>
      <c r="E1598" s="29">
        <v>28</v>
      </c>
      <c r="G1598" s="82">
        <f>F1598+G1574</f>
        <v>233</v>
      </c>
      <c r="H1598" s="92">
        <f t="shared" si="116"/>
        <v>28</v>
      </c>
      <c r="I1598" s="92">
        <f t="shared" si="113"/>
        <v>3.3322045101752038</v>
      </c>
      <c r="J1598" s="149">
        <f t="shared" si="115"/>
        <v>21.891218138284092</v>
      </c>
    </row>
    <row r="1599" spans="1:10" x14ac:dyDescent="0.25">
      <c r="A1599" s="92">
        <f t="shared" si="114"/>
        <v>65</v>
      </c>
      <c r="B1599" s="5" t="s">
        <v>38</v>
      </c>
      <c r="C1599" s="26">
        <v>43957</v>
      </c>
      <c r="D1599" s="4">
        <v>0</v>
      </c>
      <c r="E1599" s="29">
        <v>28</v>
      </c>
      <c r="G1599" s="82" t="e">
        <f>F1599+G1575</f>
        <v>#REF!</v>
      </c>
      <c r="H1599" s="92">
        <f t="shared" si="116"/>
        <v>28</v>
      </c>
      <c r="I1599" s="92">
        <f t="shared" si="113"/>
        <v>3.3322045101752038</v>
      </c>
      <c r="J1599" s="149">
        <f t="shared" si="115"/>
        <v>21.820217380568753</v>
      </c>
    </row>
    <row r="1600" spans="1:10" x14ac:dyDescent="0.25">
      <c r="A1600" s="92">
        <f t="shared" si="114"/>
        <v>66</v>
      </c>
      <c r="B1600" s="5" t="s">
        <v>38</v>
      </c>
      <c r="C1600" s="26">
        <v>43958</v>
      </c>
      <c r="D1600" s="4">
        <v>0</v>
      </c>
      <c r="E1600" s="29">
        <v>28</v>
      </c>
      <c r="G1600" s="82" t="e">
        <f>F1600+G1576</f>
        <v>#REF!</v>
      </c>
      <c r="H1600" s="92">
        <f t="shared" si="116"/>
        <v>28</v>
      </c>
      <c r="I1600" s="92">
        <f t="shared" si="113"/>
        <v>3.3322045101752038</v>
      </c>
      <c r="J1600" s="149">
        <f t="shared" si="115"/>
        <v>25.496726154551993</v>
      </c>
    </row>
    <row r="1601" spans="1:10" x14ac:dyDescent="0.25">
      <c r="A1601" s="92">
        <f t="shared" si="114"/>
        <v>67</v>
      </c>
      <c r="B1601" s="5" t="s">
        <v>38</v>
      </c>
      <c r="C1601" s="26">
        <v>43959</v>
      </c>
      <c r="D1601" s="4">
        <v>0</v>
      </c>
      <c r="E1601" s="29">
        <v>28</v>
      </c>
      <c r="G1601" s="82">
        <f>F1601+G1577</f>
        <v>39</v>
      </c>
      <c r="H1601" s="92">
        <f t="shared" si="116"/>
        <v>28</v>
      </c>
      <c r="I1601" s="92">
        <f t="shared" si="113"/>
        <v>3.3322045101752038</v>
      </c>
      <c r="J1601" s="149">
        <f t="shared" si="115"/>
        <v>38.676624643799364</v>
      </c>
    </row>
    <row r="1602" spans="1:10" x14ac:dyDescent="0.25">
      <c r="A1602" s="92">
        <f t="shared" si="114"/>
        <v>68</v>
      </c>
      <c r="B1602" s="5" t="s">
        <v>38</v>
      </c>
      <c r="C1602" s="26">
        <v>43960</v>
      </c>
      <c r="D1602" s="4">
        <v>0</v>
      </c>
      <c r="E1602" s="29">
        <v>28</v>
      </c>
      <c r="G1602" s="82" t="e">
        <f>F1602+G1578</f>
        <v>#REF!</v>
      </c>
      <c r="H1602" s="92">
        <f t="shared" si="116"/>
        <v>28</v>
      </c>
      <c r="I1602" s="92">
        <f t="shared" ref="I1602:I1665" si="117">LN(H1602)</f>
        <v>3.3322045101752038</v>
      </c>
      <c r="J1602" s="149">
        <f t="shared" si="115"/>
        <v>53.700526104274836</v>
      </c>
    </row>
    <row r="1603" spans="1:10" x14ac:dyDescent="0.25">
      <c r="A1603" s="92">
        <f t="shared" si="114"/>
        <v>69</v>
      </c>
      <c r="B1603" s="5" t="s">
        <v>38</v>
      </c>
      <c r="C1603" s="26">
        <v>43961</v>
      </c>
      <c r="D1603" s="4">
        <v>0</v>
      </c>
      <c r="E1603" s="29">
        <v>28</v>
      </c>
      <c r="G1603" s="82" t="e">
        <f>F1603+G1579</f>
        <v>#REF!</v>
      </c>
      <c r="H1603" s="92">
        <f t="shared" si="116"/>
        <v>28</v>
      </c>
      <c r="I1603" s="92">
        <f t="shared" si="117"/>
        <v>3.3322045101752038</v>
      </c>
      <c r="J1603" s="149">
        <f t="shared" si="115"/>
        <v>133.41612783941073</v>
      </c>
    </row>
    <row r="1604" spans="1:10" x14ac:dyDescent="0.25">
      <c r="A1604" s="92">
        <f t="shared" ref="A1604:A1667" si="118">IF(EXACT(B1604,B1603),A1603+1,1)</f>
        <v>70</v>
      </c>
      <c r="B1604" s="5" t="s">
        <v>38</v>
      </c>
      <c r="C1604" s="26">
        <v>43962</v>
      </c>
      <c r="D1604" s="4">
        <v>0</v>
      </c>
      <c r="E1604" s="29">
        <v>28</v>
      </c>
      <c r="G1604" s="82">
        <f>F1604+G1580</f>
        <v>2</v>
      </c>
      <c r="H1604" s="92">
        <f t="shared" si="116"/>
        <v>28</v>
      </c>
      <c r="I1604" s="92">
        <f t="shared" si="117"/>
        <v>3.3322045101752038</v>
      </c>
      <c r="J1604" s="149">
        <f t="shared" si="115"/>
        <v>228.71336201041839</v>
      </c>
    </row>
    <row r="1605" spans="1:10" x14ac:dyDescent="0.25">
      <c r="A1605" s="92">
        <f t="shared" si="118"/>
        <v>71</v>
      </c>
      <c r="B1605" s="5" t="s">
        <v>38</v>
      </c>
      <c r="C1605" s="26">
        <v>43963</v>
      </c>
      <c r="D1605" s="4">
        <v>0</v>
      </c>
      <c r="E1605" s="29">
        <v>28</v>
      </c>
      <c r="G1605" s="82" t="e">
        <f>F1605+G1581</f>
        <v>#REF!</v>
      </c>
      <c r="H1605" s="92">
        <f t="shared" si="116"/>
        <v>28</v>
      </c>
      <c r="I1605" s="92">
        <f t="shared" si="117"/>
        <v>3.3322045101752038</v>
      </c>
      <c r="J1605" s="149" t="e">
        <f t="shared" si="115"/>
        <v>#DIV/0!</v>
      </c>
    </row>
    <row r="1606" spans="1:10" x14ac:dyDescent="0.25">
      <c r="A1606" s="92">
        <f t="shared" si="118"/>
        <v>72</v>
      </c>
      <c r="B1606" s="5" t="s">
        <v>38</v>
      </c>
      <c r="C1606" s="26">
        <v>43964</v>
      </c>
      <c r="D1606" s="4">
        <v>1</v>
      </c>
      <c r="E1606" s="29">
        <v>29</v>
      </c>
      <c r="G1606" s="82" t="e">
        <f>F1606+G1582</f>
        <v>#REF!</v>
      </c>
      <c r="H1606" s="92">
        <f t="shared" si="116"/>
        <v>29</v>
      </c>
      <c r="I1606" s="92">
        <f t="shared" si="117"/>
        <v>3.3672958299864741</v>
      </c>
      <c r="J1606" s="149">
        <f t="shared" ref="J1606:J1669" si="119">LN(2)/SLOPE(I1599:I1606,A1599:A1606)</f>
        <v>237.03201280129431</v>
      </c>
    </row>
    <row r="1607" spans="1:10" x14ac:dyDescent="0.25">
      <c r="A1607" s="92">
        <f t="shared" si="118"/>
        <v>73</v>
      </c>
      <c r="B1607" s="5" t="s">
        <v>38</v>
      </c>
      <c r="C1607" s="26">
        <v>43965</v>
      </c>
      <c r="D1607" s="4">
        <v>0</v>
      </c>
      <c r="E1607" s="29">
        <v>29</v>
      </c>
      <c r="G1607" s="82">
        <f>F1607+G1583</f>
        <v>0</v>
      </c>
      <c r="H1607" s="92">
        <f t="shared" si="116"/>
        <v>29</v>
      </c>
      <c r="I1607" s="92">
        <f t="shared" si="117"/>
        <v>3.3672958299864741</v>
      </c>
      <c r="J1607" s="149">
        <f t="shared" si="119"/>
        <v>138.26867413408834</v>
      </c>
    </row>
    <row r="1608" spans="1:10" x14ac:dyDescent="0.25">
      <c r="A1608" s="92">
        <f t="shared" si="118"/>
        <v>74</v>
      </c>
      <c r="B1608" s="5" t="s">
        <v>38</v>
      </c>
      <c r="C1608" s="26">
        <v>43966</v>
      </c>
      <c r="D1608" s="4">
        <v>0</v>
      </c>
      <c r="E1608" s="29">
        <v>29</v>
      </c>
      <c r="G1608" s="82" t="e">
        <f>F1608+G1584</f>
        <v>#REF!</v>
      </c>
      <c r="H1608" s="92">
        <f t="shared" si="116"/>
        <v>29</v>
      </c>
      <c r="I1608" s="92">
        <f t="shared" si="117"/>
        <v>3.3672958299864741</v>
      </c>
      <c r="J1608" s="149">
        <f t="shared" si="119"/>
        <v>110.61493930727067</v>
      </c>
    </row>
    <row r="1609" spans="1:10" x14ac:dyDescent="0.25">
      <c r="A1609" s="92">
        <f t="shared" si="118"/>
        <v>75</v>
      </c>
      <c r="B1609" s="5" t="s">
        <v>38</v>
      </c>
      <c r="C1609" s="26">
        <v>43967</v>
      </c>
      <c r="D1609" s="4">
        <v>0</v>
      </c>
      <c r="E1609" s="29">
        <v>29</v>
      </c>
      <c r="G1609" s="82" t="e">
        <f>F1609+G1585</f>
        <v>#REF!</v>
      </c>
      <c r="H1609" s="92">
        <f t="shared" si="116"/>
        <v>29</v>
      </c>
      <c r="I1609" s="92">
        <f t="shared" si="117"/>
        <v>3.3672958299864741</v>
      </c>
      <c r="J1609" s="149">
        <f t="shared" si="119"/>
        <v>103.70150560056626</v>
      </c>
    </row>
    <row r="1610" spans="1:10" x14ac:dyDescent="0.25">
      <c r="A1610" s="92">
        <f t="shared" si="118"/>
        <v>76</v>
      </c>
      <c r="B1610" s="5" t="s">
        <v>38</v>
      </c>
      <c r="C1610" s="26">
        <v>43968</v>
      </c>
      <c r="D1610" s="4">
        <v>0</v>
      </c>
      <c r="E1610" s="29">
        <v>29</v>
      </c>
      <c r="G1610" s="82">
        <f>F1610+G1586</f>
        <v>758</v>
      </c>
      <c r="H1610" s="92">
        <f t="shared" si="116"/>
        <v>29</v>
      </c>
      <c r="I1610" s="92">
        <f t="shared" si="117"/>
        <v>3.3672958299864741</v>
      </c>
      <c r="J1610" s="149">
        <f t="shared" si="119"/>
        <v>110.61493930727067</v>
      </c>
    </row>
    <row r="1611" spans="1:10" x14ac:dyDescent="0.25">
      <c r="A1611" s="92">
        <f t="shared" si="118"/>
        <v>77</v>
      </c>
      <c r="B1611" s="5" t="s">
        <v>38</v>
      </c>
      <c r="C1611" s="26">
        <v>43969</v>
      </c>
      <c r="D1611" s="4">
        <v>0</v>
      </c>
      <c r="E1611" s="29">
        <v>29</v>
      </c>
      <c r="G1611" s="82" t="e">
        <f>F1611+G1587</f>
        <v>#REF!</v>
      </c>
      <c r="H1611" s="92">
        <f t="shared" si="116"/>
        <v>29</v>
      </c>
      <c r="I1611" s="92">
        <f t="shared" si="117"/>
        <v>3.3672958299864741</v>
      </c>
      <c r="J1611" s="149">
        <f t="shared" si="119"/>
        <v>138.26867413408834</v>
      </c>
    </row>
    <row r="1612" spans="1:10" x14ac:dyDescent="0.25">
      <c r="A1612" s="92">
        <f t="shared" si="118"/>
        <v>78</v>
      </c>
      <c r="B1612" s="5" t="s">
        <v>38</v>
      </c>
      <c r="C1612" s="26">
        <v>43970</v>
      </c>
      <c r="D1612" s="4">
        <v>0</v>
      </c>
      <c r="E1612" s="29">
        <v>29</v>
      </c>
      <c r="G1612" s="82" t="e">
        <f>F1612+G1588</f>
        <v>#REF!</v>
      </c>
      <c r="H1612" s="92">
        <f t="shared" si="116"/>
        <v>29</v>
      </c>
      <c r="I1612" s="92">
        <f t="shared" si="117"/>
        <v>3.3672958299864741</v>
      </c>
      <c r="J1612" s="149">
        <f t="shared" si="119"/>
        <v>237.03201280129431</v>
      </c>
    </row>
    <row r="1613" spans="1:10" x14ac:dyDescent="0.25">
      <c r="A1613" s="92">
        <f t="shared" si="118"/>
        <v>79</v>
      </c>
      <c r="B1613" s="5" t="s">
        <v>38</v>
      </c>
      <c r="C1613" s="26">
        <v>43971</v>
      </c>
      <c r="D1613" s="4">
        <v>0</v>
      </c>
      <c r="E1613" s="29">
        <v>29</v>
      </c>
      <c r="G1613" s="82">
        <f>F1613+G1589</f>
        <v>221</v>
      </c>
      <c r="H1613" s="92">
        <f t="shared" si="116"/>
        <v>29</v>
      </c>
      <c r="I1613" s="92">
        <f t="shared" si="117"/>
        <v>3.3672958299864741</v>
      </c>
      <c r="J1613" s="149" t="e">
        <f t="shared" si="119"/>
        <v>#DIV/0!</v>
      </c>
    </row>
    <row r="1614" spans="1:10" x14ac:dyDescent="0.25">
      <c r="A1614" s="92">
        <f t="shared" si="118"/>
        <v>80</v>
      </c>
      <c r="B1614" s="5" t="s">
        <v>38</v>
      </c>
      <c r="C1614" s="26">
        <v>43972</v>
      </c>
      <c r="D1614" s="4">
        <v>0</v>
      </c>
      <c r="E1614" s="29">
        <v>29</v>
      </c>
      <c r="G1614" s="82" t="e">
        <f>F1614+G1590</f>
        <v>#REF!</v>
      </c>
      <c r="H1614" s="92">
        <f t="shared" si="116"/>
        <v>29</v>
      </c>
      <c r="I1614" s="92">
        <f t="shared" si="117"/>
        <v>3.3672958299864741</v>
      </c>
      <c r="J1614" s="149" t="e">
        <f t="shared" si="119"/>
        <v>#DIV/0!</v>
      </c>
    </row>
    <row r="1615" spans="1:10" x14ac:dyDescent="0.25">
      <c r="A1615" s="92">
        <f t="shared" si="118"/>
        <v>81</v>
      </c>
      <c r="B1615" s="5" t="s">
        <v>38</v>
      </c>
      <c r="C1615" s="26">
        <v>43973</v>
      </c>
      <c r="D1615" s="4">
        <v>0</v>
      </c>
      <c r="E1615" s="29">
        <v>29</v>
      </c>
      <c r="G1615" s="82" t="e">
        <f>F1615+G1591</f>
        <v>#REF!</v>
      </c>
      <c r="H1615" s="92">
        <f t="shared" si="116"/>
        <v>29</v>
      </c>
      <c r="I1615" s="92">
        <f t="shared" si="117"/>
        <v>3.3672958299864741</v>
      </c>
      <c r="J1615" s="149" t="e">
        <f t="shared" si="119"/>
        <v>#DIV/0!</v>
      </c>
    </row>
    <row r="1616" spans="1:10" x14ac:dyDescent="0.25">
      <c r="A1616" s="92">
        <f t="shared" si="118"/>
        <v>82</v>
      </c>
      <c r="B1616" s="5" t="s">
        <v>38</v>
      </c>
      <c r="C1616" s="26">
        <v>43974</v>
      </c>
      <c r="D1616" s="4">
        <v>0</v>
      </c>
      <c r="E1616" s="29">
        <v>29</v>
      </c>
      <c r="G1616" s="82">
        <f>F1616+G1592</f>
        <v>215</v>
      </c>
      <c r="H1616" s="92">
        <f t="shared" si="116"/>
        <v>29</v>
      </c>
      <c r="I1616" s="92">
        <f t="shared" si="117"/>
        <v>3.3672958299864741</v>
      </c>
      <c r="J1616" s="149" t="e">
        <f t="shared" si="119"/>
        <v>#DIV/0!</v>
      </c>
    </row>
    <row r="1617" spans="1:10" x14ac:dyDescent="0.25">
      <c r="A1617" s="92">
        <f t="shared" si="118"/>
        <v>83</v>
      </c>
      <c r="B1617" s="5" t="s">
        <v>38</v>
      </c>
      <c r="C1617" s="26">
        <v>43975</v>
      </c>
      <c r="D1617" s="4">
        <v>0</v>
      </c>
      <c r="E1617" s="29">
        <v>29</v>
      </c>
      <c r="G1617" s="82" t="e">
        <f>F1617+G1593</f>
        <v>#REF!</v>
      </c>
      <c r="H1617" s="92">
        <f t="shared" si="116"/>
        <v>29</v>
      </c>
      <c r="I1617" s="92">
        <f t="shared" si="117"/>
        <v>3.3672958299864741</v>
      </c>
      <c r="J1617" s="149" t="e">
        <f t="shared" si="119"/>
        <v>#DIV/0!</v>
      </c>
    </row>
    <row r="1618" spans="1:10" x14ac:dyDescent="0.25">
      <c r="A1618" s="92">
        <f t="shared" si="118"/>
        <v>84</v>
      </c>
      <c r="B1618" s="5" t="s">
        <v>38</v>
      </c>
      <c r="C1618" s="26">
        <v>43976</v>
      </c>
      <c r="D1618" s="4">
        <v>0</v>
      </c>
      <c r="E1618" s="29">
        <v>29</v>
      </c>
      <c r="G1618" s="82" t="e">
        <f>F1618+G1594</f>
        <v>#REF!</v>
      </c>
      <c r="H1618" s="92">
        <f t="shared" si="116"/>
        <v>29</v>
      </c>
      <c r="I1618" s="92">
        <f t="shared" si="117"/>
        <v>3.3672958299864741</v>
      </c>
      <c r="J1618" s="149" t="e">
        <f t="shared" si="119"/>
        <v>#DIV/0!</v>
      </c>
    </row>
    <row r="1619" spans="1:10" x14ac:dyDescent="0.25">
      <c r="A1619" s="92">
        <f t="shared" si="118"/>
        <v>85</v>
      </c>
      <c r="B1619" s="5" t="s">
        <v>38</v>
      </c>
      <c r="C1619" s="26">
        <v>43977</v>
      </c>
      <c r="D1619" s="4">
        <v>0</v>
      </c>
      <c r="E1619" s="29">
        <v>29</v>
      </c>
      <c r="G1619" s="82">
        <f>F1619+G1595</f>
        <v>199</v>
      </c>
      <c r="H1619" s="92">
        <f t="shared" si="116"/>
        <v>29</v>
      </c>
      <c r="I1619" s="92">
        <f t="shared" si="117"/>
        <v>3.3672958299864741</v>
      </c>
      <c r="J1619" s="149" t="e">
        <f t="shared" si="119"/>
        <v>#DIV/0!</v>
      </c>
    </row>
    <row r="1620" spans="1:10" x14ac:dyDescent="0.25">
      <c r="A1620" s="92">
        <f t="shared" si="118"/>
        <v>86</v>
      </c>
      <c r="B1620" s="5" t="s">
        <v>38</v>
      </c>
      <c r="C1620" s="26">
        <v>43978</v>
      </c>
      <c r="D1620" s="4">
        <v>0</v>
      </c>
      <c r="E1620" s="29">
        <v>29</v>
      </c>
      <c r="G1620" s="82" t="e">
        <f>F1620+G1596</f>
        <v>#REF!</v>
      </c>
      <c r="H1620" s="92">
        <f t="shared" si="116"/>
        <v>29</v>
      </c>
      <c r="I1620" s="92">
        <f t="shared" si="117"/>
        <v>3.3672958299864741</v>
      </c>
      <c r="J1620" s="149" t="e">
        <f t="shared" si="119"/>
        <v>#DIV/0!</v>
      </c>
    </row>
    <row r="1621" spans="1:10" x14ac:dyDescent="0.25">
      <c r="A1621" s="92">
        <f t="shared" si="118"/>
        <v>87</v>
      </c>
      <c r="B1621" s="5" t="s">
        <v>38</v>
      </c>
      <c r="C1621" s="26">
        <v>43979</v>
      </c>
      <c r="D1621" s="4">
        <v>1</v>
      </c>
      <c r="E1621" s="29">
        <v>30</v>
      </c>
      <c r="G1621" s="82" t="e">
        <f>F1621+G1597</f>
        <v>#REF!</v>
      </c>
      <c r="H1621" s="92">
        <f t="shared" si="116"/>
        <v>30</v>
      </c>
      <c r="I1621" s="92">
        <f t="shared" si="117"/>
        <v>3.4011973816621555</v>
      </c>
      <c r="J1621" s="149">
        <f t="shared" si="119"/>
        <v>245.35060360337275</v>
      </c>
    </row>
    <row r="1622" spans="1:10" x14ac:dyDescent="0.25">
      <c r="A1622" s="92">
        <f t="shared" si="118"/>
        <v>88</v>
      </c>
      <c r="B1622" s="5" t="s">
        <v>38</v>
      </c>
      <c r="C1622" s="26">
        <v>43980</v>
      </c>
      <c r="D1622" s="4">
        <v>0</v>
      </c>
      <c r="E1622" s="29">
        <v>30</v>
      </c>
      <c r="G1622" s="82">
        <f>F1622+G1598</f>
        <v>233</v>
      </c>
      <c r="H1622" s="92">
        <f t="shared" si="116"/>
        <v>30</v>
      </c>
      <c r="I1622" s="92">
        <f t="shared" si="117"/>
        <v>3.4011973816621555</v>
      </c>
      <c r="J1622" s="149">
        <f t="shared" si="119"/>
        <v>143.12118543530073</v>
      </c>
    </row>
    <row r="1623" spans="1:10" x14ac:dyDescent="0.25">
      <c r="A1623" s="92">
        <f t="shared" si="118"/>
        <v>89</v>
      </c>
      <c r="B1623" s="5" t="s">
        <v>38</v>
      </c>
      <c r="C1623" s="26">
        <v>43981</v>
      </c>
      <c r="D1623" s="4">
        <v>1</v>
      </c>
      <c r="E1623" s="29">
        <v>31</v>
      </c>
      <c r="G1623" s="82" t="e">
        <f>F1623+G1599</f>
        <v>#REF!</v>
      </c>
      <c r="H1623" s="92">
        <f t="shared" si="116"/>
        <v>31</v>
      </c>
      <c r="I1623" s="92">
        <f t="shared" si="117"/>
        <v>3.4339872044851463</v>
      </c>
      <c r="J1623" s="149">
        <f t="shared" si="119"/>
        <v>78.889238717738394</v>
      </c>
    </row>
    <row r="1624" spans="1:10" x14ac:dyDescent="0.25">
      <c r="A1624" s="92">
        <f t="shared" si="118"/>
        <v>90</v>
      </c>
      <c r="B1624" s="5" t="s">
        <v>38</v>
      </c>
      <c r="C1624" s="26">
        <v>43982</v>
      </c>
      <c r="D1624" s="4">
        <v>0</v>
      </c>
      <c r="E1624" s="29">
        <v>31</v>
      </c>
      <c r="G1624" s="82" t="e">
        <f>F1624+G1600</f>
        <v>#REF!</v>
      </c>
      <c r="H1624" s="92">
        <f t="shared" si="116"/>
        <v>31</v>
      </c>
      <c r="I1624" s="92">
        <f t="shared" si="117"/>
        <v>3.4339872044851463</v>
      </c>
      <c r="J1624" s="149">
        <f t="shared" si="119"/>
        <v>62.211983280215762</v>
      </c>
    </row>
    <row r="1625" spans="1:10" x14ac:dyDescent="0.25">
      <c r="A1625" s="92">
        <f t="shared" si="118"/>
        <v>91</v>
      </c>
      <c r="B1625" s="5" t="s">
        <v>38</v>
      </c>
      <c r="C1625" s="26">
        <v>43983</v>
      </c>
      <c r="D1625" s="4">
        <v>0</v>
      </c>
      <c r="E1625" s="29">
        <v>31</v>
      </c>
      <c r="G1625" s="82">
        <f>F1625+G1601</f>
        <v>39</v>
      </c>
      <c r="H1625" s="92">
        <f t="shared" si="116"/>
        <v>31</v>
      </c>
      <c r="I1625" s="92">
        <f t="shared" si="117"/>
        <v>3.4339872044851463</v>
      </c>
      <c r="J1625" s="149">
        <f t="shared" si="119"/>
        <v>58.202792194858411</v>
      </c>
    </row>
    <row r="1626" spans="1:10" x14ac:dyDescent="0.25">
      <c r="A1626" s="92">
        <f t="shared" si="118"/>
        <v>92</v>
      </c>
      <c r="B1626" s="5" t="s">
        <v>38</v>
      </c>
      <c r="C1626" s="26">
        <v>43984</v>
      </c>
      <c r="D1626" s="4">
        <v>2</v>
      </c>
      <c r="E1626" s="29">
        <v>33</v>
      </c>
      <c r="G1626" s="82" t="e">
        <f>F1626+G1602</f>
        <v>#REF!</v>
      </c>
      <c r="H1626" s="92">
        <f t="shared" si="116"/>
        <v>33</v>
      </c>
      <c r="I1626" s="92">
        <f t="shared" si="117"/>
        <v>3.4965075614664802</v>
      </c>
      <c r="J1626" s="149">
        <f t="shared" si="119"/>
        <v>42.527526212905052</v>
      </c>
    </row>
    <row r="1627" spans="1:10" x14ac:dyDescent="0.25">
      <c r="A1627" s="92">
        <f t="shared" si="118"/>
        <v>93</v>
      </c>
      <c r="B1627" s="5" t="s">
        <v>38</v>
      </c>
      <c r="C1627" s="26">
        <v>43985</v>
      </c>
      <c r="D1627" s="4">
        <v>2</v>
      </c>
      <c r="E1627" s="29">
        <v>35</v>
      </c>
      <c r="G1627" s="82" t="e">
        <f>F1627+G1603</f>
        <v>#REF!</v>
      </c>
      <c r="H1627" s="92">
        <f t="shared" si="116"/>
        <v>35</v>
      </c>
      <c r="I1627" s="92">
        <f t="shared" si="117"/>
        <v>3.5553480614894135</v>
      </c>
      <c r="J1627" s="149">
        <f t="shared" si="119"/>
        <v>30.785594318425982</v>
      </c>
    </row>
    <row r="1628" spans="1:10" x14ac:dyDescent="0.25">
      <c r="A1628" s="92">
        <f t="shared" si="118"/>
        <v>94</v>
      </c>
      <c r="B1628" s="5" t="s">
        <v>38</v>
      </c>
      <c r="C1628" s="26">
        <v>43986</v>
      </c>
      <c r="D1628" s="4">
        <v>0</v>
      </c>
      <c r="E1628" s="29">
        <v>35</v>
      </c>
      <c r="G1628" s="82">
        <f>F1628+G1604</f>
        <v>2</v>
      </c>
      <c r="H1628" s="92">
        <f t="shared" si="116"/>
        <v>35</v>
      </c>
      <c r="I1628" s="92">
        <f t="shared" si="117"/>
        <v>3.5553480614894135</v>
      </c>
      <c r="J1628" s="149">
        <f t="shared" si="119"/>
        <v>28.578208771366096</v>
      </c>
    </row>
    <row r="1629" spans="1:10" x14ac:dyDescent="0.25">
      <c r="A1629" s="92">
        <f t="shared" si="118"/>
        <v>95</v>
      </c>
      <c r="B1629" s="5" t="s">
        <v>38</v>
      </c>
      <c r="C1629" s="26">
        <v>43987</v>
      </c>
      <c r="D1629" s="4">
        <v>4</v>
      </c>
      <c r="E1629" s="29">
        <v>39</v>
      </c>
      <c r="G1629" s="82" t="e">
        <f>F1629+G1605</f>
        <v>#REF!</v>
      </c>
      <c r="H1629" s="92">
        <f t="shared" si="116"/>
        <v>39</v>
      </c>
      <c r="I1629" s="92">
        <f t="shared" si="117"/>
        <v>3.6635616461296463</v>
      </c>
      <c r="J1629" s="149">
        <f t="shared" si="119"/>
        <v>20.287538058163253</v>
      </c>
    </row>
    <row r="1630" spans="1:10" x14ac:dyDescent="0.25">
      <c r="A1630" s="92">
        <f t="shared" si="118"/>
        <v>96</v>
      </c>
      <c r="B1630" s="5" t="s">
        <v>38</v>
      </c>
      <c r="C1630" s="26">
        <v>43988</v>
      </c>
      <c r="D1630" s="4">
        <v>10</v>
      </c>
      <c r="E1630" s="29">
        <v>49</v>
      </c>
      <c r="G1630" s="82" t="e">
        <f>F1630+G1606</f>
        <v>#REF!</v>
      </c>
      <c r="H1630" s="92">
        <f t="shared" si="116"/>
        <v>49</v>
      </c>
      <c r="I1630" s="92">
        <f t="shared" si="117"/>
        <v>3.8918202981106265</v>
      </c>
      <c r="J1630" s="149">
        <f t="shared" si="119"/>
        <v>12.19198316031485</v>
      </c>
    </row>
    <row r="1631" spans="1:10" x14ac:dyDescent="0.25">
      <c r="A1631" s="92">
        <f t="shared" si="118"/>
        <v>97</v>
      </c>
      <c r="B1631" s="5" t="s">
        <v>38</v>
      </c>
      <c r="C1631" s="26">
        <v>43989</v>
      </c>
      <c r="D1631" s="4">
        <v>2</v>
      </c>
      <c r="E1631" s="29">
        <v>51</v>
      </c>
      <c r="G1631" s="82">
        <f>F1631+G1607</f>
        <v>0</v>
      </c>
      <c r="H1631" s="92">
        <f t="shared" si="116"/>
        <v>51</v>
      </c>
      <c r="I1631" s="92">
        <f t="shared" si="117"/>
        <v>3.9318256327243257</v>
      </c>
      <c r="J1631" s="149">
        <f t="shared" si="119"/>
        <v>9.2784920962562545</v>
      </c>
    </row>
    <row r="1632" spans="1:10" x14ac:dyDescent="0.25">
      <c r="A1632" s="92">
        <f t="shared" si="118"/>
        <v>98</v>
      </c>
      <c r="B1632" s="5" t="s">
        <v>38</v>
      </c>
      <c r="C1632" s="26">
        <v>43990</v>
      </c>
      <c r="D1632" s="4">
        <v>2</v>
      </c>
      <c r="E1632" s="29">
        <v>53</v>
      </c>
      <c r="G1632" s="82" t="e">
        <f>F1632+G1608</f>
        <v>#REF!</v>
      </c>
      <c r="H1632" s="92">
        <f t="shared" si="116"/>
        <v>53</v>
      </c>
      <c r="I1632" s="92">
        <f t="shared" si="117"/>
        <v>3.970291913552122</v>
      </c>
      <c r="J1632" s="149">
        <f t="shared" si="119"/>
        <v>8.2607040386313528</v>
      </c>
    </row>
    <row r="1633" spans="1:10" x14ac:dyDescent="0.25">
      <c r="A1633" s="92">
        <f t="shared" si="118"/>
        <v>99</v>
      </c>
      <c r="B1633" s="5" t="s">
        <v>38</v>
      </c>
      <c r="C1633" s="26">
        <v>43991</v>
      </c>
      <c r="D1633" s="4">
        <v>2</v>
      </c>
      <c r="E1633" s="29">
        <v>55</v>
      </c>
      <c r="G1633" s="82" t="e">
        <f>F1633+G1609</f>
        <v>#REF!</v>
      </c>
      <c r="H1633" s="92">
        <f t="shared" si="116"/>
        <v>55</v>
      </c>
      <c r="I1633" s="92">
        <f t="shared" si="117"/>
        <v>4.0073331852324712</v>
      </c>
      <c r="J1633" s="149">
        <f t="shared" si="119"/>
        <v>8.3080457622437383</v>
      </c>
    </row>
    <row r="1634" spans="1:10" x14ac:dyDescent="0.25">
      <c r="A1634" s="92">
        <f t="shared" si="118"/>
        <v>100</v>
      </c>
      <c r="B1634" s="5" t="s">
        <v>38</v>
      </c>
      <c r="C1634" s="26">
        <v>43992</v>
      </c>
      <c r="D1634" s="4">
        <v>4</v>
      </c>
      <c r="E1634" s="29">
        <v>59</v>
      </c>
      <c r="G1634" s="82">
        <f>F1634+G1610</f>
        <v>758</v>
      </c>
      <c r="H1634" s="92">
        <f t="shared" si="116"/>
        <v>59</v>
      </c>
      <c r="I1634" s="92">
        <f t="shared" si="117"/>
        <v>4.0775374439057197</v>
      </c>
      <c r="J1634" s="149">
        <f t="shared" si="119"/>
        <v>8.4684471430501329</v>
      </c>
    </row>
    <row r="1635" spans="1:10" x14ac:dyDescent="0.25">
      <c r="A1635" s="92">
        <f t="shared" si="118"/>
        <v>101</v>
      </c>
      <c r="B1635" s="5" t="s">
        <v>38</v>
      </c>
      <c r="C1635" s="26">
        <v>43993</v>
      </c>
      <c r="D1635" s="4">
        <v>6</v>
      </c>
      <c r="E1635" s="29">
        <v>65</v>
      </c>
      <c r="G1635" s="82" t="e">
        <f>F1635+G1611</f>
        <v>#REF!</v>
      </c>
      <c r="H1635" s="92">
        <f t="shared" si="116"/>
        <v>65</v>
      </c>
      <c r="I1635" s="92">
        <f t="shared" si="117"/>
        <v>4.1743872698956368</v>
      </c>
      <c r="J1635" s="149">
        <f t="shared" si="119"/>
        <v>8.5773430469033425</v>
      </c>
    </row>
    <row r="1636" spans="1:10" x14ac:dyDescent="0.25">
      <c r="A1636" s="92">
        <f t="shared" si="118"/>
        <v>102</v>
      </c>
      <c r="B1636" s="5" t="s">
        <v>38</v>
      </c>
      <c r="C1636" s="26">
        <v>43994</v>
      </c>
      <c r="D1636" s="4">
        <v>4</v>
      </c>
      <c r="E1636" s="29">
        <v>69</v>
      </c>
      <c r="G1636" s="82" t="e">
        <f>F1636+G1612</f>
        <v>#REF!</v>
      </c>
      <c r="H1636" s="92">
        <f t="shared" si="116"/>
        <v>69</v>
      </c>
      <c r="I1636" s="92">
        <f t="shared" si="117"/>
        <v>4.2341065045972597</v>
      </c>
      <c r="J1636" s="149">
        <f t="shared" si="119"/>
        <v>9.9007124833234048</v>
      </c>
    </row>
    <row r="1637" spans="1:10" x14ac:dyDescent="0.25">
      <c r="A1637" s="92">
        <f t="shared" si="118"/>
        <v>103</v>
      </c>
      <c r="B1637" s="5" t="s">
        <v>38</v>
      </c>
      <c r="C1637" s="26">
        <v>43995</v>
      </c>
      <c r="D1637" s="4">
        <v>2</v>
      </c>
      <c r="E1637" s="29">
        <v>71</v>
      </c>
      <c r="G1637" s="82">
        <f>F1637+G1613</f>
        <v>221</v>
      </c>
      <c r="H1637" s="92">
        <f t="shared" si="116"/>
        <v>71</v>
      </c>
      <c r="I1637" s="92">
        <f t="shared" si="117"/>
        <v>4.2626798770413155</v>
      </c>
      <c r="J1637" s="149">
        <f t="shared" si="119"/>
        <v>12.15562338777057</v>
      </c>
    </row>
    <row r="1638" spans="1:10" x14ac:dyDescent="0.25">
      <c r="A1638" s="92">
        <f t="shared" si="118"/>
        <v>104</v>
      </c>
      <c r="B1638" s="5" t="s">
        <v>38</v>
      </c>
      <c r="C1638" s="26">
        <v>43996</v>
      </c>
      <c r="D1638" s="4">
        <v>15</v>
      </c>
      <c r="E1638" s="29">
        <v>86</v>
      </c>
      <c r="G1638" s="82" t="e">
        <f>F1638+G1614</f>
        <v>#REF!</v>
      </c>
      <c r="H1638" s="92">
        <f t="shared" si="116"/>
        <v>86</v>
      </c>
      <c r="I1638" s="92">
        <f t="shared" si="117"/>
        <v>4.4543472962535073</v>
      </c>
      <c r="J1638" s="149">
        <f t="shared" si="119"/>
        <v>9.8739563526021286</v>
      </c>
    </row>
    <row r="1639" spans="1:10" x14ac:dyDescent="0.25">
      <c r="A1639" s="92">
        <f t="shared" si="118"/>
        <v>105</v>
      </c>
      <c r="B1639" s="5" t="s">
        <v>38</v>
      </c>
      <c r="C1639" s="26">
        <v>43997</v>
      </c>
      <c r="D1639" s="4">
        <v>2</v>
      </c>
      <c r="E1639" s="29">
        <v>88</v>
      </c>
      <c r="G1639" s="82" t="e">
        <f>F1639+G1615</f>
        <v>#REF!</v>
      </c>
      <c r="H1639" s="92">
        <f t="shared" si="116"/>
        <v>88</v>
      </c>
      <c r="I1639" s="92">
        <f t="shared" si="117"/>
        <v>4.4773368144782069</v>
      </c>
      <c r="J1639" s="149">
        <f t="shared" si="119"/>
        <v>9.0982229114763733</v>
      </c>
    </row>
    <row r="1640" spans="1:10" x14ac:dyDescent="0.25">
      <c r="A1640" s="92">
        <f t="shared" si="118"/>
        <v>106</v>
      </c>
      <c r="B1640" s="5" t="s">
        <v>38</v>
      </c>
      <c r="C1640" s="26">
        <v>43998</v>
      </c>
      <c r="D1640" s="4">
        <v>12</v>
      </c>
      <c r="E1640" s="29">
        <v>100</v>
      </c>
      <c r="G1640" s="82">
        <f>F1640+G1616</f>
        <v>215</v>
      </c>
      <c r="H1640" s="92">
        <f t="shared" si="116"/>
        <v>100</v>
      </c>
      <c r="I1640" s="92">
        <f t="shared" si="117"/>
        <v>4.6051701859880918</v>
      </c>
      <c r="J1640" s="149">
        <f t="shared" si="119"/>
        <v>8.2560705451764242</v>
      </c>
    </row>
    <row r="1641" spans="1:10" x14ac:dyDescent="0.25">
      <c r="A1641" s="92">
        <f t="shared" si="118"/>
        <v>107</v>
      </c>
      <c r="B1641" s="5" t="s">
        <v>38</v>
      </c>
      <c r="C1641" s="26">
        <v>43999</v>
      </c>
      <c r="D1641" s="4">
        <v>5</v>
      </c>
      <c r="E1641" s="29">
        <v>105</v>
      </c>
      <c r="G1641" s="82" t="e">
        <f>F1641+G1617</f>
        <v>#REF!</v>
      </c>
      <c r="H1641" s="92">
        <f t="shared" si="116"/>
        <v>105</v>
      </c>
      <c r="I1641" s="92">
        <f t="shared" si="117"/>
        <v>4.6539603501575231</v>
      </c>
      <c r="J1641" s="149">
        <f t="shared" si="119"/>
        <v>8.1888119462238702</v>
      </c>
    </row>
    <row r="1642" spans="1:10" x14ac:dyDescent="0.25">
      <c r="A1642" s="92">
        <f t="shared" si="118"/>
        <v>108</v>
      </c>
      <c r="B1642" s="5" t="s">
        <v>38</v>
      </c>
      <c r="C1642" s="26">
        <v>44000</v>
      </c>
      <c r="D1642" s="4">
        <v>6</v>
      </c>
      <c r="E1642" s="29">
        <v>111</v>
      </c>
      <c r="G1642" s="82" t="e">
        <f>F1642+G1618</f>
        <v>#REF!</v>
      </c>
      <c r="H1642" s="92">
        <f t="shared" si="116"/>
        <v>111</v>
      </c>
      <c r="I1642" s="92">
        <f t="shared" si="117"/>
        <v>4.7095302013123339</v>
      </c>
      <c r="J1642" s="149">
        <f t="shared" si="119"/>
        <v>8.4435384708019061</v>
      </c>
    </row>
    <row r="1643" spans="1:10" x14ac:dyDescent="0.25">
      <c r="A1643" s="92">
        <f t="shared" si="118"/>
        <v>109</v>
      </c>
      <c r="B1643" s="5" t="s">
        <v>38</v>
      </c>
      <c r="C1643" s="26">
        <v>44001</v>
      </c>
      <c r="D1643" s="4">
        <v>4</v>
      </c>
      <c r="E1643" s="29">
        <v>115</v>
      </c>
      <c r="G1643" s="82">
        <f>F1643+G1619</f>
        <v>199</v>
      </c>
      <c r="H1643" s="92">
        <f t="shared" si="116"/>
        <v>115</v>
      </c>
      <c r="I1643" s="92">
        <f t="shared" si="117"/>
        <v>4.7449321283632502</v>
      </c>
      <c r="J1643" s="149">
        <f t="shared" si="119"/>
        <v>8.9072975362162108</v>
      </c>
    </row>
    <row r="1644" spans="1:10" x14ac:dyDescent="0.25">
      <c r="A1644" s="92">
        <f t="shared" si="118"/>
        <v>110</v>
      </c>
      <c r="B1644" s="5" t="s">
        <v>38</v>
      </c>
      <c r="C1644" s="26">
        <v>44002</v>
      </c>
      <c r="D1644" s="4">
        <v>19</v>
      </c>
      <c r="E1644" s="29">
        <v>134</v>
      </c>
      <c r="G1644" s="82" t="e">
        <f>F1644+G1620</f>
        <v>#REF!</v>
      </c>
      <c r="H1644" s="92">
        <f t="shared" si="116"/>
        <v>134</v>
      </c>
      <c r="I1644" s="92">
        <f t="shared" si="117"/>
        <v>4.8978397999509111</v>
      </c>
      <c r="J1644" s="149">
        <f t="shared" si="119"/>
        <v>8.7629042446550152</v>
      </c>
    </row>
    <row r="1645" spans="1:10" x14ac:dyDescent="0.25">
      <c r="A1645" s="92">
        <f t="shared" si="118"/>
        <v>111</v>
      </c>
      <c r="B1645" s="5" t="s">
        <v>38</v>
      </c>
      <c r="C1645" s="26">
        <v>44003</v>
      </c>
      <c r="D1645" s="4">
        <v>10</v>
      </c>
      <c r="E1645" s="29">
        <v>144</v>
      </c>
      <c r="G1645" s="82" t="e">
        <f>F1645+G1621</f>
        <v>#REF!</v>
      </c>
      <c r="H1645" s="92">
        <f t="shared" si="116"/>
        <v>144</v>
      </c>
      <c r="I1645" s="92">
        <f t="shared" si="117"/>
        <v>4.9698132995760007</v>
      </c>
      <c r="J1645" s="149">
        <f t="shared" si="119"/>
        <v>9.412838857418155</v>
      </c>
    </row>
    <row r="1646" spans="1:10" x14ac:dyDescent="0.25">
      <c r="A1646" s="92">
        <f t="shared" si="118"/>
        <v>112</v>
      </c>
      <c r="B1646" s="5" t="s">
        <v>38</v>
      </c>
      <c r="C1646" s="26">
        <v>44004</v>
      </c>
      <c r="D1646" s="4">
        <v>16</v>
      </c>
      <c r="E1646" s="29">
        <v>160</v>
      </c>
      <c r="G1646" s="82">
        <f>F1646+G1622</f>
        <v>233</v>
      </c>
      <c r="H1646" s="92">
        <f t="shared" si="116"/>
        <v>160</v>
      </c>
      <c r="I1646" s="92">
        <f t="shared" si="117"/>
        <v>5.0751738152338266</v>
      </c>
      <c r="J1646" s="149">
        <f t="shared" si="119"/>
        <v>8.5938562606001625</v>
      </c>
    </row>
    <row r="1647" spans="1:10" x14ac:dyDescent="0.25">
      <c r="A1647" s="92">
        <f t="shared" si="118"/>
        <v>113</v>
      </c>
      <c r="B1647" s="5" t="s">
        <v>38</v>
      </c>
      <c r="C1647" s="26">
        <v>44005</v>
      </c>
      <c r="D1647" s="4">
        <v>17</v>
      </c>
      <c r="E1647" s="29">
        <v>177</v>
      </c>
      <c r="G1647" s="82" t="e">
        <f>F1647+G1623</f>
        <v>#REF!</v>
      </c>
      <c r="H1647" s="92">
        <f t="shared" si="116"/>
        <v>177</v>
      </c>
      <c r="I1647" s="92">
        <f t="shared" si="117"/>
        <v>5.1761497325738288</v>
      </c>
      <c r="J1647" s="149">
        <f t="shared" si="119"/>
        <v>8.2744069529101854</v>
      </c>
    </row>
    <row r="1648" spans="1:10" x14ac:dyDescent="0.25">
      <c r="A1648" s="92">
        <f t="shared" si="118"/>
        <v>114</v>
      </c>
      <c r="B1648" s="5" t="s">
        <v>38</v>
      </c>
      <c r="C1648" s="26">
        <v>44006</v>
      </c>
      <c r="D1648" s="4">
        <v>24</v>
      </c>
      <c r="E1648" s="29">
        <v>201</v>
      </c>
      <c r="G1648" s="82" t="e">
        <f>F1648+G1624</f>
        <v>#REF!</v>
      </c>
      <c r="H1648" s="92">
        <f t="shared" si="116"/>
        <v>201</v>
      </c>
      <c r="I1648" s="92">
        <f t="shared" si="117"/>
        <v>5.3033049080590757</v>
      </c>
      <c r="J1648" s="149">
        <f t="shared" si="119"/>
        <v>7.3319276202817232</v>
      </c>
    </row>
    <row r="1649" spans="1:10" x14ac:dyDescent="0.25">
      <c r="A1649" s="92">
        <f t="shared" si="118"/>
        <v>115</v>
      </c>
      <c r="B1649" s="5" t="s">
        <v>38</v>
      </c>
      <c r="C1649" s="26">
        <v>44007</v>
      </c>
      <c r="D1649" s="4">
        <v>17</v>
      </c>
      <c r="E1649" s="29">
        <v>218</v>
      </c>
      <c r="G1649" s="82">
        <f>F1649+G1625</f>
        <v>39</v>
      </c>
      <c r="H1649" s="92">
        <f t="shared" si="116"/>
        <v>218</v>
      </c>
      <c r="I1649" s="92">
        <f t="shared" si="117"/>
        <v>5.3844950627890888</v>
      </c>
      <c r="J1649" s="149">
        <f t="shared" si="119"/>
        <v>6.8848285329041614</v>
      </c>
    </row>
    <row r="1650" spans="1:10" x14ac:dyDescent="0.25">
      <c r="A1650" s="92">
        <f t="shared" si="118"/>
        <v>116</v>
      </c>
      <c r="B1650" s="5" t="s">
        <v>38</v>
      </c>
      <c r="C1650" s="26">
        <v>44008</v>
      </c>
      <c r="D1650" s="4">
        <v>19</v>
      </c>
      <c r="E1650" s="29">
        <v>237</v>
      </c>
      <c r="G1650" s="82" t="e">
        <f>F1650+G1626</f>
        <v>#REF!</v>
      </c>
      <c r="H1650" s="92">
        <f t="shared" si="116"/>
        <v>237</v>
      </c>
      <c r="I1650" s="92">
        <f t="shared" si="117"/>
        <v>5.4680601411351315</v>
      </c>
      <c r="J1650" s="149">
        <f t="shared" si="119"/>
        <v>6.7729342295912067</v>
      </c>
    </row>
    <row r="1651" spans="1:10" x14ac:dyDescent="0.25">
      <c r="A1651" s="92">
        <f t="shared" si="118"/>
        <v>117</v>
      </c>
      <c r="B1651" s="5" t="s">
        <v>38</v>
      </c>
      <c r="C1651" s="26">
        <v>44009</v>
      </c>
      <c r="D1651" s="4">
        <v>12</v>
      </c>
      <c r="E1651" s="29">
        <v>249</v>
      </c>
      <c r="G1651" s="82" t="e">
        <f>F1651+G1627</f>
        <v>#REF!</v>
      </c>
      <c r="H1651" s="92">
        <f t="shared" si="116"/>
        <v>249</v>
      </c>
      <c r="I1651" s="92">
        <f t="shared" si="117"/>
        <v>5.5174528964647074</v>
      </c>
      <c r="J1651" s="149">
        <f t="shared" si="119"/>
        <v>7.3854625154646367</v>
      </c>
    </row>
    <row r="1652" spans="1:10" x14ac:dyDescent="0.25">
      <c r="A1652" s="92">
        <f t="shared" si="118"/>
        <v>118</v>
      </c>
      <c r="B1652" s="5" t="s">
        <v>38</v>
      </c>
      <c r="C1652" s="26">
        <v>44010</v>
      </c>
      <c r="D1652" s="4">
        <v>24</v>
      </c>
      <c r="E1652" s="29">
        <v>273</v>
      </c>
      <c r="G1652" s="82">
        <f>F1652+G1628</f>
        <v>2</v>
      </c>
      <c r="H1652" s="92">
        <f t="shared" si="116"/>
        <v>273</v>
      </c>
      <c r="I1652" s="92">
        <f t="shared" si="117"/>
        <v>5.6094717951849598</v>
      </c>
      <c r="J1652" s="149">
        <f t="shared" si="119"/>
        <v>7.6150830153026341</v>
      </c>
    </row>
    <row r="1653" spans="1:10" x14ac:dyDescent="0.25">
      <c r="A1653" s="92">
        <f t="shared" si="118"/>
        <v>119</v>
      </c>
      <c r="B1653" s="5" t="s">
        <v>38</v>
      </c>
      <c r="C1653" s="26">
        <v>44011</v>
      </c>
      <c r="D1653" s="4">
        <v>5</v>
      </c>
      <c r="E1653" s="29">
        <v>278</v>
      </c>
      <c r="G1653" s="82" t="e">
        <f>F1653+G1629</f>
        <v>#REF!</v>
      </c>
      <c r="H1653" s="92">
        <f t="shared" si="116"/>
        <v>278</v>
      </c>
      <c r="I1653" s="92">
        <f t="shared" si="117"/>
        <v>5.6276211136906369</v>
      </c>
      <c r="J1653" s="149">
        <f t="shared" si="119"/>
        <v>8.6133894488769993</v>
      </c>
    </row>
    <row r="1654" spans="1:10" x14ac:dyDescent="0.25">
      <c r="A1654" s="92">
        <f t="shared" si="118"/>
        <v>120</v>
      </c>
      <c r="B1654" s="5" t="s">
        <v>38</v>
      </c>
      <c r="C1654" s="26">
        <v>44012</v>
      </c>
      <c r="D1654" s="4">
        <v>6</v>
      </c>
      <c r="E1654" s="29">
        <v>284</v>
      </c>
      <c r="G1654" s="82" t="e">
        <f>F1654+G1630</f>
        <v>#REF!</v>
      </c>
      <c r="H1654" s="92">
        <f t="shared" ref="H1654:H1717" si="120">IF(EXACT(B1654,B1653),D1654+H1653,E1654)</f>
        <v>284</v>
      </c>
      <c r="I1654" s="92">
        <f t="shared" si="117"/>
        <v>5.6489742381612063</v>
      </c>
      <c r="J1654" s="149">
        <f t="shared" si="119"/>
        <v>10.294855665487676</v>
      </c>
    </row>
    <row r="1655" spans="1:10" x14ac:dyDescent="0.25">
      <c r="A1655" s="92">
        <f t="shared" si="118"/>
        <v>121</v>
      </c>
      <c r="B1655" s="5" t="s">
        <v>38</v>
      </c>
      <c r="C1655" s="26">
        <v>44013</v>
      </c>
      <c r="D1655" s="4">
        <v>9</v>
      </c>
      <c r="E1655" s="29">
        <v>293</v>
      </c>
      <c r="G1655" s="82">
        <f>F1655+G1631</f>
        <v>0</v>
      </c>
      <c r="H1655" s="92">
        <f t="shared" si="120"/>
        <v>293</v>
      </c>
      <c r="I1655" s="92">
        <f t="shared" si="117"/>
        <v>5.6801726090170677</v>
      </c>
      <c r="J1655" s="149">
        <f t="shared" si="119"/>
        <v>12.84973695713389</v>
      </c>
    </row>
    <row r="1656" spans="1:10" x14ac:dyDescent="0.25">
      <c r="A1656" s="92">
        <f t="shared" si="118"/>
        <v>122</v>
      </c>
      <c r="B1656" s="5" t="s">
        <v>38</v>
      </c>
      <c r="C1656" s="26">
        <v>44014</v>
      </c>
      <c r="D1656" s="4">
        <v>14</v>
      </c>
      <c r="E1656" s="29">
        <v>307</v>
      </c>
      <c r="G1656" s="82" t="e">
        <f>F1656+G1632</f>
        <v>#REF!</v>
      </c>
      <c r="H1656" s="92">
        <f t="shared" si="120"/>
        <v>307</v>
      </c>
      <c r="I1656" s="92">
        <f t="shared" si="117"/>
        <v>5.7268477475871968</v>
      </c>
      <c r="J1656" s="149">
        <f t="shared" si="119"/>
        <v>15.046048523161973</v>
      </c>
    </row>
    <row r="1657" spans="1:10" x14ac:dyDescent="0.25">
      <c r="A1657" s="92">
        <f t="shared" si="118"/>
        <v>123</v>
      </c>
      <c r="B1657" s="5" t="s">
        <v>38</v>
      </c>
      <c r="C1657" s="26">
        <v>44015</v>
      </c>
      <c r="D1657" s="4">
        <v>11</v>
      </c>
      <c r="E1657" s="29">
        <v>318</v>
      </c>
      <c r="G1657" s="82" t="e">
        <f>F1657+G1633</f>
        <v>#REF!</v>
      </c>
      <c r="H1657" s="92">
        <f t="shared" si="120"/>
        <v>318</v>
      </c>
      <c r="I1657" s="92">
        <f t="shared" si="117"/>
        <v>5.7620513827801769</v>
      </c>
      <c r="J1657" s="149">
        <f t="shared" si="119"/>
        <v>17.440963434279933</v>
      </c>
    </row>
    <row r="1658" spans="1:10" x14ac:dyDescent="0.25">
      <c r="A1658" s="92">
        <f t="shared" si="118"/>
        <v>124</v>
      </c>
      <c r="B1658" s="5" t="s">
        <v>38</v>
      </c>
      <c r="C1658" s="26">
        <v>44016</v>
      </c>
      <c r="D1658" s="4">
        <v>5</v>
      </c>
      <c r="E1658" s="29">
        <v>323</v>
      </c>
      <c r="G1658" s="82">
        <f>F1658+G1634</f>
        <v>758</v>
      </c>
      <c r="H1658" s="92">
        <f t="shared" si="120"/>
        <v>323</v>
      </c>
      <c r="I1658" s="92">
        <f t="shared" si="117"/>
        <v>5.7776523232226564</v>
      </c>
      <c r="J1658" s="149">
        <f t="shared" si="119"/>
        <v>19.986584799367797</v>
      </c>
    </row>
    <row r="1659" spans="1:10" x14ac:dyDescent="0.25">
      <c r="A1659" s="92">
        <f t="shared" si="118"/>
        <v>125</v>
      </c>
      <c r="B1659" s="5" t="s">
        <v>38</v>
      </c>
      <c r="C1659" s="26">
        <v>44017</v>
      </c>
      <c r="D1659" s="4">
        <v>6</v>
      </c>
      <c r="E1659" s="29">
        <v>329</v>
      </c>
      <c r="G1659" s="82" t="e">
        <f>F1659+G1635</f>
        <v>#REF!</v>
      </c>
      <c r="H1659" s="92">
        <f t="shared" si="120"/>
        <v>329</v>
      </c>
      <c r="I1659" s="92">
        <f t="shared" si="117"/>
        <v>5.7960577507653719</v>
      </c>
      <c r="J1659" s="149">
        <f t="shared" si="119"/>
        <v>23.841296406178312</v>
      </c>
    </row>
    <row r="1660" spans="1:10" x14ac:dyDescent="0.25">
      <c r="A1660" s="92">
        <f t="shared" si="118"/>
        <v>126</v>
      </c>
      <c r="B1660" s="5" t="s">
        <v>38</v>
      </c>
      <c r="C1660" s="26">
        <v>44018</v>
      </c>
      <c r="D1660" s="4">
        <v>5</v>
      </c>
      <c r="E1660" s="29">
        <v>334</v>
      </c>
      <c r="G1660" s="82" t="e">
        <f>F1660+G1636</f>
        <v>#REF!</v>
      </c>
      <c r="H1660" s="92">
        <f t="shared" si="120"/>
        <v>334</v>
      </c>
      <c r="I1660" s="92">
        <f t="shared" si="117"/>
        <v>5.8111409929767008</v>
      </c>
      <c r="J1660" s="149">
        <f t="shared" si="119"/>
        <v>24.800603003228893</v>
      </c>
    </row>
    <row r="1661" spans="1:10" x14ac:dyDescent="0.25">
      <c r="A1661" s="92">
        <f t="shared" si="118"/>
        <v>127</v>
      </c>
      <c r="B1661" s="5" t="s">
        <v>38</v>
      </c>
      <c r="C1661" s="26">
        <v>44019</v>
      </c>
      <c r="D1661" s="4">
        <v>10</v>
      </c>
      <c r="E1661" s="29">
        <v>344</v>
      </c>
      <c r="G1661" s="82">
        <f>F1661+G1637</f>
        <v>221</v>
      </c>
      <c r="H1661" s="92">
        <f t="shared" si="120"/>
        <v>344</v>
      </c>
      <c r="I1661" s="92">
        <f t="shared" si="117"/>
        <v>5.8406416573733981</v>
      </c>
      <c r="J1661" s="149">
        <f t="shared" si="119"/>
        <v>26.230205857574823</v>
      </c>
    </row>
    <row r="1662" spans="1:10" x14ac:dyDescent="0.25">
      <c r="A1662" s="92">
        <f t="shared" si="118"/>
        <v>128</v>
      </c>
      <c r="B1662" s="5" t="s">
        <v>38</v>
      </c>
      <c r="C1662" s="26">
        <v>44020</v>
      </c>
      <c r="D1662" s="4">
        <v>11</v>
      </c>
      <c r="E1662" s="29">
        <v>355</v>
      </c>
      <c r="G1662" s="82" t="e">
        <f>F1662+G1638</f>
        <v>#REF!</v>
      </c>
      <c r="H1662" s="92">
        <f t="shared" si="120"/>
        <v>355</v>
      </c>
      <c r="I1662" s="92">
        <f t="shared" si="117"/>
        <v>5.872117789475416</v>
      </c>
      <c r="J1662" s="149">
        <f t="shared" si="119"/>
        <v>28.015917738063742</v>
      </c>
    </row>
    <row r="1663" spans="1:10" x14ac:dyDescent="0.25">
      <c r="A1663" s="92">
        <f t="shared" si="118"/>
        <v>129</v>
      </c>
      <c r="B1663" s="5" t="s">
        <v>38</v>
      </c>
      <c r="C1663" s="26">
        <v>44021</v>
      </c>
      <c r="D1663" s="4">
        <v>21</v>
      </c>
      <c r="E1663" s="29">
        <v>376</v>
      </c>
      <c r="G1663" s="82" t="e">
        <f>F1663+G1639</f>
        <v>#REF!</v>
      </c>
      <c r="H1663" s="92">
        <f t="shared" si="120"/>
        <v>376</v>
      </c>
      <c r="I1663" s="92">
        <f t="shared" si="117"/>
        <v>5.9295891433898946</v>
      </c>
      <c r="J1663" s="149">
        <f t="shared" si="119"/>
        <v>26.787396540589409</v>
      </c>
    </row>
    <row r="1664" spans="1:10" x14ac:dyDescent="0.25">
      <c r="A1664" s="92">
        <f t="shared" si="118"/>
        <v>130</v>
      </c>
      <c r="B1664" s="5" t="s">
        <v>38</v>
      </c>
      <c r="C1664" s="26">
        <v>44022</v>
      </c>
      <c r="D1664" s="4">
        <v>25</v>
      </c>
      <c r="E1664" s="29">
        <v>401</v>
      </c>
      <c r="G1664" s="82">
        <f>F1664+G1640</f>
        <v>215</v>
      </c>
      <c r="H1664" s="92">
        <f t="shared" si="120"/>
        <v>401</v>
      </c>
      <c r="I1664" s="92">
        <f t="shared" si="117"/>
        <v>5.9939614273065693</v>
      </c>
      <c r="J1664" s="149">
        <f t="shared" si="119"/>
        <v>22.048542890753303</v>
      </c>
    </row>
    <row r="1665" spans="1:10" x14ac:dyDescent="0.25">
      <c r="A1665" s="92">
        <f t="shared" si="118"/>
        <v>131</v>
      </c>
      <c r="B1665" s="5" t="s">
        <v>38</v>
      </c>
      <c r="C1665" s="26">
        <v>44023</v>
      </c>
      <c r="D1665" s="4">
        <v>31</v>
      </c>
      <c r="E1665" s="29">
        <v>432</v>
      </c>
      <c r="G1665" s="82" t="e">
        <f>F1665+G1641</f>
        <v>#REF!</v>
      </c>
      <c r="H1665" s="92">
        <f t="shared" si="120"/>
        <v>432</v>
      </c>
      <c r="I1665" s="92">
        <f t="shared" si="117"/>
        <v>6.0684255882441107</v>
      </c>
      <c r="J1665" s="149">
        <f t="shared" si="119"/>
        <v>17.065826067792507</v>
      </c>
    </row>
    <row r="1666" spans="1:10" x14ac:dyDescent="0.25">
      <c r="A1666" s="92">
        <f t="shared" si="118"/>
        <v>132</v>
      </c>
      <c r="B1666" s="5" t="s">
        <v>38</v>
      </c>
      <c r="C1666" s="26">
        <v>44024</v>
      </c>
      <c r="D1666" s="4">
        <v>60</v>
      </c>
      <c r="E1666" s="29">
        <v>492</v>
      </c>
      <c r="G1666" s="82" t="e">
        <f>F1666+G1642</f>
        <v>#REF!</v>
      </c>
      <c r="H1666" s="92">
        <f t="shared" si="120"/>
        <v>492</v>
      </c>
      <c r="I1666" s="92">
        <f t="shared" ref="I1666:I1729" si="121">LN(H1666)</f>
        <v>6.1984787164923079</v>
      </c>
      <c r="J1666" s="149">
        <f t="shared" si="119"/>
        <v>12.600493015295891</v>
      </c>
    </row>
    <row r="1667" spans="1:10" x14ac:dyDescent="0.25">
      <c r="A1667" s="92">
        <f t="shared" si="118"/>
        <v>133</v>
      </c>
      <c r="B1667" s="5" t="s">
        <v>38</v>
      </c>
      <c r="C1667" s="26">
        <v>44025</v>
      </c>
      <c r="D1667" s="4">
        <v>42</v>
      </c>
      <c r="E1667" s="29">
        <v>534</v>
      </c>
      <c r="G1667" s="82">
        <f>F1667+G1643</f>
        <v>199</v>
      </c>
      <c r="H1667" s="92">
        <f t="shared" si="120"/>
        <v>534</v>
      </c>
      <c r="I1667" s="92">
        <f t="shared" si="121"/>
        <v>6.280395838960195</v>
      </c>
      <c r="J1667" s="149">
        <f t="shared" si="119"/>
        <v>10.166172546061148</v>
      </c>
    </row>
    <row r="1668" spans="1:10" x14ac:dyDescent="0.25">
      <c r="A1668" s="92">
        <f t="shared" ref="A1668:A1731" si="122">IF(EXACT(B1668,B1667),A1667+1,1)</f>
        <v>134</v>
      </c>
      <c r="B1668" s="5" t="s">
        <v>38</v>
      </c>
      <c r="C1668" s="26">
        <v>44026</v>
      </c>
      <c r="D1668" s="4">
        <v>22</v>
      </c>
      <c r="E1668" s="29">
        <v>556</v>
      </c>
      <c r="G1668" s="82" t="e">
        <f>F1668+G1644</f>
        <v>#REF!</v>
      </c>
      <c r="H1668" s="92">
        <f t="shared" si="120"/>
        <v>556</v>
      </c>
      <c r="I1668" s="92">
        <f t="shared" si="121"/>
        <v>6.3207682942505823</v>
      </c>
      <c r="J1668" s="149">
        <f t="shared" si="119"/>
        <v>9.2663644430461307</v>
      </c>
    </row>
    <row r="1669" spans="1:10" x14ac:dyDescent="0.25">
      <c r="A1669" s="92">
        <f t="shared" si="122"/>
        <v>135</v>
      </c>
      <c r="B1669" s="5" t="s">
        <v>38</v>
      </c>
      <c r="C1669" s="26">
        <v>44027</v>
      </c>
      <c r="D1669" s="4">
        <v>9</v>
      </c>
      <c r="E1669" s="29">
        <v>565</v>
      </c>
      <c r="F1669" s="4">
        <v>4</v>
      </c>
      <c r="G1669" s="82" t="e">
        <f>F1669+G1645</f>
        <v>#REF!</v>
      </c>
      <c r="H1669" s="92">
        <f t="shared" si="120"/>
        <v>565</v>
      </c>
      <c r="I1669" s="92">
        <f t="shared" si="121"/>
        <v>6.3368257311464413</v>
      </c>
      <c r="J1669" s="149">
        <f t="shared" si="119"/>
        <v>9.3937418522651246</v>
      </c>
    </row>
    <row r="1670" spans="1:10" x14ac:dyDescent="0.25">
      <c r="A1670" s="92">
        <f t="shared" si="122"/>
        <v>136</v>
      </c>
      <c r="B1670" s="5" t="s">
        <v>38</v>
      </c>
      <c r="C1670" s="26">
        <v>44028</v>
      </c>
      <c r="D1670" s="4">
        <v>10</v>
      </c>
      <c r="E1670" s="29">
        <v>575</v>
      </c>
      <c r="G1670" s="82">
        <f>F1670+G1646</f>
        <v>233</v>
      </c>
      <c r="H1670" s="92">
        <f t="shared" si="120"/>
        <v>575</v>
      </c>
      <c r="I1670" s="92">
        <f t="shared" si="121"/>
        <v>6.3543700407973507</v>
      </c>
      <c r="J1670" s="149">
        <f t="shared" ref="J1670:J1733" si="123">LN(2)/SLOPE(I1663:I1670,A1663:A1670)</f>
        <v>10.53504171984097</v>
      </c>
    </row>
    <row r="1671" spans="1:10" x14ac:dyDescent="0.25">
      <c r="A1671" s="92">
        <f t="shared" si="122"/>
        <v>137</v>
      </c>
      <c r="B1671" s="5" t="s">
        <v>38</v>
      </c>
      <c r="C1671" s="26">
        <v>44029</v>
      </c>
      <c r="D1671" s="4">
        <v>24</v>
      </c>
      <c r="E1671" s="29">
        <v>599</v>
      </c>
      <c r="F1671" s="4">
        <v>1</v>
      </c>
      <c r="G1671" s="82" t="e">
        <f>F1671+G1647</f>
        <v>#REF!</v>
      </c>
      <c r="H1671" s="92">
        <f t="shared" si="120"/>
        <v>599</v>
      </c>
      <c r="I1671" s="92">
        <f t="shared" si="121"/>
        <v>6.3952615981154493</v>
      </c>
      <c r="J1671" s="149">
        <f t="shared" si="123"/>
        <v>12.403371131864846</v>
      </c>
    </row>
    <row r="1672" spans="1:10" x14ac:dyDescent="0.25">
      <c r="A1672" s="92">
        <f t="shared" si="122"/>
        <v>138</v>
      </c>
      <c r="B1672" s="5" t="s">
        <v>38</v>
      </c>
      <c r="C1672" s="26">
        <v>44030</v>
      </c>
      <c r="D1672" s="4">
        <v>15</v>
      </c>
      <c r="E1672" s="29">
        <v>614</v>
      </c>
      <c r="G1672" s="82" t="e">
        <f>F1672+G1648</f>
        <v>#REF!</v>
      </c>
      <c r="H1672" s="92">
        <f t="shared" si="120"/>
        <v>614</v>
      </c>
      <c r="I1672" s="92">
        <f t="shared" si="121"/>
        <v>6.4199949281471422</v>
      </c>
      <c r="J1672" s="149">
        <f t="shared" si="123"/>
        <v>15.809465922622207</v>
      </c>
    </row>
    <row r="1673" spans="1:10" x14ac:dyDescent="0.25">
      <c r="A1673" s="92">
        <f t="shared" si="122"/>
        <v>139</v>
      </c>
      <c r="B1673" s="5" t="s">
        <v>38</v>
      </c>
      <c r="C1673" s="26">
        <v>44031</v>
      </c>
      <c r="D1673" s="4">
        <v>16</v>
      </c>
      <c r="E1673" s="29">
        <v>630</v>
      </c>
      <c r="G1673" s="82">
        <f>F1673+G1649</f>
        <v>39</v>
      </c>
      <c r="H1673" s="92">
        <f t="shared" si="120"/>
        <v>630</v>
      </c>
      <c r="I1673" s="92">
        <f t="shared" si="121"/>
        <v>6.4457198193855785</v>
      </c>
      <c r="J1673" s="149">
        <f t="shared" si="123"/>
        <v>21.809267727657875</v>
      </c>
    </row>
    <row r="1674" spans="1:10" x14ac:dyDescent="0.25">
      <c r="A1674" s="92">
        <f t="shared" si="122"/>
        <v>140</v>
      </c>
      <c r="B1674" s="5" t="s">
        <v>38</v>
      </c>
      <c r="C1674" s="26">
        <v>44032</v>
      </c>
      <c r="D1674" s="4">
        <v>18</v>
      </c>
      <c r="E1674" s="29">
        <v>648</v>
      </c>
      <c r="G1674" s="82" t="e">
        <f>F1674+G1650</f>
        <v>#REF!</v>
      </c>
      <c r="H1674" s="92">
        <f t="shared" si="120"/>
        <v>648</v>
      </c>
      <c r="I1674" s="92">
        <f t="shared" si="121"/>
        <v>6.4738906963522744</v>
      </c>
      <c r="J1674" s="149">
        <f t="shared" si="123"/>
        <v>25.653784891909233</v>
      </c>
    </row>
    <row r="1675" spans="1:10" x14ac:dyDescent="0.25">
      <c r="A1675" s="92">
        <f t="shared" si="122"/>
        <v>141</v>
      </c>
      <c r="B1675" s="5" t="s">
        <v>38</v>
      </c>
      <c r="C1675" s="26">
        <v>44033</v>
      </c>
      <c r="D1675" s="4">
        <v>7</v>
      </c>
      <c r="E1675" s="29">
        <v>655</v>
      </c>
      <c r="F1675" s="4">
        <v>1</v>
      </c>
      <c r="G1675" s="82" t="e">
        <f>F1675+G1651</f>
        <v>#REF!</v>
      </c>
      <c r="H1675" s="92">
        <f t="shared" si="120"/>
        <v>655</v>
      </c>
      <c r="I1675" s="92">
        <f t="shared" si="121"/>
        <v>6.4846352356352517</v>
      </c>
      <c r="J1675" s="149">
        <f t="shared" si="123"/>
        <v>27.320296840773935</v>
      </c>
    </row>
    <row r="1676" spans="1:10" x14ac:dyDescent="0.25">
      <c r="A1676" s="92">
        <f t="shared" si="122"/>
        <v>142</v>
      </c>
      <c r="B1676" s="5" t="s">
        <v>38</v>
      </c>
      <c r="C1676" s="26">
        <v>44034</v>
      </c>
      <c r="D1676" s="4">
        <v>24</v>
      </c>
      <c r="E1676" s="29">
        <v>679</v>
      </c>
      <c r="G1676" s="82">
        <f>F1676+G1652</f>
        <v>2</v>
      </c>
      <c r="H1676" s="92">
        <f t="shared" si="120"/>
        <v>679</v>
      </c>
      <c r="I1676" s="92">
        <f t="shared" si="121"/>
        <v>6.5206211275586963</v>
      </c>
      <c r="J1676" s="149">
        <f t="shared" si="123"/>
        <v>26.471564472679976</v>
      </c>
    </row>
    <row r="1677" spans="1:10" x14ac:dyDescent="0.25">
      <c r="A1677" s="92">
        <f t="shared" si="122"/>
        <v>143</v>
      </c>
      <c r="B1677" s="5" t="s">
        <v>38</v>
      </c>
      <c r="C1677" s="26">
        <v>44035</v>
      </c>
      <c r="D1677" s="4">
        <v>31</v>
      </c>
      <c r="E1677" s="29">
        <v>710</v>
      </c>
      <c r="G1677" s="82" t="e">
        <f>F1677+G1653</f>
        <v>#REF!</v>
      </c>
      <c r="H1677" s="92">
        <f t="shared" si="120"/>
        <v>710</v>
      </c>
      <c r="I1677" s="92">
        <f t="shared" si="121"/>
        <v>6.5652649700353614</v>
      </c>
      <c r="J1677" s="149">
        <f t="shared" si="123"/>
        <v>25.041078735516891</v>
      </c>
    </row>
    <row r="1678" spans="1:10" x14ac:dyDescent="0.25">
      <c r="A1678" s="92">
        <f t="shared" si="122"/>
        <v>144</v>
      </c>
      <c r="B1678" s="5" t="s">
        <v>38</v>
      </c>
      <c r="C1678" s="26">
        <v>44036</v>
      </c>
      <c r="D1678" s="4">
        <v>11</v>
      </c>
      <c r="E1678" s="29">
        <v>721</v>
      </c>
      <c r="G1678" s="82" t="e">
        <f>F1678+G1654</f>
        <v>#REF!</v>
      </c>
      <c r="H1678" s="92">
        <f t="shared" si="120"/>
        <v>721</v>
      </c>
      <c r="I1678" s="92">
        <f t="shared" si="121"/>
        <v>6.5806391372849493</v>
      </c>
      <c r="J1678" s="149">
        <f t="shared" si="123"/>
        <v>25.769361376133272</v>
      </c>
    </row>
    <row r="1679" spans="1:10" x14ac:dyDescent="0.25">
      <c r="A1679" s="92">
        <f t="shared" si="122"/>
        <v>145</v>
      </c>
      <c r="B1679" s="5" t="s">
        <v>38</v>
      </c>
      <c r="C1679" s="26">
        <v>44037</v>
      </c>
      <c r="D1679" s="4">
        <v>18</v>
      </c>
      <c r="E1679" s="29">
        <v>739</v>
      </c>
      <c r="G1679" s="82">
        <f>F1679+G1655</f>
        <v>0</v>
      </c>
      <c r="H1679" s="92">
        <f t="shared" si="120"/>
        <v>739</v>
      </c>
      <c r="I1679" s="92">
        <f t="shared" si="121"/>
        <v>6.6052979209482015</v>
      </c>
      <c r="J1679" s="149">
        <f t="shared" si="123"/>
        <v>25.516562934639815</v>
      </c>
    </row>
    <row r="1680" spans="1:10" x14ac:dyDescent="0.25">
      <c r="A1680" s="92">
        <f t="shared" si="122"/>
        <v>146</v>
      </c>
      <c r="B1680" s="5" t="s">
        <v>38</v>
      </c>
      <c r="C1680" s="26">
        <v>44038</v>
      </c>
      <c r="D1680" s="4">
        <v>21</v>
      </c>
      <c r="E1680" s="29">
        <v>760</v>
      </c>
      <c r="G1680" s="82" t="e">
        <f>F1680+G1656</f>
        <v>#REF!</v>
      </c>
      <c r="H1680" s="92">
        <f t="shared" si="120"/>
        <v>760</v>
      </c>
      <c r="I1680" s="92">
        <f t="shared" si="121"/>
        <v>6.633318433280377</v>
      </c>
      <c r="J1680" s="149">
        <f t="shared" si="123"/>
        <v>25.283259838962188</v>
      </c>
    </row>
    <row r="1681" spans="1:10" x14ac:dyDescent="0.25">
      <c r="A1681" s="92">
        <f t="shared" si="122"/>
        <v>147</v>
      </c>
      <c r="B1681" s="5" t="s">
        <v>38</v>
      </c>
      <c r="C1681" s="26">
        <v>44039</v>
      </c>
      <c r="D1681" s="4">
        <v>4</v>
      </c>
      <c r="E1681" s="29">
        <v>764</v>
      </c>
      <c r="F1681" s="4">
        <v>1</v>
      </c>
      <c r="G1681" s="82" t="e">
        <f>F1681+G1657</f>
        <v>#REF!</v>
      </c>
      <c r="H1681" s="92">
        <f t="shared" si="120"/>
        <v>764</v>
      </c>
      <c r="I1681" s="92">
        <f t="shared" si="121"/>
        <v>6.6385677891665207</v>
      </c>
      <c r="J1681" s="149">
        <f t="shared" si="123"/>
        <v>26.88651350403412</v>
      </c>
    </row>
    <row r="1682" spans="1:10" x14ac:dyDescent="0.25">
      <c r="A1682" s="92">
        <f t="shared" si="122"/>
        <v>148</v>
      </c>
      <c r="B1682" s="5" t="s">
        <v>38</v>
      </c>
      <c r="C1682" s="26">
        <v>44040</v>
      </c>
      <c r="D1682" s="4">
        <v>4</v>
      </c>
      <c r="E1682" s="29">
        <v>768</v>
      </c>
      <c r="G1682" s="82">
        <f>F1682+G1658</f>
        <v>758</v>
      </c>
      <c r="H1682" s="92">
        <f t="shared" si="120"/>
        <v>768</v>
      </c>
      <c r="I1682" s="92">
        <f t="shared" si="121"/>
        <v>6.6437897331476723</v>
      </c>
      <c r="J1682" s="149">
        <f t="shared" si="123"/>
        <v>30.126948118925512</v>
      </c>
    </row>
    <row r="1683" spans="1:10" x14ac:dyDescent="0.25">
      <c r="A1683" s="92">
        <f t="shared" si="122"/>
        <v>149</v>
      </c>
      <c r="B1683" s="5" t="s">
        <v>38</v>
      </c>
      <c r="C1683" s="26">
        <v>44041</v>
      </c>
      <c r="D1683" s="4">
        <v>15</v>
      </c>
      <c r="E1683" s="29">
        <v>783</v>
      </c>
      <c r="G1683" s="82" t="e">
        <f>F1683+G1659</f>
        <v>#REF!</v>
      </c>
      <c r="H1683" s="92">
        <f t="shared" si="120"/>
        <v>783</v>
      </c>
      <c r="I1683" s="92">
        <f t="shared" si="121"/>
        <v>6.6631326959908028</v>
      </c>
      <c r="J1683" s="149">
        <f t="shared" si="123"/>
        <v>36.572833708030608</v>
      </c>
    </row>
    <row r="1684" spans="1:10" x14ac:dyDescent="0.25">
      <c r="A1684" s="92">
        <f t="shared" si="122"/>
        <v>150</v>
      </c>
      <c r="B1684" s="5" t="s">
        <v>38</v>
      </c>
      <c r="C1684" s="26">
        <v>44042</v>
      </c>
      <c r="D1684" s="4">
        <v>20</v>
      </c>
      <c r="E1684" s="29">
        <v>803</v>
      </c>
      <c r="G1684" s="82" t="e">
        <f>F1684+G1660</f>
        <v>#REF!</v>
      </c>
      <c r="H1684" s="92">
        <f t="shared" si="120"/>
        <v>803</v>
      </c>
      <c r="I1684" s="92">
        <f t="shared" si="121"/>
        <v>6.6883547139467616</v>
      </c>
      <c r="J1684" s="149">
        <f t="shared" si="123"/>
        <v>41.743257229034</v>
      </c>
    </row>
    <row r="1685" spans="1:10" x14ac:dyDescent="0.25">
      <c r="A1685" s="92">
        <f t="shared" si="122"/>
        <v>151</v>
      </c>
      <c r="B1685" s="5" t="s">
        <v>38</v>
      </c>
      <c r="C1685" s="26">
        <v>44043</v>
      </c>
      <c r="D1685" s="4">
        <v>9</v>
      </c>
      <c r="E1685" s="29">
        <v>812</v>
      </c>
      <c r="F1685" s="4">
        <v>1</v>
      </c>
      <c r="G1685" s="82">
        <f>F1685+G1661</f>
        <v>222</v>
      </c>
      <c r="H1685" s="92">
        <f t="shared" si="120"/>
        <v>812</v>
      </c>
      <c r="I1685" s="92">
        <f t="shared" si="121"/>
        <v>6.6995003401616779</v>
      </c>
      <c r="J1685" s="149">
        <f t="shared" si="123"/>
        <v>43.387001476360801</v>
      </c>
    </row>
    <row r="1686" spans="1:10" x14ac:dyDescent="0.25">
      <c r="A1686" s="92">
        <f t="shared" si="122"/>
        <v>152</v>
      </c>
      <c r="B1686" s="5" t="s">
        <v>38</v>
      </c>
      <c r="C1686" s="26">
        <v>44044</v>
      </c>
      <c r="D1686" s="4">
        <v>14</v>
      </c>
      <c r="E1686" s="29">
        <v>826</v>
      </c>
      <c r="G1686" s="82" t="e">
        <f>F1686+G1662</f>
        <v>#REF!</v>
      </c>
      <c r="H1686" s="92">
        <f t="shared" si="120"/>
        <v>826</v>
      </c>
      <c r="I1686" s="92">
        <f t="shared" si="121"/>
        <v>6.7165947735209777</v>
      </c>
      <c r="J1686" s="149">
        <f t="shared" si="123"/>
        <v>45.534341179391063</v>
      </c>
    </row>
    <row r="1687" spans="1:10" x14ac:dyDescent="0.25">
      <c r="A1687" s="92">
        <f t="shared" si="122"/>
        <v>153</v>
      </c>
      <c r="B1687" s="5" t="s">
        <v>38</v>
      </c>
      <c r="C1687" s="26">
        <v>44045</v>
      </c>
      <c r="D1687" s="4">
        <v>20</v>
      </c>
      <c r="E1687" s="29">
        <v>846</v>
      </c>
      <c r="G1687" s="82" t="e">
        <f>F1687+G1663</f>
        <v>#REF!</v>
      </c>
      <c r="H1687" s="92">
        <f t="shared" si="120"/>
        <v>846</v>
      </c>
      <c r="I1687" s="92">
        <f t="shared" si="121"/>
        <v>6.7405193596062229</v>
      </c>
      <c r="J1687" s="149">
        <f t="shared" si="123"/>
        <v>43.682625009889371</v>
      </c>
    </row>
    <row r="1688" spans="1:10" x14ac:dyDescent="0.25">
      <c r="A1688" s="92">
        <f t="shared" si="122"/>
        <v>154</v>
      </c>
      <c r="B1688" s="5" t="s">
        <v>38</v>
      </c>
      <c r="C1688" s="26">
        <v>44046</v>
      </c>
      <c r="D1688" s="4">
        <v>29</v>
      </c>
      <c r="E1688" s="29">
        <v>875</v>
      </c>
      <c r="F1688" s="4">
        <v>2</v>
      </c>
      <c r="G1688" s="82">
        <f>F1688+G1664</f>
        <v>217</v>
      </c>
      <c r="H1688" s="92">
        <f t="shared" si="120"/>
        <v>875</v>
      </c>
      <c r="I1688" s="92">
        <f t="shared" si="121"/>
        <v>6.7742238863576141</v>
      </c>
      <c r="J1688" s="149">
        <f t="shared" si="123"/>
        <v>36.282000686701608</v>
      </c>
    </row>
    <row r="1689" spans="1:10" x14ac:dyDescent="0.25">
      <c r="A1689" s="92">
        <f t="shared" si="122"/>
        <v>155</v>
      </c>
      <c r="B1689" s="5" t="s">
        <v>38</v>
      </c>
      <c r="C1689" s="26">
        <v>44047</v>
      </c>
      <c r="D1689" s="4">
        <v>22</v>
      </c>
      <c r="E1689" s="29">
        <v>897</v>
      </c>
      <c r="G1689" s="82" t="e">
        <f>F1689+G1665</f>
        <v>#REF!</v>
      </c>
      <c r="H1689" s="92">
        <f t="shared" si="120"/>
        <v>897</v>
      </c>
      <c r="I1689" s="92">
        <f t="shared" si="121"/>
        <v>6.799055862058796</v>
      </c>
      <c r="J1689" s="149">
        <f t="shared" si="123"/>
        <v>32.063512045047688</v>
      </c>
    </row>
    <row r="1690" spans="1:10" x14ac:dyDescent="0.25">
      <c r="A1690" s="92">
        <f t="shared" si="122"/>
        <v>156</v>
      </c>
      <c r="B1690" s="5" t="s">
        <v>38</v>
      </c>
      <c r="C1690" s="26">
        <v>44048</v>
      </c>
      <c r="D1690" s="4">
        <v>42</v>
      </c>
      <c r="E1690" s="29">
        <v>939</v>
      </c>
      <c r="F1690" s="4">
        <v>2</v>
      </c>
      <c r="G1690" s="82" t="e">
        <f>F1690+G1666</f>
        <v>#REF!</v>
      </c>
      <c r="H1690" s="92">
        <f t="shared" si="120"/>
        <v>939</v>
      </c>
      <c r="I1690" s="92">
        <f t="shared" si="121"/>
        <v>6.8448154792082629</v>
      </c>
      <c r="J1690" s="149">
        <f t="shared" si="123"/>
        <v>28.081852141543354</v>
      </c>
    </row>
    <row r="1691" spans="1:10" x14ac:dyDescent="0.25">
      <c r="A1691" s="92">
        <f t="shared" si="122"/>
        <v>157</v>
      </c>
      <c r="B1691" s="5" t="s">
        <v>38</v>
      </c>
      <c r="C1691" s="26">
        <v>44049</v>
      </c>
      <c r="D1691" s="4">
        <v>59</v>
      </c>
      <c r="E1691" s="29">
        <v>998</v>
      </c>
      <c r="G1691" s="82">
        <f>F1691+G1667</f>
        <v>199</v>
      </c>
      <c r="H1691" s="92">
        <f t="shared" si="120"/>
        <v>998</v>
      </c>
      <c r="I1691" s="92">
        <f t="shared" si="121"/>
        <v>6.9057532763114642</v>
      </c>
      <c r="J1691" s="149">
        <f t="shared" si="123"/>
        <v>23.018555159435408</v>
      </c>
    </row>
    <row r="1692" spans="1:10" x14ac:dyDescent="0.25">
      <c r="A1692" s="92">
        <f t="shared" si="122"/>
        <v>158</v>
      </c>
      <c r="B1692" s="5" t="s">
        <v>38</v>
      </c>
      <c r="C1692" s="26">
        <v>44050</v>
      </c>
      <c r="D1692" s="4">
        <v>57</v>
      </c>
      <c r="E1692" s="29">
        <v>1055</v>
      </c>
      <c r="F1692" s="4">
        <v>1</v>
      </c>
      <c r="G1692" s="82" t="e">
        <f>F1692+G1668</f>
        <v>#REF!</v>
      </c>
      <c r="H1692" s="92">
        <f t="shared" si="120"/>
        <v>1055</v>
      </c>
      <c r="I1692" s="92">
        <f t="shared" si="121"/>
        <v>6.9612960459101672</v>
      </c>
      <c r="J1692" s="149">
        <f t="shared" si="123"/>
        <v>18.685114329501424</v>
      </c>
    </row>
    <row r="1693" spans="1:10" x14ac:dyDescent="0.25">
      <c r="A1693" s="92">
        <f t="shared" si="122"/>
        <v>159</v>
      </c>
      <c r="B1693" s="5" t="s">
        <v>38</v>
      </c>
      <c r="C1693" s="26">
        <v>44051</v>
      </c>
      <c r="D1693" s="4">
        <v>31</v>
      </c>
      <c r="E1693" s="29">
        <v>1086</v>
      </c>
      <c r="G1693" s="82" t="e">
        <f>F1693+G1669</f>
        <v>#REF!</v>
      </c>
      <c r="H1693" s="92">
        <f t="shared" si="120"/>
        <v>1086</v>
      </c>
      <c r="I1693" s="92">
        <f t="shared" si="121"/>
        <v>6.9902565004938806</v>
      </c>
      <c r="J1693" s="149">
        <f t="shared" si="123"/>
        <v>16.828515462878631</v>
      </c>
    </row>
    <row r="1694" spans="1:10" x14ac:dyDescent="0.25">
      <c r="A1694" s="92">
        <f t="shared" si="122"/>
        <v>160</v>
      </c>
      <c r="B1694" s="5" t="s">
        <v>38</v>
      </c>
      <c r="C1694" s="26">
        <v>44052</v>
      </c>
      <c r="D1694" s="4">
        <v>77</v>
      </c>
      <c r="E1694" s="29">
        <v>1163</v>
      </c>
      <c r="G1694" s="82">
        <f>F1694+G1670</f>
        <v>233</v>
      </c>
      <c r="H1694" s="92">
        <f t="shared" si="120"/>
        <v>1163</v>
      </c>
      <c r="I1694" s="92">
        <f t="shared" si="121"/>
        <v>7.0587581525186645</v>
      </c>
      <c r="J1694" s="149">
        <f t="shared" si="123"/>
        <v>15.101664981424468</v>
      </c>
    </row>
    <row r="1695" spans="1:10" x14ac:dyDescent="0.25">
      <c r="A1695" s="92">
        <f t="shared" si="122"/>
        <v>161</v>
      </c>
      <c r="B1695" s="5" t="s">
        <v>38</v>
      </c>
      <c r="C1695" s="26">
        <v>44053</v>
      </c>
      <c r="D1695" s="4">
        <v>45</v>
      </c>
      <c r="E1695" s="29">
        <v>1208</v>
      </c>
      <c r="G1695" s="82" t="e">
        <f>F1695+G1671</f>
        <v>#REF!</v>
      </c>
      <c r="H1695" s="92">
        <f t="shared" si="120"/>
        <v>1208</v>
      </c>
      <c r="I1695" s="92">
        <f t="shared" si="121"/>
        <v>7.0967213784947605</v>
      </c>
      <c r="J1695" s="149">
        <f t="shared" si="123"/>
        <v>14.383987351447072</v>
      </c>
    </row>
    <row r="1696" spans="1:10" x14ac:dyDescent="0.25">
      <c r="A1696" s="92">
        <f t="shared" si="122"/>
        <v>162</v>
      </c>
      <c r="B1696" s="5" t="s">
        <v>38</v>
      </c>
      <c r="C1696" s="26">
        <v>44054</v>
      </c>
      <c r="D1696" s="4">
        <v>35</v>
      </c>
      <c r="E1696" s="29">
        <v>1243</v>
      </c>
      <c r="F1696" s="4">
        <v>2</v>
      </c>
      <c r="G1696" s="82" t="e">
        <f>F1696+G1672</f>
        <v>#REF!</v>
      </c>
      <c r="H1696" s="92">
        <f t="shared" si="120"/>
        <v>1243</v>
      </c>
      <c r="I1696" s="92">
        <f t="shared" si="121"/>
        <v>7.1252830915107115</v>
      </c>
      <c r="J1696" s="149">
        <f t="shared" si="123"/>
        <v>14.443807571728891</v>
      </c>
    </row>
    <row r="1697" spans="1:10" x14ac:dyDescent="0.25">
      <c r="A1697" s="92">
        <f t="shared" si="122"/>
        <v>163</v>
      </c>
      <c r="B1697" s="5" t="s">
        <v>38</v>
      </c>
      <c r="C1697" s="26">
        <v>44055</v>
      </c>
      <c r="D1697" s="4">
        <v>66</v>
      </c>
      <c r="E1697" s="29">
        <f>D1697+E1673</f>
        <v>696</v>
      </c>
      <c r="G1697" s="82">
        <f>F1697+G1673</f>
        <v>39</v>
      </c>
      <c r="H1697" s="92">
        <f t="shared" si="120"/>
        <v>1309</v>
      </c>
      <c r="I1697" s="92">
        <f t="shared" si="121"/>
        <v>7.1770187659099003</v>
      </c>
      <c r="J1697" s="149">
        <f t="shared" si="123"/>
        <v>14.937559721397779</v>
      </c>
    </row>
    <row r="1698" spans="1:10" x14ac:dyDescent="0.25">
      <c r="A1698" s="92">
        <f t="shared" si="122"/>
        <v>164</v>
      </c>
      <c r="B1698" s="5" t="s">
        <v>38</v>
      </c>
      <c r="C1698" s="26">
        <v>44056</v>
      </c>
      <c r="D1698" s="4">
        <v>55</v>
      </c>
      <c r="E1698" s="29">
        <f>D1698+E1674</f>
        <v>703</v>
      </c>
      <c r="F1698" s="4">
        <v>3</v>
      </c>
      <c r="G1698" s="82" t="e">
        <f>F1698+G1674</f>
        <v>#REF!</v>
      </c>
      <c r="H1698" s="92">
        <f t="shared" si="120"/>
        <v>1364</v>
      </c>
      <c r="I1698" s="92">
        <f t="shared" si="121"/>
        <v>7.2181768384034077</v>
      </c>
      <c r="J1698" s="149">
        <f t="shared" si="123"/>
        <v>15.699731730089832</v>
      </c>
    </row>
    <row r="1699" spans="1:10" x14ac:dyDescent="0.25">
      <c r="A1699" s="92">
        <f t="shared" si="122"/>
        <v>165</v>
      </c>
      <c r="B1699" s="5" t="s">
        <v>38</v>
      </c>
      <c r="C1699" s="26">
        <v>44057</v>
      </c>
      <c r="D1699" s="4">
        <v>100</v>
      </c>
      <c r="E1699" s="29">
        <f>D1699+E1675</f>
        <v>755</v>
      </c>
      <c r="F1699" s="4">
        <v>2</v>
      </c>
      <c r="G1699" s="82" t="e">
        <f>F1699+G1675</f>
        <v>#REF!</v>
      </c>
      <c r="H1699" s="92">
        <f t="shared" si="120"/>
        <v>1464</v>
      </c>
      <c r="I1699" s="92">
        <f t="shared" si="121"/>
        <v>7.2889276945212567</v>
      </c>
      <c r="J1699" s="149">
        <f t="shared" si="123"/>
        <v>15.256490394520805</v>
      </c>
    </row>
    <row r="1700" spans="1:10" x14ac:dyDescent="0.25">
      <c r="A1700" s="92">
        <f t="shared" si="122"/>
        <v>166</v>
      </c>
      <c r="B1700" s="5" t="s">
        <v>38</v>
      </c>
      <c r="C1700" s="26">
        <v>44058</v>
      </c>
      <c r="D1700" s="4">
        <v>64</v>
      </c>
      <c r="E1700" s="29">
        <f>D1700+E1676</f>
        <v>743</v>
      </c>
      <c r="F1700" s="4">
        <v>2</v>
      </c>
      <c r="G1700" s="82">
        <f>F1700+G1676</f>
        <v>4</v>
      </c>
      <c r="H1700" s="92">
        <f t="shared" si="120"/>
        <v>1528</v>
      </c>
      <c r="I1700" s="92">
        <f t="shared" si="121"/>
        <v>7.3317149697264661</v>
      </c>
      <c r="J1700" s="149">
        <f t="shared" si="123"/>
        <v>14.713677779817642</v>
      </c>
    </row>
    <row r="1701" spans="1:10" x14ac:dyDescent="0.25">
      <c r="A1701" s="92">
        <f t="shared" si="122"/>
        <v>167</v>
      </c>
      <c r="B1701" s="5" t="s">
        <v>38</v>
      </c>
      <c r="C1701" s="26">
        <v>44059</v>
      </c>
      <c r="D1701" s="4">
        <v>102</v>
      </c>
      <c r="E1701" s="29">
        <f>D1701+E1677</f>
        <v>812</v>
      </c>
      <c r="F1701" s="4">
        <v>2</v>
      </c>
      <c r="G1701" s="82" t="e">
        <f>F1701+G1677</f>
        <v>#REF!</v>
      </c>
      <c r="H1701" s="92">
        <f t="shared" si="120"/>
        <v>1630</v>
      </c>
      <c r="I1701" s="92">
        <f t="shared" si="121"/>
        <v>7.3963352938008082</v>
      </c>
      <c r="J1701" s="149">
        <f t="shared" si="123"/>
        <v>14.305389461377002</v>
      </c>
    </row>
    <row r="1702" spans="1:10" x14ac:dyDescent="0.25">
      <c r="A1702" s="92">
        <f t="shared" si="122"/>
        <v>168</v>
      </c>
      <c r="B1702" s="5" t="s">
        <v>38</v>
      </c>
      <c r="C1702" s="26">
        <v>44060</v>
      </c>
      <c r="D1702" s="4">
        <v>73</v>
      </c>
      <c r="E1702" s="29">
        <f>D1702+E1678</f>
        <v>794</v>
      </c>
      <c r="F1702" s="4">
        <v>2</v>
      </c>
      <c r="G1702" s="82" t="e">
        <f>F1702+G1678</f>
        <v>#REF!</v>
      </c>
      <c r="H1702" s="92">
        <f t="shared" si="120"/>
        <v>1703</v>
      </c>
      <c r="I1702" s="92">
        <f t="shared" si="121"/>
        <v>7.4401466806626884</v>
      </c>
      <c r="J1702" s="149">
        <f t="shared" si="123"/>
        <v>13.5592247438115</v>
      </c>
    </row>
    <row r="1703" spans="1:10" x14ac:dyDescent="0.25">
      <c r="A1703" s="92">
        <f t="shared" si="122"/>
        <v>169</v>
      </c>
      <c r="B1703" s="5" t="s">
        <v>38</v>
      </c>
      <c r="C1703" s="26">
        <v>44061</v>
      </c>
      <c r="D1703" s="4">
        <v>46</v>
      </c>
      <c r="E1703" s="29">
        <v>1750</v>
      </c>
      <c r="G1703" s="82">
        <f>F1703+G1679</f>
        <v>0</v>
      </c>
      <c r="H1703" s="92">
        <f t="shared" si="120"/>
        <v>1749</v>
      </c>
      <c r="I1703" s="92">
        <f t="shared" si="121"/>
        <v>7.4667994750186022</v>
      </c>
      <c r="J1703" s="149">
        <f t="shared" si="123"/>
        <v>13.592654010747045</v>
      </c>
    </row>
    <row r="1704" spans="1:10" x14ac:dyDescent="0.25">
      <c r="A1704" s="92">
        <f t="shared" si="122"/>
        <v>170</v>
      </c>
      <c r="B1704" s="5" t="s">
        <v>38</v>
      </c>
      <c r="C1704" s="26">
        <v>44062</v>
      </c>
      <c r="D1704" s="4">
        <v>60</v>
      </c>
      <c r="E1704" s="29">
        <f>D1704+E1680</f>
        <v>820</v>
      </c>
      <c r="F1704" s="4">
        <v>1</v>
      </c>
      <c r="G1704" s="82" t="e">
        <f>F1704+G1680</f>
        <v>#REF!</v>
      </c>
      <c r="H1704" s="92">
        <f t="shared" si="120"/>
        <v>1809</v>
      </c>
      <c r="I1704" s="92">
        <f t="shared" si="121"/>
        <v>7.5005294853952948</v>
      </c>
      <c r="J1704" s="149">
        <f t="shared" si="123"/>
        <v>14.462211148732038</v>
      </c>
    </row>
    <row r="1705" spans="1:10" x14ac:dyDescent="0.25">
      <c r="A1705" s="92">
        <f t="shared" si="122"/>
        <v>171</v>
      </c>
      <c r="B1705" s="5" t="s">
        <v>38</v>
      </c>
      <c r="C1705" s="26">
        <v>44063</v>
      </c>
      <c r="D1705" s="4">
        <v>51</v>
      </c>
      <c r="E1705" s="29">
        <f>D1705+E1681</f>
        <v>815</v>
      </c>
      <c r="G1705" s="82" t="e">
        <f>F1705+G1681</f>
        <v>#REF!</v>
      </c>
      <c r="H1705" s="92">
        <f t="shared" si="120"/>
        <v>1860</v>
      </c>
      <c r="I1705" s="92">
        <f t="shared" si="121"/>
        <v>7.5283317667072467</v>
      </c>
      <c r="J1705" s="149">
        <f t="shared" si="123"/>
        <v>15.829759772077523</v>
      </c>
    </row>
    <row r="1706" spans="1:10" x14ac:dyDescent="0.25">
      <c r="A1706" s="92">
        <f t="shared" si="122"/>
        <v>172</v>
      </c>
      <c r="B1706" s="5" t="s">
        <v>38</v>
      </c>
      <c r="C1706" s="26">
        <v>44064</v>
      </c>
      <c r="D1706" s="4">
        <v>136</v>
      </c>
      <c r="E1706" s="29">
        <f>D1706+E1682</f>
        <v>904</v>
      </c>
      <c r="F1706" s="4">
        <v>2</v>
      </c>
      <c r="G1706" s="82">
        <f>F1706+G1682</f>
        <v>760</v>
      </c>
      <c r="H1706" s="92">
        <f t="shared" si="120"/>
        <v>1996</v>
      </c>
      <c r="I1706" s="92">
        <f t="shared" si="121"/>
        <v>7.5989004568714096</v>
      </c>
      <c r="J1706" s="149">
        <f t="shared" si="123"/>
        <v>16.673029068351184</v>
      </c>
    </row>
    <row r="1707" spans="1:10" x14ac:dyDescent="0.25">
      <c r="A1707" s="92">
        <f t="shared" si="122"/>
        <v>173</v>
      </c>
      <c r="B1707" s="5" t="s">
        <v>38</v>
      </c>
      <c r="C1707" s="26">
        <v>44065</v>
      </c>
      <c r="D1707" s="4">
        <v>135</v>
      </c>
      <c r="E1707" s="29">
        <f>D1707+E1683</f>
        <v>918</v>
      </c>
      <c r="G1707" s="82" t="e">
        <f>F1707+G1683</f>
        <v>#REF!</v>
      </c>
      <c r="H1707" s="92">
        <f t="shared" si="120"/>
        <v>2131</v>
      </c>
      <c r="I1707" s="92">
        <f t="shared" si="121"/>
        <v>7.6643466320986171</v>
      </c>
      <c r="J1707" s="149">
        <f t="shared" si="123"/>
        <v>15.997757854898897</v>
      </c>
    </row>
    <row r="1708" spans="1:10" x14ac:dyDescent="0.25">
      <c r="A1708" s="92">
        <f t="shared" si="122"/>
        <v>174</v>
      </c>
      <c r="B1708" s="5" t="s">
        <v>38</v>
      </c>
      <c r="C1708" s="26">
        <v>44066</v>
      </c>
      <c r="D1708" s="4">
        <v>126</v>
      </c>
      <c r="E1708" s="29">
        <f>D1708+E1684</f>
        <v>929</v>
      </c>
      <c r="G1708" s="82" t="e">
        <f>F1708+G1684</f>
        <v>#REF!</v>
      </c>
      <c r="H1708" s="92">
        <f t="shared" si="120"/>
        <v>2257</v>
      </c>
      <c r="I1708" s="92">
        <f t="shared" si="121"/>
        <v>7.7217917768175353</v>
      </c>
      <c r="J1708" s="149">
        <f t="shared" si="123"/>
        <v>15.228822641689193</v>
      </c>
    </row>
    <row r="1709" spans="1:10" x14ac:dyDescent="0.25">
      <c r="A1709" s="92">
        <f t="shared" si="122"/>
        <v>175</v>
      </c>
      <c r="B1709" s="5" t="s">
        <v>38</v>
      </c>
      <c r="C1709" s="26">
        <v>44067</v>
      </c>
      <c r="D1709" s="4">
        <v>124</v>
      </c>
      <c r="E1709" s="29">
        <f>D1709+E1685</f>
        <v>936</v>
      </c>
      <c r="G1709" s="82">
        <f>F1709+G1685</f>
        <v>222</v>
      </c>
      <c r="H1709" s="92">
        <f t="shared" si="120"/>
        <v>2381</v>
      </c>
      <c r="I1709" s="92">
        <f t="shared" si="121"/>
        <v>7.7752758464868625</v>
      </c>
      <c r="J1709" s="149">
        <f t="shared" si="123"/>
        <v>13.91966358883292</v>
      </c>
    </row>
    <row r="1710" spans="1:10" x14ac:dyDescent="0.25">
      <c r="A1710" s="92">
        <f t="shared" si="122"/>
        <v>176</v>
      </c>
      <c r="B1710" s="5" t="s">
        <v>38</v>
      </c>
      <c r="C1710" s="26">
        <v>44068</v>
      </c>
      <c r="D1710" s="4">
        <v>127</v>
      </c>
      <c r="E1710" s="29">
        <f>D1710+E1686</f>
        <v>953</v>
      </c>
      <c r="F1710" s="4">
        <v>3</v>
      </c>
      <c r="G1710" s="82" t="e">
        <f>F1710+G1686</f>
        <v>#REF!</v>
      </c>
      <c r="H1710" s="92">
        <f t="shared" si="120"/>
        <v>2508</v>
      </c>
      <c r="I1710" s="92">
        <f t="shared" si="121"/>
        <v>7.8272409017528117</v>
      </c>
      <c r="J1710" s="149">
        <f t="shared" si="123"/>
        <v>12.817273799484006</v>
      </c>
    </row>
    <row r="1711" spans="1:10" x14ac:dyDescent="0.25">
      <c r="A1711" s="92">
        <f t="shared" si="122"/>
        <v>177</v>
      </c>
      <c r="B1711" s="5" t="s">
        <v>38</v>
      </c>
      <c r="C1711" s="26">
        <v>44069</v>
      </c>
      <c r="D1711" s="4">
        <v>112</v>
      </c>
      <c r="E1711" s="29">
        <f>D1711+E1687</f>
        <v>958</v>
      </c>
      <c r="F1711" s="4">
        <f>1</f>
        <v>1</v>
      </c>
      <c r="G1711" s="82" t="e">
        <f>F1711+G1687</f>
        <v>#REF!</v>
      </c>
      <c r="H1711" s="92">
        <f t="shared" si="120"/>
        <v>2620</v>
      </c>
      <c r="I1711" s="92">
        <f t="shared" si="121"/>
        <v>7.8709295967551425</v>
      </c>
      <c r="J1711" s="149">
        <f t="shared" si="123"/>
        <v>12.457293014819744</v>
      </c>
    </row>
    <row r="1712" spans="1:10" x14ac:dyDescent="0.25">
      <c r="A1712" s="92">
        <f t="shared" si="122"/>
        <v>178</v>
      </c>
      <c r="B1712" s="5" t="s">
        <v>38</v>
      </c>
      <c r="C1712" s="26">
        <v>44070</v>
      </c>
      <c r="D1712" s="4">
        <v>160</v>
      </c>
      <c r="E1712" s="29">
        <f>D1712+E1688</f>
        <v>1035</v>
      </c>
      <c r="F1712" s="4">
        <f>1</f>
        <v>1</v>
      </c>
      <c r="G1712" s="82">
        <f>F1712+G1688</f>
        <v>218</v>
      </c>
      <c r="H1712" s="92">
        <f t="shared" si="120"/>
        <v>2780</v>
      </c>
      <c r="I1712" s="92">
        <f t="shared" si="121"/>
        <v>7.9302062066846828</v>
      </c>
      <c r="J1712" s="149">
        <f t="shared" si="123"/>
        <v>12.347615806147598</v>
      </c>
    </row>
    <row r="1713" spans="1:10" x14ac:dyDescent="0.25">
      <c r="A1713" s="92">
        <f t="shared" si="122"/>
        <v>179</v>
      </c>
      <c r="B1713" s="5" t="s">
        <v>38</v>
      </c>
      <c r="C1713" s="26">
        <v>44071</v>
      </c>
      <c r="D1713" s="4">
        <v>155</v>
      </c>
      <c r="E1713" s="29">
        <f>D1713+E1689</f>
        <v>1052</v>
      </c>
      <c r="F1713" s="4">
        <f>1+3</f>
        <v>4</v>
      </c>
      <c r="G1713" s="82" t="e">
        <f>F1713+G1689</f>
        <v>#REF!</v>
      </c>
      <c r="H1713" s="92">
        <f t="shared" si="120"/>
        <v>2935</v>
      </c>
      <c r="I1713" s="92">
        <f t="shared" si="121"/>
        <v>7.9844627322621964</v>
      </c>
      <c r="J1713" s="149">
        <f t="shared" si="123"/>
        <v>12.859838499105212</v>
      </c>
    </row>
    <row r="1714" spans="1:10" x14ac:dyDescent="0.25">
      <c r="A1714" s="92">
        <f t="shared" si="122"/>
        <v>180</v>
      </c>
      <c r="B1714" s="5" t="s">
        <v>38</v>
      </c>
      <c r="C1714" s="26">
        <v>44072</v>
      </c>
      <c r="D1714" s="4">
        <v>125</v>
      </c>
      <c r="E1714" s="29">
        <f>D1714+E1690</f>
        <v>1064</v>
      </c>
      <c r="G1714" s="82" t="e">
        <f>F1714+G1690</f>
        <v>#REF!</v>
      </c>
      <c r="H1714" s="92">
        <f t="shared" si="120"/>
        <v>3060</v>
      </c>
      <c r="I1714" s="92">
        <f t="shared" si="121"/>
        <v>8.0261701949464257</v>
      </c>
      <c r="J1714" s="149">
        <f t="shared" si="123"/>
        <v>13.370773423347721</v>
      </c>
    </row>
    <row r="1715" spans="1:10" x14ac:dyDescent="0.25">
      <c r="A1715" s="92">
        <f t="shared" si="122"/>
        <v>181</v>
      </c>
      <c r="B1715" s="5" t="s">
        <v>38</v>
      </c>
      <c r="C1715" s="26">
        <v>44073</v>
      </c>
      <c r="D1715" s="4">
        <v>110</v>
      </c>
      <c r="E1715" s="29">
        <f>D1715+E1691</f>
        <v>1108</v>
      </c>
      <c r="F1715" s="4">
        <f>1+5+1</f>
        <v>7</v>
      </c>
      <c r="G1715" s="82">
        <f>F1715+G1691</f>
        <v>206</v>
      </c>
      <c r="H1715" s="92">
        <f t="shared" si="120"/>
        <v>3170</v>
      </c>
      <c r="I1715" s="92">
        <f t="shared" si="121"/>
        <v>8.0614868668713271</v>
      </c>
      <c r="J1715" s="149">
        <f t="shared" si="123"/>
        <v>13.985216108792175</v>
      </c>
    </row>
    <row r="1716" spans="1:10" x14ac:dyDescent="0.25">
      <c r="A1716" s="92">
        <f t="shared" si="122"/>
        <v>182</v>
      </c>
      <c r="B1716" s="5" t="s">
        <v>38</v>
      </c>
      <c r="C1716" s="26">
        <v>44074</v>
      </c>
      <c r="D1716" s="4">
        <v>167</v>
      </c>
      <c r="E1716" s="29">
        <f>D1716+E1692</f>
        <v>1222</v>
      </c>
      <c r="F1716" s="4">
        <f>1+1</f>
        <v>2</v>
      </c>
      <c r="G1716" s="82" t="e">
        <f>F1716+G1692</f>
        <v>#REF!</v>
      </c>
      <c r="H1716" s="92">
        <f t="shared" si="120"/>
        <v>3337</v>
      </c>
      <c r="I1716" s="92">
        <f t="shared" si="121"/>
        <v>8.1128274787513739</v>
      </c>
      <c r="J1716" s="149">
        <f t="shared" si="123"/>
        <v>14.361954608519612</v>
      </c>
    </row>
    <row r="1717" spans="1:10" x14ac:dyDescent="0.25">
      <c r="A1717" s="92">
        <f t="shared" si="122"/>
        <v>183</v>
      </c>
      <c r="B1717" s="5" t="s">
        <v>38</v>
      </c>
      <c r="C1717" s="26">
        <v>44075</v>
      </c>
      <c r="D1717" s="4">
        <v>312</v>
      </c>
      <c r="E1717" s="29">
        <f>D1717+E1693</f>
        <v>1398</v>
      </c>
      <c r="F1717" s="4">
        <f>1+1</f>
        <v>2</v>
      </c>
      <c r="G1717" s="82" t="e">
        <f>F1717+G1693</f>
        <v>#REF!</v>
      </c>
      <c r="H1717" s="92">
        <f t="shared" si="120"/>
        <v>3649</v>
      </c>
      <c r="I1717" s="92">
        <f t="shared" si="121"/>
        <v>8.2022084364364485</v>
      </c>
      <c r="J1717" s="149">
        <f t="shared" si="123"/>
        <v>13.63628391037993</v>
      </c>
    </row>
    <row r="1718" spans="1:10" x14ac:dyDescent="0.25">
      <c r="A1718" s="92">
        <f t="shared" si="122"/>
        <v>184</v>
      </c>
      <c r="B1718" s="5" t="s">
        <v>38</v>
      </c>
      <c r="C1718" s="26">
        <v>44076</v>
      </c>
      <c r="D1718" s="4">
        <v>188</v>
      </c>
      <c r="E1718" s="29">
        <f>D1718+E1694</f>
        <v>1351</v>
      </c>
      <c r="F1718" s="4">
        <f>4+1</f>
        <v>5</v>
      </c>
      <c r="G1718" s="82">
        <f>F1718+G1694</f>
        <v>238</v>
      </c>
      <c r="H1718" s="92">
        <f t="shared" ref="H1718:H1753" si="124">IF(EXACT(B1718,B1717),D1718+H1717,E1718)</f>
        <v>3837</v>
      </c>
      <c r="I1718" s="92">
        <f t="shared" si="121"/>
        <v>8.2524460902469521</v>
      </c>
      <c r="J1718" s="149">
        <f t="shared" si="123"/>
        <v>13.081076709897657</v>
      </c>
    </row>
    <row r="1719" spans="1:10" x14ac:dyDescent="0.25">
      <c r="A1719" s="92">
        <f t="shared" si="122"/>
        <v>185</v>
      </c>
      <c r="B1719" s="5" t="s">
        <v>38</v>
      </c>
      <c r="C1719" s="26">
        <v>44077</v>
      </c>
      <c r="D1719" s="4">
        <v>109</v>
      </c>
      <c r="E1719" s="29">
        <f>D1719+E1695</f>
        <v>1317</v>
      </c>
      <c r="G1719" s="82" t="e">
        <f>F1719+G1695</f>
        <v>#REF!</v>
      </c>
      <c r="H1719" s="92">
        <f t="shared" si="124"/>
        <v>3946</v>
      </c>
      <c r="I1719" s="92">
        <f t="shared" si="121"/>
        <v>8.2804576865825599</v>
      </c>
      <c r="J1719" s="149">
        <f t="shared" si="123"/>
        <v>13.320200968374211</v>
      </c>
    </row>
    <row r="1720" spans="1:10" x14ac:dyDescent="0.25">
      <c r="A1720" s="92">
        <f t="shared" si="122"/>
        <v>186</v>
      </c>
      <c r="B1720" s="5" t="s">
        <v>38</v>
      </c>
      <c r="C1720" s="26">
        <v>44078</v>
      </c>
      <c r="D1720" s="4">
        <v>166</v>
      </c>
      <c r="E1720" s="29">
        <f>D1720+E1696</f>
        <v>1409</v>
      </c>
      <c r="F1720" s="4">
        <v>1</v>
      </c>
      <c r="G1720" s="82" t="e">
        <f>F1720+G1696</f>
        <v>#REF!</v>
      </c>
      <c r="H1720" s="92">
        <f t="shared" si="124"/>
        <v>4112</v>
      </c>
      <c r="I1720" s="92">
        <f t="shared" si="121"/>
        <v>8.3216648071350008</v>
      </c>
      <c r="J1720" s="149">
        <f t="shared" si="123"/>
        <v>13.559120491693381</v>
      </c>
    </row>
    <row r="1721" spans="1:10" x14ac:dyDescent="0.25">
      <c r="A1721" s="92">
        <f t="shared" si="122"/>
        <v>187</v>
      </c>
      <c r="B1721" s="5" t="s">
        <v>38</v>
      </c>
      <c r="C1721" s="26">
        <v>44079</v>
      </c>
      <c r="D1721" s="4">
        <v>88</v>
      </c>
      <c r="E1721" s="29">
        <f>D1721+E1697</f>
        <v>784</v>
      </c>
      <c r="F1721" s="4">
        <f>2+1+1</f>
        <v>4</v>
      </c>
      <c r="G1721" s="82">
        <f>F1721+G1697</f>
        <v>43</v>
      </c>
      <c r="H1721" s="92">
        <f t="shared" si="124"/>
        <v>4200</v>
      </c>
      <c r="I1721" s="92">
        <f t="shared" si="121"/>
        <v>8.3428398042714598</v>
      </c>
      <c r="J1721" s="149">
        <f t="shared" si="123"/>
        <v>14.303261886700996</v>
      </c>
    </row>
    <row r="1722" spans="1:10" x14ac:dyDescent="0.25">
      <c r="A1722" s="92">
        <f t="shared" si="122"/>
        <v>188</v>
      </c>
      <c r="B1722" s="5" t="s">
        <v>38</v>
      </c>
      <c r="C1722" s="26">
        <v>44080</v>
      </c>
      <c r="D1722" s="4">
        <v>92</v>
      </c>
      <c r="E1722" s="29">
        <f>D1722+E1698</f>
        <v>795</v>
      </c>
      <c r="F1722" s="4">
        <f>1</f>
        <v>1</v>
      </c>
      <c r="G1722" s="82" t="e">
        <f>F1722+G1698</f>
        <v>#REF!</v>
      </c>
      <c r="H1722" s="92">
        <f t="shared" si="124"/>
        <v>4292</v>
      </c>
      <c r="I1722" s="92">
        <f t="shared" si="121"/>
        <v>8.3645081037505893</v>
      </c>
      <c r="J1722" s="149">
        <f t="shared" si="123"/>
        <v>15.918773657190956</v>
      </c>
    </row>
    <row r="1723" spans="1:10" x14ac:dyDescent="0.25">
      <c r="A1723" s="92">
        <f t="shared" si="122"/>
        <v>189</v>
      </c>
      <c r="B1723" s="5" t="s">
        <v>38</v>
      </c>
      <c r="C1723" s="26">
        <v>44081</v>
      </c>
      <c r="D1723" s="4">
        <v>60</v>
      </c>
      <c r="E1723" s="29">
        <f>D1723+E1699</f>
        <v>815</v>
      </c>
      <c r="F1723" s="4">
        <f>1+2</f>
        <v>3</v>
      </c>
      <c r="G1723" s="82" t="e">
        <f>F1723+G1699</f>
        <v>#REF!</v>
      </c>
      <c r="H1723" s="92">
        <f t="shared" si="124"/>
        <v>4352</v>
      </c>
      <c r="I1723" s="92">
        <f t="shared" si="121"/>
        <v>8.3783907885357785</v>
      </c>
      <c r="J1723" s="149">
        <f t="shared" si="123"/>
        <v>19.51984112461605</v>
      </c>
    </row>
    <row r="1724" spans="1:10" x14ac:dyDescent="0.25">
      <c r="A1724" s="92">
        <f t="shared" si="122"/>
        <v>190</v>
      </c>
      <c r="B1724" s="5" t="s">
        <v>38</v>
      </c>
      <c r="C1724" s="26">
        <v>44082</v>
      </c>
      <c r="D1724" s="4">
        <v>224</v>
      </c>
      <c r="E1724" s="29">
        <f>D1724+E1700</f>
        <v>967</v>
      </c>
      <c r="F1724" s="4">
        <f>1+1+3</f>
        <v>5</v>
      </c>
      <c r="G1724" s="82">
        <f>F1724+G1700</f>
        <v>9</v>
      </c>
      <c r="H1724" s="92">
        <f t="shared" si="124"/>
        <v>4576</v>
      </c>
      <c r="I1724" s="92">
        <f t="shared" si="121"/>
        <v>8.428580533059634</v>
      </c>
      <c r="J1724" s="149">
        <f t="shared" si="123"/>
        <v>23.405326231042597</v>
      </c>
    </row>
    <row r="1725" spans="1:10" x14ac:dyDescent="0.25">
      <c r="A1725" s="92">
        <f t="shared" si="122"/>
        <v>191</v>
      </c>
      <c r="B1725" s="5" t="s">
        <v>38</v>
      </c>
      <c r="C1725" s="26">
        <v>44083</v>
      </c>
      <c r="D1725" s="4">
        <v>130</v>
      </c>
      <c r="E1725" s="29">
        <f>D1725+E1701</f>
        <v>942</v>
      </c>
      <c r="F1725" s="4">
        <v>1</v>
      </c>
      <c r="G1725" s="82" t="e">
        <f>F1725+G1701</f>
        <v>#REF!</v>
      </c>
      <c r="H1725" s="92">
        <f t="shared" si="124"/>
        <v>4706</v>
      </c>
      <c r="I1725" s="92">
        <f t="shared" si="121"/>
        <v>8.4565935692873087</v>
      </c>
      <c r="J1725" s="149">
        <f t="shared" si="123"/>
        <v>24.655744215441121</v>
      </c>
    </row>
    <row r="1726" spans="1:10" x14ac:dyDescent="0.25">
      <c r="A1726" s="92">
        <f t="shared" si="122"/>
        <v>192</v>
      </c>
      <c r="B1726" s="5" t="s">
        <v>38</v>
      </c>
      <c r="C1726" s="26">
        <v>44084</v>
      </c>
      <c r="D1726" s="1">
        <v>137</v>
      </c>
      <c r="E1726" s="29">
        <f>D1726+E1702</f>
        <v>931</v>
      </c>
      <c r="F1726" s="4">
        <f>4+4</f>
        <v>8</v>
      </c>
      <c r="G1726" s="82" t="e">
        <f>F1726+G1702</f>
        <v>#REF!</v>
      </c>
      <c r="H1726" s="92">
        <f t="shared" si="124"/>
        <v>4843</v>
      </c>
      <c r="I1726" s="92">
        <f t="shared" si="121"/>
        <v>8.4852896424032291</v>
      </c>
      <c r="J1726" s="149">
        <f t="shared" si="123"/>
        <v>24.468414508464335</v>
      </c>
    </row>
    <row r="1727" spans="1:10" x14ac:dyDescent="0.25">
      <c r="A1727" s="92">
        <f t="shared" si="122"/>
        <v>193</v>
      </c>
      <c r="B1727" s="5" t="s">
        <v>38</v>
      </c>
      <c r="C1727" s="26">
        <v>44085</v>
      </c>
      <c r="D1727" s="4">
        <v>151</v>
      </c>
      <c r="E1727" s="29">
        <f>D1727+E1703</f>
        <v>1901</v>
      </c>
      <c r="F1727" s="4">
        <v>11</v>
      </c>
      <c r="G1727" s="82">
        <f>F1727+G1703</f>
        <v>11</v>
      </c>
      <c r="H1727" s="92">
        <f t="shared" si="124"/>
        <v>4994</v>
      </c>
      <c r="I1727" s="92">
        <f t="shared" si="121"/>
        <v>8.5159924708397181</v>
      </c>
      <c r="J1727" s="149">
        <f t="shared" si="123"/>
        <v>24.270375440502903</v>
      </c>
    </row>
    <row r="1728" spans="1:10" x14ac:dyDescent="0.25">
      <c r="A1728" s="92">
        <f t="shared" si="122"/>
        <v>194</v>
      </c>
      <c r="B1728" s="5" t="s">
        <v>38</v>
      </c>
      <c r="C1728" s="26">
        <v>44086</v>
      </c>
      <c r="D1728" s="4">
        <v>138</v>
      </c>
      <c r="E1728" s="29">
        <f>D1728+E1704</f>
        <v>958</v>
      </c>
      <c r="G1728" s="82" t="e">
        <f>F1728+G1704</f>
        <v>#REF!</v>
      </c>
      <c r="H1728" s="92">
        <f t="shared" si="124"/>
        <v>5132</v>
      </c>
      <c r="I1728" s="92">
        <f t="shared" si="121"/>
        <v>8.5432507257355272</v>
      </c>
      <c r="J1728" s="149">
        <f t="shared" si="123"/>
        <v>23.206130020306546</v>
      </c>
    </row>
    <row r="1729" spans="1:10" x14ac:dyDescent="0.25">
      <c r="A1729" s="92">
        <f t="shared" si="122"/>
        <v>195</v>
      </c>
      <c r="B1729" s="5" t="s">
        <v>38</v>
      </c>
      <c r="C1729" s="26">
        <v>44087</v>
      </c>
      <c r="D1729" s="4">
        <v>105</v>
      </c>
      <c r="E1729" s="29">
        <f>D1729+E1705</f>
        <v>920</v>
      </c>
      <c r="F1729" s="4">
        <f>1</f>
        <v>1</v>
      </c>
      <c r="G1729" s="82" t="e">
        <f>F1729+G1705</f>
        <v>#REF!</v>
      </c>
      <c r="H1729" s="92">
        <f t="shared" si="124"/>
        <v>5237</v>
      </c>
      <c r="I1729" s="92">
        <f t="shared" si="121"/>
        <v>8.5635040942794873</v>
      </c>
      <c r="J1729" s="149">
        <f t="shared" si="123"/>
        <v>23.213572193845007</v>
      </c>
    </row>
    <row r="1730" spans="1:10" x14ac:dyDescent="0.25">
      <c r="A1730" s="92">
        <f t="shared" si="122"/>
        <v>196</v>
      </c>
      <c r="B1730" s="5" t="s">
        <v>38</v>
      </c>
      <c r="C1730" s="26">
        <v>44088</v>
      </c>
      <c r="D1730" s="4">
        <v>72</v>
      </c>
      <c r="E1730" s="29">
        <f>D1730+E1706</f>
        <v>976</v>
      </c>
      <c r="G1730" s="82">
        <f>F1730+G1706</f>
        <v>760</v>
      </c>
      <c r="H1730" s="92">
        <f t="shared" si="124"/>
        <v>5309</v>
      </c>
      <c r="I1730" s="92">
        <f t="shared" ref="I1730:I1793" si="125">LN(H1730)</f>
        <v>8.5771587725836707</v>
      </c>
      <c r="J1730" s="149">
        <f t="shared" si="123"/>
        <v>24.706222242317164</v>
      </c>
    </row>
    <row r="1731" spans="1:10" x14ac:dyDescent="0.25">
      <c r="A1731" s="92">
        <f t="shared" si="122"/>
        <v>197</v>
      </c>
      <c r="B1731" s="61" t="s">
        <v>38</v>
      </c>
      <c r="C1731" s="26">
        <v>44089</v>
      </c>
      <c r="D1731" s="4">
        <v>189</v>
      </c>
      <c r="E1731" s="29">
        <f>D1731+E1707</f>
        <v>1107</v>
      </c>
      <c r="F1731" s="4">
        <f>3+2</f>
        <v>5</v>
      </c>
      <c r="G1731" s="82" t="e">
        <f>F1731+G1707</f>
        <v>#REF!</v>
      </c>
      <c r="H1731" s="92">
        <f t="shared" si="124"/>
        <v>5498</v>
      </c>
      <c r="I1731" s="92">
        <f t="shared" si="125"/>
        <v>8.6121396687251917</v>
      </c>
      <c r="J1731" s="149">
        <f t="shared" si="123"/>
        <v>27.085614550383728</v>
      </c>
    </row>
    <row r="1732" spans="1:10" x14ac:dyDescent="0.25">
      <c r="A1732" s="92">
        <f t="shared" ref="A1732:A1795" si="126">IF(EXACT(B1732,B1731),A1731+1,1)</f>
        <v>198</v>
      </c>
      <c r="B1732" s="61" t="s">
        <v>38</v>
      </c>
      <c r="C1732" s="26">
        <v>44090</v>
      </c>
      <c r="D1732" s="4">
        <v>125</v>
      </c>
      <c r="E1732" s="29">
        <f>D1732+E1708</f>
        <v>1054</v>
      </c>
      <c r="F1732" s="4">
        <f>1+2</f>
        <v>3</v>
      </c>
      <c r="G1732" s="82" t="e">
        <f>F1732+G1708</f>
        <v>#REF!</v>
      </c>
      <c r="H1732" s="92">
        <f t="shared" si="124"/>
        <v>5623</v>
      </c>
      <c r="I1732" s="92">
        <f t="shared" si="125"/>
        <v>8.6346206082922023</v>
      </c>
      <c r="J1732" s="149">
        <f t="shared" si="123"/>
        <v>27.936184454578456</v>
      </c>
    </row>
    <row r="1733" spans="1:10" x14ac:dyDescent="0.25">
      <c r="A1733" s="92">
        <f t="shared" si="126"/>
        <v>199</v>
      </c>
      <c r="B1733" s="61" t="s">
        <v>38</v>
      </c>
      <c r="C1733" s="26">
        <v>44091</v>
      </c>
      <c r="D1733" s="4">
        <v>150</v>
      </c>
      <c r="E1733" s="29">
        <f>D1733+E1709</f>
        <v>1086</v>
      </c>
      <c r="F1733" s="4">
        <f>4+1</f>
        <v>5</v>
      </c>
      <c r="G1733" s="82">
        <f>F1733+G1709</f>
        <v>227</v>
      </c>
      <c r="H1733" s="92">
        <f t="shared" si="124"/>
        <v>5773</v>
      </c>
      <c r="I1733" s="92">
        <f t="shared" si="125"/>
        <v>8.6609471550609332</v>
      </c>
      <c r="J1733" s="149">
        <f t="shared" si="123"/>
        <v>28.498539863999568</v>
      </c>
    </row>
    <row r="1734" spans="1:10" x14ac:dyDescent="0.25">
      <c r="A1734" s="92">
        <f t="shared" si="126"/>
        <v>200</v>
      </c>
      <c r="B1734" s="61" t="s">
        <v>38</v>
      </c>
      <c r="C1734" s="26">
        <v>44092</v>
      </c>
      <c r="D1734" s="4">
        <v>181</v>
      </c>
      <c r="E1734" s="29">
        <f>D1734+E1710</f>
        <v>1134</v>
      </c>
      <c r="F1734" s="4">
        <f>1+1</f>
        <v>2</v>
      </c>
      <c r="G1734" s="82" t="e">
        <f>F1734+G1710</f>
        <v>#REF!</v>
      </c>
      <c r="H1734" s="92">
        <f t="shared" si="124"/>
        <v>5954</v>
      </c>
      <c r="I1734" s="92">
        <f t="shared" si="125"/>
        <v>8.6918185415757225</v>
      </c>
      <c r="J1734" s="149">
        <f t="shared" ref="J1734:J1753" si="127">LN(2)/SLOPE(I1727:I1734,A1727:A1734)</f>
        <v>28.160428379524721</v>
      </c>
    </row>
    <row r="1735" spans="1:10" x14ac:dyDescent="0.25">
      <c r="A1735" s="92">
        <f t="shared" si="126"/>
        <v>201</v>
      </c>
      <c r="B1735" s="61" t="s">
        <v>38</v>
      </c>
      <c r="C1735" s="26">
        <v>44093</v>
      </c>
      <c r="D1735" s="4">
        <v>149</v>
      </c>
      <c r="E1735" s="29">
        <f>D1735+E1711</f>
        <v>1107</v>
      </c>
      <c r="F1735" s="4">
        <f>1+1</f>
        <v>2</v>
      </c>
      <c r="G1735" s="82" t="e">
        <f>F1735+G1711</f>
        <v>#REF!</v>
      </c>
      <c r="H1735" s="92">
        <f t="shared" si="124"/>
        <v>6103</v>
      </c>
      <c r="I1735" s="92">
        <f t="shared" si="125"/>
        <v>8.7165357325444948</v>
      </c>
      <c r="J1735" s="149">
        <f t="shared" si="127"/>
        <v>27.355758968839169</v>
      </c>
    </row>
    <row r="1736" spans="1:10" x14ac:dyDescent="0.25">
      <c r="A1736" s="92">
        <f t="shared" si="126"/>
        <v>202</v>
      </c>
      <c r="B1736" s="61" t="s">
        <v>38</v>
      </c>
      <c r="C1736" s="26">
        <v>44094</v>
      </c>
      <c r="D1736" s="4">
        <v>102</v>
      </c>
      <c r="E1736" s="29">
        <f>D1736+E1712</f>
        <v>1137</v>
      </c>
      <c r="F1736" s="4">
        <f>2</f>
        <v>2</v>
      </c>
      <c r="G1736" s="82">
        <f>F1736+G1712</f>
        <v>220</v>
      </c>
      <c r="H1736" s="92">
        <f t="shared" si="124"/>
        <v>6205</v>
      </c>
      <c r="I1736" s="92">
        <f t="shared" si="125"/>
        <v>8.7331106976387076</v>
      </c>
      <c r="J1736" s="149">
        <f t="shared" si="127"/>
        <v>27.087471775814308</v>
      </c>
    </row>
    <row r="1737" spans="1:10" x14ac:dyDescent="0.25">
      <c r="A1737" s="92">
        <f t="shared" si="126"/>
        <v>203</v>
      </c>
      <c r="B1737" s="61" t="s">
        <v>38</v>
      </c>
      <c r="C1737" s="26">
        <v>44095</v>
      </c>
      <c r="D1737" s="4">
        <v>85</v>
      </c>
      <c r="E1737" s="29">
        <f>D1737+E1713</f>
        <v>1137</v>
      </c>
      <c r="F1737" s="4">
        <v>3</v>
      </c>
      <c r="G1737" s="82" t="e">
        <f>F1737+G1713</f>
        <v>#REF!</v>
      </c>
      <c r="H1737" s="92">
        <f t="shared" si="124"/>
        <v>6290</v>
      </c>
      <c r="I1737" s="92">
        <f t="shared" si="125"/>
        <v>8.746716349694486</v>
      </c>
      <c r="J1737" s="149">
        <f t="shared" si="127"/>
        <v>28.14981072303803</v>
      </c>
    </row>
    <row r="1738" spans="1:10" x14ac:dyDescent="0.25">
      <c r="A1738" s="92">
        <f t="shared" si="126"/>
        <v>204</v>
      </c>
      <c r="B1738" s="61" t="s">
        <v>38</v>
      </c>
      <c r="C1738" s="26">
        <v>44096</v>
      </c>
      <c r="D1738" s="4">
        <v>121</v>
      </c>
      <c r="E1738" s="29">
        <f>D1738+E1714</f>
        <v>1185</v>
      </c>
      <c r="F1738" s="4">
        <f>6+2</f>
        <v>8</v>
      </c>
      <c r="G1738" s="82" t="e">
        <f>F1738+G1714</f>
        <v>#REF!</v>
      </c>
      <c r="H1738" s="92">
        <f t="shared" si="124"/>
        <v>6411</v>
      </c>
      <c r="I1738" s="92">
        <f t="shared" si="125"/>
        <v>8.7657705439872569</v>
      </c>
      <c r="J1738" s="149">
        <f t="shared" si="127"/>
        <v>31.01820941332214</v>
      </c>
    </row>
    <row r="1739" spans="1:10" x14ac:dyDescent="0.25">
      <c r="A1739" s="92">
        <f t="shared" si="126"/>
        <v>205</v>
      </c>
      <c r="B1739" s="61" t="s">
        <v>38</v>
      </c>
      <c r="C1739" s="26">
        <v>44097</v>
      </c>
      <c r="D1739" s="4">
        <v>118</v>
      </c>
      <c r="E1739" s="29">
        <f>D1739+E1715</f>
        <v>1226</v>
      </c>
      <c r="F1739" s="4">
        <f>1+2</f>
        <v>3</v>
      </c>
      <c r="G1739" s="82">
        <f>F1739+G1715</f>
        <v>209</v>
      </c>
      <c r="H1739" s="92">
        <f t="shared" si="124"/>
        <v>6529</v>
      </c>
      <c r="I1739" s="92">
        <f t="shared" si="125"/>
        <v>8.7840090711866328</v>
      </c>
      <c r="J1739" s="149">
        <f t="shared" si="127"/>
        <v>33.250077705311362</v>
      </c>
    </row>
    <row r="1740" spans="1:10" x14ac:dyDescent="0.25">
      <c r="A1740" s="92">
        <f t="shared" si="126"/>
        <v>206</v>
      </c>
      <c r="B1740" s="61" t="s">
        <v>38</v>
      </c>
      <c r="C1740" s="26">
        <v>44098</v>
      </c>
      <c r="D1740" s="4">
        <v>115</v>
      </c>
      <c r="E1740" s="29">
        <f>D1740+E1716</f>
        <v>1337</v>
      </c>
      <c r="F1740" s="4">
        <f>2+1</f>
        <v>3</v>
      </c>
      <c r="G1740" s="82" t="e">
        <f>F1740+G1716</f>
        <v>#REF!</v>
      </c>
      <c r="H1740" s="92">
        <f t="shared" si="124"/>
        <v>6644</v>
      </c>
      <c r="I1740" s="92">
        <f t="shared" si="125"/>
        <v>8.8014694707331849</v>
      </c>
      <c r="J1740" s="149">
        <f t="shared" si="127"/>
        <v>36.256103322859133</v>
      </c>
    </row>
    <row r="1741" spans="1:10" x14ac:dyDescent="0.25">
      <c r="A1741" s="92">
        <f t="shared" si="126"/>
        <v>207</v>
      </c>
      <c r="B1741" s="61" t="s">
        <v>38</v>
      </c>
      <c r="C1741" s="26">
        <v>44099</v>
      </c>
      <c r="D1741" s="4">
        <v>165</v>
      </c>
      <c r="E1741" s="29">
        <f>D1741+E1717</f>
        <v>1563</v>
      </c>
      <c r="F1741" s="4">
        <f>2</f>
        <v>2</v>
      </c>
      <c r="G1741" s="82" t="e">
        <f>F1741+G1717</f>
        <v>#REF!</v>
      </c>
      <c r="H1741" s="92">
        <f t="shared" si="124"/>
        <v>6809</v>
      </c>
      <c r="I1741" s="92">
        <f t="shared" si="125"/>
        <v>8.826000545482966</v>
      </c>
      <c r="J1741" s="149">
        <f t="shared" si="127"/>
        <v>37.914088181174137</v>
      </c>
    </row>
    <row r="1742" spans="1:10" x14ac:dyDescent="0.25">
      <c r="A1742" s="92">
        <f t="shared" si="126"/>
        <v>208</v>
      </c>
      <c r="B1742" s="61" t="s">
        <v>38</v>
      </c>
      <c r="C1742" s="26">
        <v>44100</v>
      </c>
      <c r="D1742" s="4">
        <v>146</v>
      </c>
      <c r="E1742" s="29">
        <f>D1742+E1718</f>
        <v>1497</v>
      </c>
      <c r="F1742" s="4">
        <f>1+1</f>
        <v>2</v>
      </c>
      <c r="G1742" s="82">
        <f>F1742+G1718</f>
        <v>240</v>
      </c>
      <c r="H1742" s="92">
        <f t="shared" si="124"/>
        <v>6955</v>
      </c>
      <c r="I1742" s="92">
        <f t="shared" si="125"/>
        <v>8.8472161043575426</v>
      </c>
      <c r="J1742" s="149">
        <f t="shared" si="127"/>
        <v>37.282448822270204</v>
      </c>
    </row>
    <row r="1743" spans="1:10" x14ac:dyDescent="0.25">
      <c r="A1743" s="92">
        <f t="shared" si="126"/>
        <v>209</v>
      </c>
      <c r="B1743" s="61" t="s">
        <v>38</v>
      </c>
      <c r="C1743" s="26">
        <v>44101</v>
      </c>
      <c r="D1743" s="4">
        <v>85</v>
      </c>
      <c r="E1743" s="29">
        <f>D1743+E1719</f>
        <v>1402</v>
      </c>
      <c r="F1743" s="4">
        <f>2</f>
        <v>2</v>
      </c>
      <c r="G1743" s="82" t="e">
        <f>F1743+G1719</f>
        <v>#REF!</v>
      </c>
      <c r="H1743" s="92">
        <f t="shared" si="124"/>
        <v>7040</v>
      </c>
      <c r="I1743" s="92">
        <f t="shared" si="125"/>
        <v>8.8593634491520881</v>
      </c>
      <c r="J1743" s="149">
        <f t="shared" si="127"/>
        <v>36.748097455013209</v>
      </c>
    </row>
    <row r="1744" spans="1:10" x14ac:dyDescent="0.25">
      <c r="A1744" s="92">
        <f t="shared" si="126"/>
        <v>210</v>
      </c>
      <c r="B1744" s="61" t="s">
        <v>38</v>
      </c>
      <c r="C1744" s="26">
        <v>44102</v>
      </c>
      <c r="D1744" s="4">
        <v>103</v>
      </c>
      <c r="E1744" s="29">
        <f>D1744+E1720</f>
        <v>1512</v>
      </c>
      <c r="F1744" s="4">
        <v>1</v>
      </c>
      <c r="G1744" s="82" t="e">
        <f>F1744+G1720</f>
        <v>#REF!</v>
      </c>
      <c r="H1744" s="92">
        <f>IF(EXACT(B1744,B1743),D1744+H1743,E1744)</f>
        <v>7143</v>
      </c>
      <c r="I1744" s="92">
        <f t="shared" si="125"/>
        <v>8.8738881351549725</v>
      </c>
      <c r="J1744" s="149">
        <f t="shared" si="127"/>
        <v>37.030879753687991</v>
      </c>
    </row>
    <row r="1745" spans="1:10" x14ac:dyDescent="0.25">
      <c r="A1745" s="92">
        <f t="shared" si="126"/>
        <v>211</v>
      </c>
      <c r="B1745" s="61" t="s">
        <v>38</v>
      </c>
      <c r="C1745" s="26">
        <v>44103</v>
      </c>
      <c r="D1745" s="4">
        <v>162</v>
      </c>
      <c r="E1745" s="29">
        <f>D1745+E1721</f>
        <v>946</v>
      </c>
      <c r="F1745" s="4">
        <v>6</v>
      </c>
      <c r="G1745" s="82">
        <f>F1745+G1721</f>
        <v>49</v>
      </c>
      <c r="H1745" s="92">
        <f t="shared" ref="H1745:H1808" si="128">IF(EXACT(B1745,B1744),D1745+H1744,E1745)</f>
        <v>7305</v>
      </c>
      <c r="I1745" s="92">
        <f t="shared" si="125"/>
        <v>8.8963143241848002</v>
      </c>
      <c r="J1745" s="149">
        <f t="shared" si="127"/>
        <v>37.368840412136137</v>
      </c>
    </row>
    <row r="1746" spans="1:10" x14ac:dyDescent="0.25">
      <c r="A1746" s="92">
        <f t="shared" si="126"/>
        <v>212</v>
      </c>
      <c r="B1746" s="61" t="s">
        <v>38</v>
      </c>
      <c r="C1746" s="26">
        <v>44104</v>
      </c>
      <c r="D1746" s="4">
        <v>177</v>
      </c>
      <c r="E1746" s="29">
        <f>D1746+E1722</f>
        <v>972</v>
      </c>
      <c r="F1746" s="4">
        <f>1+1</f>
        <v>2</v>
      </c>
      <c r="G1746" s="82" t="e">
        <f>F1746+G1722</f>
        <v>#REF!</v>
      </c>
      <c r="H1746" s="92">
        <f t="shared" si="128"/>
        <v>7482</v>
      </c>
      <c r="I1746" s="92">
        <f t="shared" si="125"/>
        <v>8.920255414908091</v>
      </c>
      <c r="J1746" s="149">
        <f t="shared" si="127"/>
        <v>36.763403392353894</v>
      </c>
    </row>
    <row r="1747" spans="1:10" x14ac:dyDescent="0.25">
      <c r="A1747" s="92">
        <f t="shared" si="126"/>
        <v>213</v>
      </c>
      <c r="B1747" s="61" t="s">
        <v>38</v>
      </c>
      <c r="C1747" s="26">
        <v>44105</v>
      </c>
      <c r="D1747" s="4">
        <v>186</v>
      </c>
      <c r="E1747" s="29">
        <f>D1747+E1723</f>
        <v>1001</v>
      </c>
      <c r="F1747" s="4">
        <v>0</v>
      </c>
      <c r="G1747" s="82" t="e">
        <f>F1747+G1723</f>
        <v>#REF!</v>
      </c>
      <c r="H1747" s="92">
        <f t="shared" si="128"/>
        <v>7668</v>
      </c>
      <c r="I1747" s="92">
        <f t="shared" si="125"/>
        <v>8.9448111041655345</v>
      </c>
      <c r="J1747" s="149">
        <f t="shared" si="127"/>
        <v>35.578913745887142</v>
      </c>
    </row>
    <row r="1748" spans="1:10" x14ac:dyDescent="0.25">
      <c r="A1748" s="92">
        <f t="shared" si="126"/>
        <v>214</v>
      </c>
      <c r="B1748" s="61" t="s">
        <v>38</v>
      </c>
      <c r="C1748" s="26">
        <v>44106</v>
      </c>
      <c r="D1748" s="4">
        <v>173</v>
      </c>
      <c r="E1748" s="29">
        <f>D1748+E1724</f>
        <v>1140</v>
      </c>
      <c r="F1748" s="4">
        <v>2</v>
      </c>
      <c r="G1748" s="82">
        <f>F1748+G1724</f>
        <v>11</v>
      </c>
      <c r="H1748" s="92">
        <f t="shared" si="128"/>
        <v>7841</v>
      </c>
      <c r="I1748" s="92">
        <f t="shared" si="125"/>
        <v>8.9671216562309226</v>
      </c>
      <c r="J1748" s="149">
        <f t="shared" si="127"/>
        <v>34.638290225043498</v>
      </c>
    </row>
    <row r="1749" spans="1:10" x14ac:dyDescent="0.25">
      <c r="A1749" s="92">
        <f t="shared" si="126"/>
        <v>215</v>
      </c>
      <c r="B1749" s="61" t="s">
        <v>38</v>
      </c>
      <c r="C1749" s="26">
        <v>44107</v>
      </c>
      <c r="D1749" s="4">
        <v>152</v>
      </c>
      <c r="E1749" s="29">
        <f>D1749+E1725</f>
        <v>1094</v>
      </c>
      <c r="F1749" s="4">
        <f>1</f>
        <v>1</v>
      </c>
      <c r="G1749" s="82" t="e">
        <f>F1749+G1725</f>
        <v>#REF!</v>
      </c>
      <c r="H1749" s="92">
        <f t="shared" si="128"/>
        <v>7993</v>
      </c>
      <c r="I1749" s="92">
        <f t="shared" si="125"/>
        <v>8.9863214376260192</v>
      </c>
      <c r="J1749" s="149">
        <f t="shared" si="127"/>
        <v>33.285551184901941</v>
      </c>
    </row>
    <row r="1750" spans="1:10" x14ac:dyDescent="0.25">
      <c r="A1750" s="92">
        <f t="shared" si="126"/>
        <v>216</v>
      </c>
      <c r="B1750" s="61" t="s">
        <v>38</v>
      </c>
      <c r="C1750" s="26">
        <v>44108</v>
      </c>
      <c r="D1750" s="4">
        <v>125</v>
      </c>
      <c r="E1750" s="29">
        <f>D1750+E1726</f>
        <v>1056</v>
      </c>
      <c r="G1750" s="82" t="e">
        <f>F1750+G1726</f>
        <v>#REF!</v>
      </c>
      <c r="H1750" s="92">
        <f t="shared" si="128"/>
        <v>8118</v>
      </c>
      <c r="I1750" s="92">
        <f t="shared" si="125"/>
        <v>9.0018390973988431</v>
      </c>
      <c r="J1750" s="149">
        <f t="shared" si="127"/>
        <v>32.410361486043421</v>
      </c>
    </row>
    <row r="1751" spans="1:10" x14ac:dyDescent="0.25">
      <c r="A1751" s="92">
        <f t="shared" si="126"/>
        <v>217</v>
      </c>
      <c r="B1751" s="61" t="s">
        <v>38</v>
      </c>
      <c r="C1751" s="26">
        <v>44109</v>
      </c>
      <c r="D1751" s="4">
        <v>129</v>
      </c>
      <c r="E1751" s="29">
        <f>D1751+E1727</f>
        <v>2030</v>
      </c>
      <c r="F1751" s="4">
        <v>7</v>
      </c>
      <c r="G1751" s="82">
        <f>F1751+G1727</f>
        <v>18</v>
      </c>
      <c r="H1751" s="92">
        <f t="shared" si="128"/>
        <v>8247</v>
      </c>
      <c r="I1751" s="92">
        <f t="shared" si="125"/>
        <v>9.0176047768333554</v>
      </c>
      <c r="J1751" s="149">
        <f t="shared" si="127"/>
        <v>33.192370714234663</v>
      </c>
    </row>
    <row r="1752" spans="1:10" x14ac:dyDescent="0.25">
      <c r="A1752" s="92">
        <f t="shared" si="126"/>
        <v>218</v>
      </c>
      <c r="B1752" s="61" t="s">
        <v>38</v>
      </c>
      <c r="C1752" s="26">
        <v>44110</v>
      </c>
      <c r="D1752" s="4">
        <v>201</v>
      </c>
      <c r="E1752" s="29">
        <f>D1752+E1728</f>
        <v>1159</v>
      </c>
      <c r="F1752" s="4">
        <v>3</v>
      </c>
      <c r="G1752" s="82" t="e">
        <f>F1752+G1728</f>
        <v>#REF!</v>
      </c>
      <c r="H1752" s="92">
        <f t="shared" si="128"/>
        <v>8448</v>
      </c>
      <c r="I1752" s="92">
        <f t="shared" si="125"/>
        <v>9.041685005946043</v>
      </c>
      <c r="J1752" s="149">
        <f t="shared" si="127"/>
        <v>34.358251164969147</v>
      </c>
    </row>
    <row r="1753" spans="1:10" x14ac:dyDescent="0.25">
      <c r="A1753" s="92">
        <f t="shared" si="126"/>
        <v>219</v>
      </c>
      <c r="B1753" s="61" t="s">
        <v>38</v>
      </c>
      <c r="C1753" s="26">
        <v>44111</v>
      </c>
      <c r="D1753" s="4">
        <v>170</v>
      </c>
      <c r="E1753" s="29">
        <f>D1753+E1729</f>
        <v>1090</v>
      </c>
      <c r="F1753" s="4">
        <v>7</v>
      </c>
      <c r="G1753" s="82" t="e">
        <f>F1753+G1729</f>
        <v>#REF!</v>
      </c>
      <c r="H1753" s="92">
        <f t="shared" si="128"/>
        <v>8618</v>
      </c>
      <c r="I1753" s="92">
        <f t="shared" si="125"/>
        <v>9.061608318175784</v>
      </c>
      <c r="J1753" s="149">
        <f t="shared" si="127"/>
        <v>35.485202324654338</v>
      </c>
    </row>
    <row r="1754" spans="1:10" x14ac:dyDescent="0.25">
      <c r="A1754" s="92">
        <f t="shared" si="126"/>
        <v>1</v>
      </c>
      <c r="B1754" s="5" t="s">
        <v>48</v>
      </c>
      <c r="C1754" s="26">
        <v>43893</v>
      </c>
      <c r="D1754" s="4">
        <v>0</v>
      </c>
      <c r="E1754" s="29">
        <v>0</v>
      </c>
      <c r="G1754" s="82"/>
      <c r="H1754" s="92">
        <f t="shared" si="128"/>
        <v>0</v>
      </c>
      <c r="I1754" s="92" t="e">
        <f t="shared" si="125"/>
        <v>#NUM!</v>
      </c>
    </row>
    <row r="1755" spans="1:10" x14ac:dyDescent="0.25">
      <c r="A1755" s="92">
        <f t="shared" si="126"/>
        <v>2</v>
      </c>
      <c r="B1755" s="5" t="s">
        <v>48</v>
      </c>
      <c r="C1755" s="26">
        <v>43894</v>
      </c>
      <c r="D1755" s="4">
        <v>0</v>
      </c>
      <c r="E1755" s="29">
        <v>0</v>
      </c>
      <c r="G1755" s="82" t="e">
        <f>F1755+G1731</f>
        <v>#REF!</v>
      </c>
      <c r="H1755" s="92">
        <f t="shared" si="128"/>
        <v>0</v>
      </c>
      <c r="I1755" s="92" t="e">
        <f t="shared" si="125"/>
        <v>#NUM!</v>
      </c>
    </row>
    <row r="1756" spans="1:10" x14ac:dyDescent="0.25">
      <c r="A1756" s="92">
        <f t="shared" si="126"/>
        <v>3</v>
      </c>
      <c r="B1756" s="5" t="s">
        <v>48</v>
      </c>
      <c r="C1756" s="26">
        <v>43895</v>
      </c>
      <c r="D1756" s="4">
        <v>0</v>
      </c>
      <c r="E1756" s="29">
        <v>0</v>
      </c>
      <c r="G1756" s="82" t="e">
        <f>F1756+G1732</f>
        <v>#REF!</v>
      </c>
      <c r="H1756" s="92">
        <f t="shared" si="128"/>
        <v>0</v>
      </c>
      <c r="I1756" s="92" t="e">
        <f t="shared" si="125"/>
        <v>#NUM!</v>
      </c>
    </row>
    <row r="1757" spans="1:10" x14ac:dyDescent="0.25">
      <c r="A1757" s="92">
        <f t="shared" si="126"/>
        <v>4</v>
      </c>
      <c r="B1757" s="5" t="s">
        <v>48</v>
      </c>
      <c r="C1757" s="26">
        <v>43896</v>
      </c>
      <c r="D1757" s="4">
        <v>0</v>
      </c>
      <c r="E1757" s="29">
        <v>0</v>
      </c>
      <c r="G1757" s="82">
        <f>F1757+G1733</f>
        <v>227</v>
      </c>
      <c r="H1757" s="92">
        <f t="shared" si="128"/>
        <v>0</v>
      </c>
      <c r="I1757" s="92" t="e">
        <f t="shared" si="125"/>
        <v>#NUM!</v>
      </c>
    </row>
    <row r="1758" spans="1:10" x14ac:dyDescent="0.25">
      <c r="A1758" s="92">
        <f t="shared" si="126"/>
        <v>5</v>
      </c>
      <c r="B1758" s="5" t="s">
        <v>48</v>
      </c>
      <c r="C1758" s="26">
        <v>43897</v>
      </c>
      <c r="D1758" s="4">
        <v>0</v>
      </c>
      <c r="E1758" s="29">
        <v>0</v>
      </c>
      <c r="G1758" s="82" t="e">
        <f>F1758+G1734</f>
        <v>#REF!</v>
      </c>
      <c r="H1758" s="92">
        <f t="shared" si="128"/>
        <v>0</v>
      </c>
      <c r="I1758" s="92" t="e">
        <f t="shared" si="125"/>
        <v>#NUM!</v>
      </c>
    </row>
    <row r="1759" spans="1:10" x14ac:dyDescent="0.25">
      <c r="A1759" s="92">
        <f t="shared" si="126"/>
        <v>6</v>
      </c>
      <c r="B1759" s="5" t="s">
        <v>48</v>
      </c>
      <c r="C1759" s="26">
        <v>43898</v>
      </c>
      <c r="D1759" s="4">
        <v>0</v>
      </c>
      <c r="E1759" s="29">
        <v>0</v>
      </c>
      <c r="G1759" s="82" t="e">
        <f>F1759+G1735</f>
        <v>#REF!</v>
      </c>
      <c r="H1759" s="92">
        <f t="shared" si="128"/>
        <v>0</v>
      </c>
      <c r="I1759" s="92" t="e">
        <f t="shared" si="125"/>
        <v>#NUM!</v>
      </c>
    </row>
    <row r="1760" spans="1:10" x14ac:dyDescent="0.25">
      <c r="A1760" s="92">
        <f t="shared" si="126"/>
        <v>7</v>
      </c>
      <c r="B1760" s="5" t="s">
        <v>48</v>
      </c>
      <c r="C1760" s="26">
        <v>43899</v>
      </c>
      <c r="D1760" s="4">
        <v>0</v>
      </c>
      <c r="E1760" s="29">
        <v>0</v>
      </c>
      <c r="G1760" s="82">
        <f>F1760+G1736</f>
        <v>220</v>
      </c>
      <c r="H1760" s="92">
        <f t="shared" si="128"/>
        <v>0</v>
      </c>
      <c r="I1760" s="92" t="e">
        <f t="shared" si="125"/>
        <v>#NUM!</v>
      </c>
      <c r="J1760" s="149" t="e">
        <f>LN(2)/SLOPE(I1753:I1760,A1753:A1760)</f>
        <v>#NUM!</v>
      </c>
    </row>
    <row r="1761" spans="1:10" x14ac:dyDescent="0.25">
      <c r="A1761" s="92">
        <f t="shared" si="126"/>
        <v>8</v>
      </c>
      <c r="B1761" s="5" t="s">
        <v>48</v>
      </c>
      <c r="C1761" s="26">
        <v>43900</v>
      </c>
      <c r="D1761" s="4">
        <v>0</v>
      </c>
      <c r="E1761" s="29">
        <v>0</v>
      </c>
      <c r="G1761" s="82" t="e">
        <f>F1761+G1737</f>
        <v>#REF!</v>
      </c>
      <c r="H1761" s="92">
        <f t="shared" si="128"/>
        <v>0</v>
      </c>
      <c r="I1761" s="92" t="e">
        <f t="shared" si="125"/>
        <v>#NUM!</v>
      </c>
      <c r="J1761" s="149" t="e">
        <f t="shared" ref="J1761:J1824" si="129">LN(2)/SLOPE(I1754:I1761,A1754:A1761)</f>
        <v>#NUM!</v>
      </c>
    </row>
    <row r="1762" spans="1:10" x14ac:dyDescent="0.25">
      <c r="A1762" s="92">
        <f t="shared" si="126"/>
        <v>9</v>
      </c>
      <c r="B1762" s="5" t="s">
        <v>48</v>
      </c>
      <c r="C1762" s="26">
        <v>43901</v>
      </c>
      <c r="D1762" s="4">
        <v>0</v>
      </c>
      <c r="E1762" s="29">
        <v>0</v>
      </c>
      <c r="G1762" s="82" t="e">
        <f>F1762+G1738</f>
        <v>#REF!</v>
      </c>
      <c r="H1762" s="92">
        <f t="shared" si="128"/>
        <v>0</v>
      </c>
      <c r="I1762" s="92" t="e">
        <f t="shared" si="125"/>
        <v>#NUM!</v>
      </c>
      <c r="J1762" s="149" t="e">
        <f t="shared" si="129"/>
        <v>#NUM!</v>
      </c>
    </row>
    <row r="1763" spans="1:10" x14ac:dyDescent="0.25">
      <c r="A1763" s="92">
        <f t="shared" si="126"/>
        <v>10</v>
      </c>
      <c r="B1763" s="5" t="s">
        <v>48</v>
      </c>
      <c r="C1763" s="26">
        <v>43902</v>
      </c>
      <c r="D1763" s="4">
        <v>0</v>
      </c>
      <c r="E1763" s="29">
        <v>0</v>
      </c>
      <c r="G1763" s="82">
        <f>F1763+G1739</f>
        <v>209</v>
      </c>
      <c r="H1763" s="92">
        <f t="shared" si="128"/>
        <v>0</v>
      </c>
      <c r="I1763" s="92" t="e">
        <f t="shared" si="125"/>
        <v>#NUM!</v>
      </c>
      <c r="J1763" s="149" t="e">
        <f t="shared" si="129"/>
        <v>#NUM!</v>
      </c>
    </row>
    <row r="1764" spans="1:10" x14ac:dyDescent="0.25">
      <c r="A1764" s="92">
        <f t="shared" si="126"/>
        <v>11</v>
      </c>
      <c r="B1764" s="5" t="s">
        <v>48</v>
      </c>
      <c r="C1764" s="26">
        <v>43903</v>
      </c>
      <c r="D1764" s="4">
        <v>0</v>
      </c>
      <c r="E1764" s="29">
        <v>0</v>
      </c>
      <c r="G1764" s="82" t="e">
        <f>F1764+G1740</f>
        <v>#REF!</v>
      </c>
      <c r="H1764" s="92">
        <f t="shared" si="128"/>
        <v>0</v>
      </c>
      <c r="I1764" s="92" t="e">
        <f t="shared" si="125"/>
        <v>#NUM!</v>
      </c>
      <c r="J1764" s="149" t="e">
        <f t="shared" si="129"/>
        <v>#NUM!</v>
      </c>
    </row>
    <row r="1765" spans="1:10" x14ac:dyDescent="0.25">
      <c r="A1765" s="92">
        <f t="shared" si="126"/>
        <v>12</v>
      </c>
      <c r="B1765" s="5" t="s">
        <v>48</v>
      </c>
      <c r="C1765" s="26">
        <v>43904</v>
      </c>
      <c r="D1765" s="4">
        <v>0</v>
      </c>
      <c r="E1765" s="29">
        <v>0</v>
      </c>
      <c r="G1765" s="82" t="e">
        <f>F1765+G1741</f>
        <v>#REF!</v>
      </c>
      <c r="H1765" s="92">
        <f t="shared" si="128"/>
        <v>0</v>
      </c>
      <c r="I1765" s="92" t="e">
        <f t="shared" si="125"/>
        <v>#NUM!</v>
      </c>
      <c r="J1765" s="149" t="e">
        <f t="shared" si="129"/>
        <v>#NUM!</v>
      </c>
    </row>
    <row r="1766" spans="1:10" x14ac:dyDescent="0.25">
      <c r="A1766" s="92">
        <f t="shared" si="126"/>
        <v>13</v>
      </c>
      <c r="B1766" s="5" t="s">
        <v>48</v>
      </c>
      <c r="C1766" s="26">
        <v>43905</v>
      </c>
      <c r="D1766" s="4">
        <v>0</v>
      </c>
      <c r="E1766" s="29">
        <v>0</v>
      </c>
      <c r="G1766" s="82">
        <f>F1766+G1742</f>
        <v>240</v>
      </c>
      <c r="H1766" s="92">
        <f t="shared" si="128"/>
        <v>0</v>
      </c>
      <c r="I1766" s="92" t="e">
        <f t="shared" si="125"/>
        <v>#NUM!</v>
      </c>
      <c r="J1766" s="149" t="e">
        <f t="shared" si="129"/>
        <v>#NUM!</v>
      </c>
    </row>
    <row r="1767" spans="1:10" x14ac:dyDescent="0.25">
      <c r="A1767" s="92">
        <f t="shared" si="126"/>
        <v>14</v>
      </c>
      <c r="B1767" s="5" t="s">
        <v>48</v>
      </c>
      <c r="C1767" s="26">
        <v>43906</v>
      </c>
      <c r="D1767" s="4">
        <v>0</v>
      </c>
      <c r="E1767" s="29">
        <v>0</v>
      </c>
      <c r="G1767" s="82" t="e">
        <f>F1767+G1743</f>
        <v>#REF!</v>
      </c>
      <c r="H1767" s="92">
        <f t="shared" si="128"/>
        <v>0</v>
      </c>
      <c r="I1767" s="92" t="e">
        <f t="shared" si="125"/>
        <v>#NUM!</v>
      </c>
      <c r="J1767" s="149" t="e">
        <f t="shared" si="129"/>
        <v>#NUM!</v>
      </c>
    </row>
    <row r="1768" spans="1:10" x14ac:dyDescent="0.25">
      <c r="A1768" s="92">
        <f t="shared" si="126"/>
        <v>15</v>
      </c>
      <c r="B1768" s="5" t="s">
        <v>48</v>
      </c>
      <c r="C1768" s="26">
        <v>43907</v>
      </c>
      <c r="D1768" s="4">
        <v>0</v>
      </c>
      <c r="E1768" s="29">
        <v>0</v>
      </c>
      <c r="G1768" s="82" t="e">
        <f>F1768+G1744</f>
        <v>#REF!</v>
      </c>
      <c r="H1768" s="92">
        <f t="shared" si="128"/>
        <v>0</v>
      </c>
      <c r="I1768" s="92" t="e">
        <f t="shared" si="125"/>
        <v>#NUM!</v>
      </c>
      <c r="J1768" s="149" t="e">
        <f t="shared" si="129"/>
        <v>#NUM!</v>
      </c>
    </row>
    <row r="1769" spans="1:10" x14ac:dyDescent="0.25">
      <c r="A1769" s="92">
        <f t="shared" si="126"/>
        <v>16</v>
      </c>
      <c r="B1769" s="5" t="s">
        <v>48</v>
      </c>
      <c r="C1769" s="26">
        <v>43908</v>
      </c>
      <c r="D1769" s="4">
        <v>0</v>
      </c>
      <c r="E1769" s="29">
        <v>0</v>
      </c>
      <c r="G1769" s="82">
        <f>F1769+G1745</f>
        <v>49</v>
      </c>
      <c r="H1769" s="92">
        <f t="shared" si="128"/>
        <v>0</v>
      </c>
      <c r="I1769" s="92" t="e">
        <f t="shared" si="125"/>
        <v>#NUM!</v>
      </c>
      <c r="J1769" s="149" t="e">
        <f t="shared" si="129"/>
        <v>#NUM!</v>
      </c>
    </row>
    <row r="1770" spans="1:10" x14ac:dyDescent="0.25">
      <c r="A1770" s="92">
        <f t="shared" si="126"/>
        <v>17</v>
      </c>
      <c r="B1770" s="5" t="s">
        <v>48</v>
      </c>
      <c r="C1770" s="26">
        <v>43909</v>
      </c>
      <c r="D1770" s="4">
        <v>0</v>
      </c>
      <c r="E1770" s="29">
        <v>0</v>
      </c>
      <c r="G1770" s="82" t="e">
        <f>F1770+G1746</f>
        <v>#REF!</v>
      </c>
      <c r="H1770" s="92">
        <f t="shared" si="128"/>
        <v>0</v>
      </c>
      <c r="I1770" s="92" t="e">
        <f t="shared" si="125"/>
        <v>#NUM!</v>
      </c>
      <c r="J1770" s="149" t="e">
        <f t="shared" si="129"/>
        <v>#NUM!</v>
      </c>
    </row>
    <row r="1771" spans="1:10" x14ac:dyDescent="0.25">
      <c r="A1771" s="92">
        <f t="shared" si="126"/>
        <v>18</v>
      </c>
      <c r="B1771" s="5" t="s">
        <v>48</v>
      </c>
      <c r="C1771" s="26">
        <v>43910</v>
      </c>
      <c r="D1771" s="4">
        <v>0</v>
      </c>
      <c r="E1771" s="29">
        <v>0</v>
      </c>
      <c r="G1771" s="82" t="e">
        <f>F1771+G1747</f>
        <v>#REF!</v>
      </c>
      <c r="H1771" s="92">
        <f t="shared" si="128"/>
        <v>0</v>
      </c>
      <c r="I1771" s="92" t="e">
        <f t="shared" si="125"/>
        <v>#NUM!</v>
      </c>
      <c r="J1771" s="149" t="e">
        <f t="shared" si="129"/>
        <v>#NUM!</v>
      </c>
    </row>
    <row r="1772" spans="1:10" x14ac:dyDescent="0.25">
      <c r="A1772" s="92">
        <f t="shared" si="126"/>
        <v>19</v>
      </c>
      <c r="B1772" s="5" t="s">
        <v>48</v>
      </c>
      <c r="C1772" s="26">
        <v>43911</v>
      </c>
      <c r="D1772" s="4">
        <v>0</v>
      </c>
      <c r="E1772" s="29">
        <v>0</v>
      </c>
      <c r="G1772" s="82">
        <f>F1772+G1748</f>
        <v>11</v>
      </c>
      <c r="H1772" s="92">
        <f t="shared" si="128"/>
        <v>0</v>
      </c>
      <c r="I1772" s="92" t="e">
        <f t="shared" si="125"/>
        <v>#NUM!</v>
      </c>
      <c r="J1772" s="149" t="e">
        <f t="shared" si="129"/>
        <v>#NUM!</v>
      </c>
    </row>
    <row r="1773" spans="1:10" x14ac:dyDescent="0.25">
      <c r="A1773" s="92">
        <f t="shared" si="126"/>
        <v>20</v>
      </c>
      <c r="B1773" s="5" t="s">
        <v>48</v>
      </c>
      <c r="C1773" s="26">
        <v>43912</v>
      </c>
      <c r="D1773" s="4">
        <v>0</v>
      </c>
      <c r="E1773" s="29">
        <v>0</v>
      </c>
      <c r="G1773" s="82" t="e">
        <f>F1773+G1749</f>
        <v>#REF!</v>
      </c>
      <c r="H1773" s="92">
        <f t="shared" si="128"/>
        <v>0</v>
      </c>
      <c r="I1773" s="92" t="e">
        <f t="shared" si="125"/>
        <v>#NUM!</v>
      </c>
      <c r="J1773" s="149" t="e">
        <f t="shared" si="129"/>
        <v>#NUM!</v>
      </c>
    </row>
    <row r="1774" spans="1:10" x14ac:dyDescent="0.25">
      <c r="A1774" s="92">
        <f t="shared" si="126"/>
        <v>21</v>
      </c>
      <c r="B1774" s="5" t="s">
        <v>48</v>
      </c>
      <c r="C1774" s="26">
        <v>43913</v>
      </c>
      <c r="D1774" s="4">
        <v>0</v>
      </c>
      <c r="E1774" s="29">
        <v>0</v>
      </c>
      <c r="G1774" s="82" t="e">
        <f>F1774+G1750</f>
        <v>#REF!</v>
      </c>
      <c r="H1774" s="92">
        <f t="shared" si="128"/>
        <v>0</v>
      </c>
      <c r="I1774" s="92" t="e">
        <f t="shared" si="125"/>
        <v>#NUM!</v>
      </c>
      <c r="J1774" s="149" t="e">
        <f t="shared" si="129"/>
        <v>#NUM!</v>
      </c>
    </row>
    <row r="1775" spans="1:10" x14ac:dyDescent="0.25">
      <c r="A1775" s="92">
        <f t="shared" si="126"/>
        <v>22</v>
      </c>
      <c r="B1775" s="5" t="s">
        <v>48</v>
      </c>
      <c r="C1775" s="26">
        <v>43914</v>
      </c>
      <c r="D1775" s="4">
        <v>0</v>
      </c>
      <c r="E1775" s="29">
        <v>0</v>
      </c>
      <c r="G1775" s="82">
        <f>F1775+G1751</f>
        <v>18</v>
      </c>
      <c r="H1775" s="92">
        <f t="shared" si="128"/>
        <v>0</v>
      </c>
      <c r="I1775" s="92" t="e">
        <f t="shared" si="125"/>
        <v>#NUM!</v>
      </c>
      <c r="J1775" s="149" t="e">
        <f t="shared" si="129"/>
        <v>#NUM!</v>
      </c>
    </row>
    <row r="1776" spans="1:10" x14ac:dyDescent="0.25">
      <c r="A1776" s="92">
        <f t="shared" si="126"/>
        <v>23</v>
      </c>
      <c r="B1776" s="5" t="s">
        <v>48</v>
      </c>
      <c r="C1776" s="26">
        <v>43915</v>
      </c>
      <c r="D1776" s="4">
        <v>0</v>
      </c>
      <c r="E1776" s="29">
        <v>0</v>
      </c>
      <c r="G1776" s="82" t="e">
        <f>F1776+G1752</f>
        <v>#REF!</v>
      </c>
      <c r="H1776" s="92">
        <f t="shared" si="128"/>
        <v>0</v>
      </c>
      <c r="I1776" s="92" t="e">
        <f t="shared" si="125"/>
        <v>#NUM!</v>
      </c>
      <c r="J1776" s="149" t="e">
        <f t="shared" si="129"/>
        <v>#NUM!</v>
      </c>
    </row>
    <row r="1777" spans="1:10" x14ac:dyDescent="0.25">
      <c r="A1777" s="92">
        <f t="shared" si="126"/>
        <v>24</v>
      </c>
      <c r="B1777" s="5" t="s">
        <v>48</v>
      </c>
      <c r="C1777" s="26">
        <v>43916</v>
      </c>
      <c r="D1777" s="4">
        <v>0</v>
      </c>
      <c r="E1777" s="29">
        <v>0</v>
      </c>
      <c r="G1777" s="82" t="e">
        <f>F1777+G1753</f>
        <v>#REF!</v>
      </c>
      <c r="H1777" s="92">
        <f t="shared" si="128"/>
        <v>0</v>
      </c>
      <c r="I1777" s="92" t="e">
        <f t="shared" si="125"/>
        <v>#NUM!</v>
      </c>
      <c r="J1777" s="149" t="e">
        <f t="shared" si="129"/>
        <v>#NUM!</v>
      </c>
    </row>
    <row r="1778" spans="1:10" x14ac:dyDescent="0.25">
      <c r="A1778" s="92">
        <f t="shared" si="126"/>
        <v>25</v>
      </c>
      <c r="B1778" s="5" t="s">
        <v>48</v>
      </c>
      <c r="C1778" s="26">
        <v>43917</v>
      </c>
      <c r="D1778" s="4">
        <v>0</v>
      </c>
      <c r="E1778" s="29">
        <v>0</v>
      </c>
      <c r="G1778" s="82">
        <f>F1778+G1754</f>
        <v>0</v>
      </c>
      <c r="H1778" s="92">
        <f t="shared" si="128"/>
        <v>0</v>
      </c>
      <c r="I1778" s="92" t="e">
        <f t="shared" si="125"/>
        <v>#NUM!</v>
      </c>
      <c r="J1778" s="149" t="e">
        <f t="shared" si="129"/>
        <v>#NUM!</v>
      </c>
    </row>
    <row r="1779" spans="1:10" x14ac:dyDescent="0.25">
      <c r="A1779" s="92">
        <f t="shared" si="126"/>
        <v>26</v>
      </c>
      <c r="B1779" s="5" t="s">
        <v>48</v>
      </c>
      <c r="C1779" s="26">
        <v>43918</v>
      </c>
      <c r="D1779" s="4">
        <v>0</v>
      </c>
      <c r="E1779" s="29">
        <v>0</v>
      </c>
      <c r="G1779" s="82" t="e">
        <f>F1779+G1755</f>
        <v>#REF!</v>
      </c>
      <c r="H1779" s="92">
        <f t="shared" si="128"/>
        <v>0</v>
      </c>
      <c r="I1779" s="92" t="e">
        <f t="shared" si="125"/>
        <v>#NUM!</v>
      </c>
      <c r="J1779" s="149" t="e">
        <f t="shared" si="129"/>
        <v>#NUM!</v>
      </c>
    </row>
    <row r="1780" spans="1:10" x14ac:dyDescent="0.25">
      <c r="A1780" s="92">
        <f t="shared" si="126"/>
        <v>27</v>
      </c>
      <c r="B1780" s="5" t="s">
        <v>48</v>
      </c>
      <c r="C1780" s="26">
        <v>43919</v>
      </c>
      <c r="D1780" s="4">
        <v>0</v>
      </c>
      <c r="E1780" s="29">
        <v>0</v>
      </c>
      <c r="G1780" s="82" t="e">
        <f>F1780+G1756</f>
        <v>#REF!</v>
      </c>
      <c r="H1780" s="92">
        <f t="shared" si="128"/>
        <v>0</v>
      </c>
      <c r="I1780" s="92" t="e">
        <f t="shared" si="125"/>
        <v>#NUM!</v>
      </c>
      <c r="J1780" s="149" t="e">
        <f t="shared" si="129"/>
        <v>#NUM!</v>
      </c>
    </row>
    <row r="1781" spans="1:10" x14ac:dyDescent="0.25">
      <c r="A1781" s="92">
        <f t="shared" si="126"/>
        <v>28</v>
      </c>
      <c r="B1781" s="5" t="s">
        <v>48</v>
      </c>
      <c r="C1781" s="26">
        <v>43920</v>
      </c>
      <c r="D1781" s="4">
        <v>0</v>
      </c>
      <c r="E1781" s="29">
        <v>0</v>
      </c>
      <c r="G1781" s="82">
        <f>F1781+G1757</f>
        <v>227</v>
      </c>
      <c r="H1781" s="92">
        <f t="shared" si="128"/>
        <v>0</v>
      </c>
      <c r="I1781" s="92" t="e">
        <f t="shared" si="125"/>
        <v>#NUM!</v>
      </c>
      <c r="J1781" s="149" t="e">
        <f t="shared" si="129"/>
        <v>#NUM!</v>
      </c>
    </row>
    <row r="1782" spans="1:10" x14ac:dyDescent="0.25">
      <c r="A1782" s="92">
        <f t="shared" si="126"/>
        <v>29</v>
      </c>
      <c r="B1782" s="5" t="s">
        <v>48</v>
      </c>
      <c r="C1782" s="26">
        <v>43921</v>
      </c>
      <c r="D1782" s="4">
        <v>0</v>
      </c>
      <c r="E1782" s="29">
        <v>0</v>
      </c>
      <c r="G1782" s="82" t="e">
        <f>F1782+G1758</f>
        <v>#REF!</v>
      </c>
      <c r="H1782" s="92">
        <f t="shared" si="128"/>
        <v>0</v>
      </c>
      <c r="I1782" s="92" t="e">
        <f t="shared" si="125"/>
        <v>#NUM!</v>
      </c>
      <c r="J1782" s="149" t="e">
        <f t="shared" si="129"/>
        <v>#NUM!</v>
      </c>
    </row>
    <row r="1783" spans="1:10" x14ac:dyDescent="0.25">
      <c r="A1783" s="92">
        <f t="shared" si="126"/>
        <v>30</v>
      </c>
      <c r="B1783" s="5" t="s">
        <v>48</v>
      </c>
      <c r="C1783" s="26">
        <v>43922</v>
      </c>
      <c r="D1783" s="4">
        <v>0</v>
      </c>
      <c r="E1783" s="29">
        <v>0</v>
      </c>
      <c r="G1783" s="82" t="e">
        <f>F1783+G1759</f>
        <v>#REF!</v>
      </c>
      <c r="H1783" s="92">
        <f t="shared" si="128"/>
        <v>0</v>
      </c>
      <c r="I1783" s="92" t="e">
        <f t="shared" si="125"/>
        <v>#NUM!</v>
      </c>
      <c r="J1783" s="149" t="e">
        <f t="shared" si="129"/>
        <v>#NUM!</v>
      </c>
    </row>
    <row r="1784" spans="1:10" x14ac:dyDescent="0.25">
      <c r="A1784" s="92">
        <f t="shared" si="126"/>
        <v>31</v>
      </c>
      <c r="B1784" s="5" t="s">
        <v>48</v>
      </c>
      <c r="C1784" s="26">
        <v>43923</v>
      </c>
      <c r="D1784" s="4">
        <v>0</v>
      </c>
      <c r="E1784" s="29">
        <v>0</v>
      </c>
      <c r="G1784" s="82">
        <f>F1784+G1760</f>
        <v>220</v>
      </c>
      <c r="H1784" s="92">
        <f t="shared" si="128"/>
        <v>0</v>
      </c>
      <c r="I1784" s="92" t="e">
        <f t="shared" si="125"/>
        <v>#NUM!</v>
      </c>
      <c r="J1784" s="149" t="e">
        <f t="shared" si="129"/>
        <v>#NUM!</v>
      </c>
    </row>
    <row r="1785" spans="1:10" x14ac:dyDescent="0.25">
      <c r="A1785" s="92">
        <f t="shared" si="126"/>
        <v>32</v>
      </c>
      <c r="B1785" s="5" t="s">
        <v>48</v>
      </c>
      <c r="C1785" s="26">
        <v>43924</v>
      </c>
      <c r="D1785" s="4">
        <v>0</v>
      </c>
      <c r="E1785" s="29">
        <v>0</v>
      </c>
      <c r="G1785" s="82" t="e">
        <f>F1785+G1761</f>
        <v>#REF!</v>
      </c>
      <c r="H1785" s="92">
        <f t="shared" si="128"/>
        <v>0</v>
      </c>
      <c r="I1785" s="92" t="e">
        <f t="shared" si="125"/>
        <v>#NUM!</v>
      </c>
      <c r="J1785" s="149" t="e">
        <f t="shared" si="129"/>
        <v>#NUM!</v>
      </c>
    </row>
    <row r="1786" spans="1:10" x14ac:dyDescent="0.25">
      <c r="A1786" s="92">
        <f t="shared" si="126"/>
        <v>33</v>
      </c>
      <c r="B1786" s="5" t="s">
        <v>48</v>
      </c>
      <c r="C1786" s="26">
        <v>43925</v>
      </c>
      <c r="D1786" s="4">
        <v>0</v>
      </c>
      <c r="E1786" s="29">
        <v>0</v>
      </c>
      <c r="G1786" s="82" t="e">
        <f>F1786+G1762</f>
        <v>#REF!</v>
      </c>
      <c r="H1786" s="92">
        <f t="shared" si="128"/>
        <v>0</v>
      </c>
      <c r="I1786" s="92" t="e">
        <f t="shared" si="125"/>
        <v>#NUM!</v>
      </c>
      <c r="J1786" s="149" t="e">
        <f t="shared" si="129"/>
        <v>#NUM!</v>
      </c>
    </row>
    <row r="1787" spans="1:10" x14ac:dyDescent="0.25">
      <c r="A1787" s="92">
        <f t="shared" si="126"/>
        <v>34</v>
      </c>
      <c r="B1787" s="5" t="s">
        <v>48</v>
      </c>
      <c r="C1787" s="26">
        <v>43926</v>
      </c>
      <c r="D1787" s="4">
        <v>0</v>
      </c>
      <c r="E1787" s="29">
        <v>0</v>
      </c>
      <c r="G1787" s="82">
        <f>F1787+G1763</f>
        <v>209</v>
      </c>
      <c r="H1787" s="92">
        <f t="shared" si="128"/>
        <v>0</v>
      </c>
      <c r="I1787" s="92" t="e">
        <f t="shared" si="125"/>
        <v>#NUM!</v>
      </c>
      <c r="J1787" s="149" t="e">
        <f t="shared" si="129"/>
        <v>#NUM!</v>
      </c>
    </row>
    <row r="1788" spans="1:10" x14ac:dyDescent="0.25">
      <c r="A1788" s="92">
        <f t="shared" si="126"/>
        <v>35</v>
      </c>
      <c r="B1788" s="5" t="s">
        <v>48</v>
      </c>
      <c r="C1788" s="26">
        <v>43927</v>
      </c>
      <c r="D1788" s="4">
        <v>0</v>
      </c>
      <c r="E1788" s="29">
        <v>0</v>
      </c>
      <c r="G1788" s="82" t="e">
        <f>F1788+G1764</f>
        <v>#REF!</v>
      </c>
      <c r="H1788" s="92">
        <f t="shared" si="128"/>
        <v>0</v>
      </c>
      <c r="I1788" s="92" t="e">
        <f t="shared" si="125"/>
        <v>#NUM!</v>
      </c>
      <c r="J1788" s="149" t="e">
        <f t="shared" si="129"/>
        <v>#NUM!</v>
      </c>
    </row>
    <row r="1789" spans="1:10" x14ac:dyDescent="0.25">
      <c r="A1789" s="92">
        <f t="shared" si="126"/>
        <v>36</v>
      </c>
      <c r="B1789" s="5" t="s">
        <v>48</v>
      </c>
      <c r="C1789" s="26">
        <v>43928</v>
      </c>
      <c r="D1789" s="4">
        <v>0</v>
      </c>
      <c r="E1789" s="29">
        <v>0</v>
      </c>
      <c r="G1789" s="82" t="e">
        <f>F1789+G1765</f>
        <v>#REF!</v>
      </c>
      <c r="H1789" s="92">
        <f t="shared" si="128"/>
        <v>0</v>
      </c>
      <c r="I1789" s="92" t="e">
        <f t="shared" si="125"/>
        <v>#NUM!</v>
      </c>
      <c r="J1789" s="149" t="e">
        <f t="shared" si="129"/>
        <v>#NUM!</v>
      </c>
    </row>
    <row r="1790" spans="1:10" x14ac:dyDescent="0.25">
      <c r="A1790" s="92">
        <f t="shared" si="126"/>
        <v>37</v>
      </c>
      <c r="B1790" s="5" t="s">
        <v>48</v>
      </c>
      <c r="C1790" s="26">
        <v>43929</v>
      </c>
      <c r="D1790" s="4">
        <v>0</v>
      </c>
      <c r="E1790" s="29">
        <v>0</v>
      </c>
      <c r="G1790" s="82">
        <f>F1790+G1766</f>
        <v>240</v>
      </c>
      <c r="H1790" s="92">
        <f t="shared" si="128"/>
        <v>0</v>
      </c>
      <c r="I1790" s="92" t="e">
        <f t="shared" si="125"/>
        <v>#NUM!</v>
      </c>
      <c r="J1790" s="149" t="e">
        <f t="shared" si="129"/>
        <v>#NUM!</v>
      </c>
    </row>
    <row r="1791" spans="1:10" x14ac:dyDescent="0.25">
      <c r="A1791" s="92">
        <f t="shared" si="126"/>
        <v>38</v>
      </c>
      <c r="B1791" s="5" t="s">
        <v>48</v>
      </c>
      <c r="C1791" s="26">
        <v>43930</v>
      </c>
      <c r="D1791" s="4">
        <v>0</v>
      </c>
      <c r="E1791" s="29">
        <v>0</v>
      </c>
      <c r="G1791" s="82" t="e">
        <f>F1791+G1767</f>
        <v>#REF!</v>
      </c>
      <c r="H1791" s="92">
        <f t="shared" si="128"/>
        <v>0</v>
      </c>
      <c r="I1791" s="92" t="e">
        <f t="shared" si="125"/>
        <v>#NUM!</v>
      </c>
      <c r="J1791" s="149" t="e">
        <f t="shared" si="129"/>
        <v>#NUM!</v>
      </c>
    </row>
    <row r="1792" spans="1:10" x14ac:dyDescent="0.25">
      <c r="A1792" s="92">
        <f t="shared" si="126"/>
        <v>39</v>
      </c>
      <c r="B1792" s="5" t="s">
        <v>48</v>
      </c>
      <c r="C1792" s="26">
        <v>43931</v>
      </c>
      <c r="D1792" s="4">
        <v>0</v>
      </c>
      <c r="E1792" s="29">
        <v>0</v>
      </c>
      <c r="G1792" s="82" t="e">
        <f>F1792+G1768</f>
        <v>#REF!</v>
      </c>
      <c r="H1792" s="92">
        <f t="shared" si="128"/>
        <v>0</v>
      </c>
      <c r="I1792" s="92" t="e">
        <f t="shared" si="125"/>
        <v>#NUM!</v>
      </c>
      <c r="J1792" s="149" t="e">
        <f t="shared" si="129"/>
        <v>#NUM!</v>
      </c>
    </row>
    <row r="1793" spans="1:10" x14ac:dyDescent="0.25">
      <c r="A1793" s="92">
        <f t="shared" si="126"/>
        <v>40</v>
      </c>
      <c r="B1793" s="5" t="s">
        <v>48</v>
      </c>
      <c r="C1793" s="26">
        <v>43932</v>
      </c>
      <c r="D1793" s="4">
        <v>0</v>
      </c>
      <c r="E1793" s="29">
        <v>0</v>
      </c>
      <c r="G1793" s="82">
        <f>F1793+G1769</f>
        <v>49</v>
      </c>
      <c r="H1793" s="92">
        <f t="shared" si="128"/>
        <v>0</v>
      </c>
      <c r="I1793" s="92" t="e">
        <f t="shared" si="125"/>
        <v>#NUM!</v>
      </c>
      <c r="J1793" s="149" t="e">
        <f t="shared" si="129"/>
        <v>#NUM!</v>
      </c>
    </row>
    <row r="1794" spans="1:10" x14ac:dyDescent="0.25">
      <c r="A1794" s="92">
        <f t="shared" si="126"/>
        <v>41</v>
      </c>
      <c r="B1794" s="5" t="s">
        <v>48</v>
      </c>
      <c r="C1794" s="26">
        <v>43933</v>
      </c>
      <c r="D1794" s="4">
        <v>0</v>
      </c>
      <c r="E1794" s="29">
        <v>0</v>
      </c>
      <c r="G1794" s="82" t="e">
        <f>F1794+G1770</f>
        <v>#REF!</v>
      </c>
      <c r="H1794" s="92">
        <f t="shared" si="128"/>
        <v>0</v>
      </c>
      <c r="I1794" s="92" t="e">
        <f t="shared" ref="I1794:I1857" si="130">LN(H1794)</f>
        <v>#NUM!</v>
      </c>
      <c r="J1794" s="149" t="e">
        <f t="shared" si="129"/>
        <v>#NUM!</v>
      </c>
    </row>
    <row r="1795" spans="1:10" x14ac:dyDescent="0.25">
      <c r="A1795" s="92">
        <f t="shared" si="126"/>
        <v>42</v>
      </c>
      <c r="B1795" s="5" t="s">
        <v>48</v>
      </c>
      <c r="C1795" s="26">
        <v>43934</v>
      </c>
      <c r="D1795" s="4">
        <v>0</v>
      </c>
      <c r="E1795" s="29">
        <v>0</v>
      </c>
      <c r="G1795" s="82" t="e">
        <f>F1795+G1771</f>
        <v>#REF!</v>
      </c>
      <c r="H1795" s="92">
        <f t="shared" si="128"/>
        <v>0</v>
      </c>
      <c r="I1795" s="92" t="e">
        <f t="shared" si="130"/>
        <v>#NUM!</v>
      </c>
      <c r="J1795" s="149" t="e">
        <f t="shared" si="129"/>
        <v>#NUM!</v>
      </c>
    </row>
    <row r="1796" spans="1:10" x14ac:dyDescent="0.25">
      <c r="A1796" s="92">
        <f t="shared" ref="A1796:A1859" si="131">IF(EXACT(B1796,B1795),A1795+1,1)</f>
        <v>43</v>
      </c>
      <c r="B1796" s="5" t="s">
        <v>48</v>
      </c>
      <c r="C1796" s="26">
        <v>43935</v>
      </c>
      <c r="D1796" s="4">
        <v>0</v>
      </c>
      <c r="E1796" s="29">
        <v>0</v>
      </c>
      <c r="G1796" s="82">
        <f>F1796+G1772</f>
        <v>11</v>
      </c>
      <c r="H1796" s="92">
        <f t="shared" si="128"/>
        <v>0</v>
      </c>
      <c r="I1796" s="92" t="e">
        <f t="shared" si="130"/>
        <v>#NUM!</v>
      </c>
      <c r="J1796" s="149" t="e">
        <f t="shared" si="129"/>
        <v>#NUM!</v>
      </c>
    </row>
    <row r="1797" spans="1:10" x14ac:dyDescent="0.25">
      <c r="A1797" s="92">
        <f t="shared" si="131"/>
        <v>44</v>
      </c>
      <c r="B1797" s="5" t="s">
        <v>48</v>
      </c>
      <c r="C1797" s="26">
        <v>43936</v>
      </c>
      <c r="D1797" s="4">
        <v>0</v>
      </c>
      <c r="E1797" s="29">
        <v>0</v>
      </c>
      <c r="G1797" s="82" t="e">
        <f>F1797+G1773</f>
        <v>#REF!</v>
      </c>
      <c r="H1797" s="92">
        <f t="shared" si="128"/>
        <v>0</v>
      </c>
      <c r="I1797" s="92" t="e">
        <f t="shared" si="130"/>
        <v>#NUM!</v>
      </c>
      <c r="J1797" s="149" t="e">
        <f t="shared" si="129"/>
        <v>#NUM!</v>
      </c>
    </row>
    <row r="1798" spans="1:10" x14ac:dyDescent="0.25">
      <c r="A1798" s="92">
        <f t="shared" si="131"/>
        <v>45</v>
      </c>
      <c r="B1798" s="5" t="s">
        <v>48</v>
      </c>
      <c r="C1798" s="26">
        <v>43937</v>
      </c>
      <c r="D1798" s="4">
        <v>0</v>
      </c>
      <c r="E1798" s="29">
        <v>0</v>
      </c>
      <c r="G1798" s="82" t="e">
        <f>F1798+G1774</f>
        <v>#REF!</v>
      </c>
      <c r="H1798" s="92">
        <f t="shared" si="128"/>
        <v>0</v>
      </c>
      <c r="I1798" s="92" t="e">
        <f t="shared" si="130"/>
        <v>#NUM!</v>
      </c>
      <c r="J1798" s="149" t="e">
        <f t="shared" si="129"/>
        <v>#NUM!</v>
      </c>
    </row>
    <row r="1799" spans="1:10" x14ac:dyDescent="0.25">
      <c r="A1799" s="92">
        <f t="shared" si="131"/>
        <v>46</v>
      </c>
      <c r="B1799" s="5" t="s">
        <v>48</v>
      </c>
      <c r="C1799" s="26">
        <v>43938</v>
      </c>
      <c r="D1799" s="4">
        <v>0</v>
      </c>
      <c r="E1799" s="29">
        <v>0</v>
      </c>
      <c r="G1799" s="82">
        <f>F1799+G1775</f>
        <v>18</v>
      </c>
      <c r="H1799" s="92">
        <f t="shared" si="128"/>
        <v>0</v>
      </c>
      <c r="I1799" s="92" t="e">
        <f t="shared" si="130"/>
        <v>#NUM!</v>
      </c>
      <c r="J1799" s="149" t="e">
        <f t="shared" si="129"/>
        <v>#NUM!</v>
      </c>
    </row>
    <row r="1800" spans="1:10" x14ac:dyDescent="0.25">
      <c r="A1800" s="92">
        <f t="shared" si="131"/>
        <v>47</v>
      </c>
      <c r="B1800" s="5" t="s">
        <v>48</v>
      </c>
      <c r="C1800" s="26">
        <v>43939</v>
      </c>
      <c r="D1800" s="4">
        <v>0</v>
      </c>
      <c r="E1800" s="29">
        <v>0</v>
      </c>
      <c r="G1800" s="82" t="e">
        <f>F1800+G1776</f>
        <v>#REF!</v>
      </c>
      <c r="H1800" s="92">
        <f t="shared" si="128"/>
        <v>0</v>
      </c>
      <c r="I1800" s="92" t="e">
        <f t="shared" si="130"/>
        <v>#NUM!</v>
      </c>
      <c r="J1800" s="149" t="e">
        <f t="shared" si="129"/>
        <v>#NUM!</v>
      </c>
    </row>
    <row r="1801" spans="1:10" x14ac:dyDescent="0.25">
      <c r="A1801" s="92">
        <f t="shared" si="131"/>
        <v>48</v>
      </c>
      <c r="B1801" s="5" t="s">
        <v>48</v>
      </c>
      <c r="C1801" s="26">
        <v>43940</v>
      </c>
      <c r="D1801" s="4">
        <v>0</v>
      </c>
      <c r="E1801" s="29">
        <v>0</v>
      </c>
      <c r="G1801" s="82" t="e">
        <f>F1801+G1777</f>
        <v>#REF!</v>
      </c>
      <c r="H1801" s="92">
        <f t="shared" si="128"/>
        <v>0</v>
      </c>
      <c r="I1801" s="92" t="e">
        <f t="shared" si="130"/>
        <v>#NUM!</v>
      </c>
      <c r="J1801" s="149" t="e">
        <f t="shared" si="129"/>
        <v>#NUM!</v>
      </c>
    </row>
    <row r="1802" spans="1:10" x14ac:dyDescent="0.25">
      <c r="A1802" s="92">
        <f t="shared" si="131"/>
        <v>49</v>
      </c>
      <c r="B1802" s="5" t="s">
        <v>48</v>
      </c>
      <c r="C1802" s="26">
        <v>43941</v>
      </c>
      <c r="D1802" s="4">
        <v>0</v>
      </c>
      <c r="E1802" s="29">
        <v>0</v>
      </c>
      <c r="G1802" s="82">
        <f>F1802+G1778</f>
        <v>0</v>
      </c>
      <c r="H1802" s="92">
        <f t="shared" si="128"/>
        <v>0</v>
      </c>
      <c r="I1802" s="92" t="e">
        <f t="shared" si="130"/>
        <v>#NUM!</v>
      </c>
      <c r="J1802" s="149" t="e">
        <f t="shared" si="129"/>
        <v>#NUM!</v>
      </c>
    </row>
    <row r="1803" spans="1:10" x14ac:dyDescent="0.25">
      <c r="A1803" s="92">
        <f t="shared" si="131"/>
        <v>50</v>
      </c>
      <c r="B1803" s="5" t="s">
        <v>48</v>
      </c>
      <c r="C1803" s="26">
        <v>43942</v>
      </c>
      <c r="D1803" s="4">
        <v>0</v>
      </c>
      <c r="E1803" s="29">
        <v>0</v>
      </c>
      <c r="G1803" s="82" t="e">
        <f>F1803+G1779</f>
        <v>#REF!</v>
      </c>
      <c r="H1803" s="92">
        <f t="shared" si="128"/>
        <v>0</v>
      </c>
      <c r="I1803" s="92" t="e">
        <f t="shared" si="130"/>
        <v>#NUM!</v>
      </c>
      <c r="J1803" s="149" t="e">
        <f t="shared" si="129"/>
        <v>#NUM!</v>
      </c>
    </row>
    <row r="1804" spans="1:10" x14ac:dyDescent="0.25">
      <c r="A1804" s="92">
        <f t="shared" si="131"/>
        <v>51</v>
      </c>
      <c r="B1804" s="5" t="s">
        <v>48</v>
      </c>
      <c r="C1804" s="26">
        <v>43943</v>
      </c>
      <c r="D1804" s="4">
        <v>0</v>
      </c>
      <c r="E1804" s="29">
        <v>0</v>
      </c>
      <c r="G1804" s="82" t="e">
        <f>F1804+G1780</f>
        <v>#REF!</v>
      </c>
      <c r="H1804" s="92">
        <f t="shared" si="128"/>
        <v>0</v>
      </c>
      <c r="I1804" s="92" t="e">
        <f t="shared" si="130"/>
        <v>#NUM!</v>
      </c>
      <c r="J1804" s="149" t="e">
        <f t="shared" si="129"/>
        <v>#NUM!</v>
      </c>
    </row>
    <row r="1805" spans="1:10" x14ac:dyDescent="0.25">
      <c r="A1805" s="92">
        <f t="shared" si="131"/>
        <v>52</v>
      </c>
      <c r="B1805" s="5" t="s">
        <v>48</v>
      </c>
      <c r="C1805" s="26">
        <v>43944</v>
      </c>
      <c r="D1805" s="4">
        <v>0</v>
      </c>
      <c r="E1805" s="29">
        <v>0</v>
      </c>
      <c r="G1805" s="82">
        <f>F1805+G1781</f>
        <v>227</v>
      </c>
      <c r="H1805" s="92">
        <f t="shared" si="128"/>
        <v>0</v>
      </c>
      <c r="I1805" s="92" t="e">
        <f t="shared" si="130"/>
        <v>#NUM!</v>
      </c>
      <c r="J1805" s="149" t="e">
        <f t="shared" si="129"/>
        <v>#NUM!</v>
      </c>
    </row>
    <row r="1806" spans="1:10" x14ac:dyDescent="0.25">
      <c r="A1806" s="92">
        <f t="shared" si="131"/>
        <v>53</v>
      </c>
      <c r="B1806" s="5" t="s">
        <v>48</v>
      </c>
      <c r="C1806" s="26">
        <v>43945</v>
      </c>
      <c r="D1806" s="4">
        <v>0</v>
      </c>
      <c r="E1806" s="29">
        <v>0</v>
      </c>
      <c r="G1806" s="82" t="e">
        <f>F1806+G1782</f>
        <v>#REF!</v>
      </c>
      <c r="H1806" s="92">
        <f t="shared" si="128"/>
        <v>0</v>
      </c>
      <c r="I1806" s="92" t="e">
        <f t="shared" si="130"/>
        <v>#NUM!</v>
      </c>
      <c r="J1806" s="149" t="e">
        <f t="shared" si="129"/>
        <v>#NUM!</v>
      </c>
    </row>
    <row r="1807" spans="1:10" x14ac:dyDescent="0.25">
      <c r="A1807" s="92">
        <f t="shared" si="131"/>
        <v>54</v>
      </c>
      <c r="B1807" s="5" t="s">
        <v>48</v>
      </c>
      <c r="C1807" s="26">
        <v>43946</v>
      </c>
      <c r="D1807" s="4">
        <v>0</v>
      </c>
      <c r="E1807" s="29">
        <v>0</v>
      </c>
      <c r="G1807" s="82" t="e">
        <f>F1807+G1783</f>
        <v>#REF!</v>
      </c>
      <c r="H1807" s="92">
        <f t="shared" si="128"/>
        <v>0</v>
      </c>
      <c r="I1807" s="92" t="e">
        <f t="shared" si="130"/>
        <v>#NUM!</v>
      </c>
      <c r="J1807" s="149" t="e">
        <f t="shared" si="129"/>
        <v>#NUM!</v>
      </c>
    </row>
    <row r="1808" spans="1:10" x14ac:dyDescent="0.25">
      <c r="A1808" s="92">
        <f t="shared" si="131"/>
        <v>55</v>
      </c>
      <c r="B1808" s="5" t="s">
        <v>48</v>
      </c>
      <c r="C1808" s="26">
        <v>43947</v>
      </c>
      <c r="D1808" s="4">
        <v>0</v>
      </c>
      <c r="E1808" s="29">
        <v>0</v>
      </c>
      <c r="G1808" s="82">
        <f>F1808+G1784</f>
        <v>220</v>
      </c>
      <c r="H1808" s="92">
        <f t="shared" si="128"/>
        <v>0</v>
      </c>
      <c r="I1808" s="92" t="e">
        <f t="shared" si="130"/>
        <v>#NUM!</v>
      </c>
      <c r="J1808" s="149" t="e">
        <f t="shared" si="129"/>
        <v>#NUM!</v>
      </c>
    </row>
    <row r="1809" spans="1:10" x14ac:dyDescent="0.25">
      <c r="A1809" s="92">
        <f t="shared" si="131"/>
        <v>56</v>
      </c>
      <c r="B1809" s="5" t="s">
        <v>48</v>
      </c>
      <c r="C1809" s="26">
        <v>43948</v>
      </c>
      <c r="D1809" s="4">
        <v>0</v>
      </c>
      <c r="E1809" s="29">
        <v>0</v>
      </c>
      <c r="G1809" s="82" t="e">
        <f>F1809+G1785</f>
        <v>#REF!</v>
      </c>
      <c r="H1809" s="92">
        <f t="shared" ref="H1809:H1872" si="132">IF(EXACT(B1809,B1808),D1809+H1808,E1809)</f>
        <v>0</v>
      </c>
      <c r="I1809" s="92" t="e">
        <f t="shared" si="130"/>
        <v>#NUM!</v>
      </c>
      <c r="J1809" s="149" t="e">
        <f t="shared" si="129"/>
        <v>#NUM!</v>
      </c>
    </row>
    <row r="1810" spans="1:10" x14ac:dyDescent="0.25">
      <c r="A1810" s="92">
        <f t="shared" si="131"/>
        <v>57</v>
      </c>
      <c r="B1810" s="5" t="s">
        <v>48</v>
      </c>
      <c r="C1810" s="26">
        <v>43949</v>
      </c>
      <c r="D1810" s="4">
        <v>0</v>
      </c>
      <c r="E1810" s="29">
        <v>0</v>
      </c>
      <c r="G1810" s="82" t="e">
        <f>F1810+G1785</f>
        <v>#REF!</v>
      </c>
      <c r="H1810" s="92">
        <f t="shared" si="132"/>
        <v>0</v>
      </c>
      <c r="I1810" s="92" t="e">
        <f t="shared" si="130"/>
        <v>#NUM!</v>
      </c>
      <c r="J1810" s="149" t="e">
        <f t="shared" si="129"/>
        <v>#NUM!</v>
      </c>
    </row>
    <row r="1811" spans="1:10" x14ac:dyDescent="0.25">
      <c r="A1811" s="92">
        <f t="shared" si="131"/>
        <v>58</v>
      </c>
      <c r="B1811" s="5" t="s">
        <v>48</v>
      </c>
      <c r="C1811" s="26">
        <v>43950</v>
      </c>
      <c r="D1811" s="4">
        <v>0</v>
      </c>
      <c r="E1811" s="29">
        <v>0</v>
      </c>
      <c r="G1811" s="82" t="e">
        <f>F1811+G1786</f>
        <v>#REF!</v>
      </c>
      <c r="H1811" s="92">
        <f t="shared" si="132"/>
        <v>0</v>
      </c>
      <c r="I1811" s="92" t="e">
        <f t="shared" si="130"/>
        <v>#NUM!</v>
      </c>
      <c r="J1811" s="149" t="e">
        <f t="shared" si="129"/>
        <v>#NUM!</v>
      </c>
    </row>
    <row r="1812" spans="1:10" x14ac:dyDescent="0.25">
      <c r="A1812" s="92">
        <f t="shared" si="131"/>
        <v>59</v>
      </c>
      <c r="B1812" s="5" t="s">
        <v>48</v>
      </c>
      <c r="C1812" s="26">
        <v>43951</v>
      </c>
      <c r="D1812" s="4">
        <v>0</v>
      </c>
      <c r="E1812" s="29">
        <v>0</v>
      </c>
      <c r="G1812" s="82">
        <f>F1812+G1787</f>
        <v>209</v>
      </c>
      <c r="H1812" s="92">
        <f t="shared" si="132"/>
        <v>0</v>
      </c>
      <c r="I1812" s="92" t="e">
        <f t="shared" si="130"/>
        <v>#NUM!</v>
      </c>
      <c r="J1812" s="149" t="e">
        <f t="shared" si="129"/>
        <v>#NUM!</v>
      </c>
    </row>
    <row r="1813" spans="1:10" x14ac:dyDescent="0.25">
      <c r="A1813" s="92">
        <f t="shared" si="131"/>
        <v>60</v>
      </c>
      <c r="B1813" s="5" t="s">
        <v>48</v>
      </c>
      <c r="C1813" s="26">
        <v>43952</v>
      </c>
      <c r="D1813" s="4">
        <v>0</v>
      </c>
      <c r="E1813" s="29">
        <v>0</v>
      </c>
      <c r="G1813" s="82" t="e">
        <f>F1813+G1788</f>
        <v>#REF!</v>
      </c>
      <c r="H1813" s="92">
        <f t="shared" si="132"/>
        <v>0</v>
      </c>
      <c r="I1813" s="92" t="e">
        <f t="shared" si="130"/>
        <v>#NUM!</v>
      </c>
      <c r="J1813" s="149" t="e">
        <f t="shared" si="129"/>
        <v>#NUM!</v>
      </c>
    </row>
    <row r="1814" spans="1:10" x14ac:dyDescent="0.25">
      <c r="A1814" s="92">
        <f t="shared" si="131"/>
        <v>61</v>
      </c>
      <c r="B1814" s="5" t="s">
        <v>48</v>
      </c>
      <c r="C1814" s="26">
        <v>43953</v>
      </c>
      <c r="D1814" s="4">
        <v>0</v>
      </c>
      <c r="E1814" s="29">
        <v>0</v>
      </c>
      <c r="G1814" s="82" t="e">
        <f>F1814+G1789</f>
        <v>#REF!</v>
      </c>
      <c r="H1814" s="92">
        <f t="shared" si="132"/>
        <v>0</v>
      </c>
      <c r="I1814" s="92" t="e">
        <f t="shared" si="130"/>
        <v>#NUM!</v>
      </c>
      <c r="J1814" s="149" t="e">
        <f t="shared" si="129"/>
        <v>#NUM!</v>
      </c>
    </row>
    <row r="1815" spans="1:10" x14ac:dyDescent="0.25">
      <c r="A1815" s="92">
        <f t="shared" si="131"/>
        <v>62</v>
      </c>
      <c r="B1815" s="5" t="s">
        <v>48</v>
      </c>
      <c r="C1815" s="26">
        <v>43954</v>
      </c>
      <c r="D1815" s="4">
        <v>0</v>
      </c>
      <c r="E1815" s="29">
        <v>0</v>
      </c>
      <c r="G1815" s="82">
        <f>F1815+G1790</f>
        <v>240</v>
      </c>
      <c r="H1815" s="92">
        <f t="shared" si="132"/>
        <v>0</v>
      </c>
      <c r="I1815" s="92" t="e">
        <f t="shared" si="130"/>
        <v>#NUM!</v>
      </c>
      <c r="J1815" s="149" t="e">
        <f t="shared" si="129"/>
        <v>#NUM!</v>
      </c>
    </row>
    <row r="1816" spans="1:10" x14ac:dyDescent="0.25">
      <c r="A1816" s="92">
        <f t="shared" si="131"/>
        <v>63</v>
      </c>
      <c r="B1816" s="5" t="s">
        <v>48</v>
      </c>
      <c r="C1816" s="26">
        <v>43955</v>
      </c>
      <c r="D1816" s="4">
        <v>0</v>
      </c>
      <c r="E1816" s="29">
        <v>0</v>
      </c>
      <c r="G1816" s="82" t="e">
        <f>F1816+G1791</f>
        <v>#REF!</v>
      </c>
      <c r="H1816" s="92">
        <f t="shared" si="132"/>
        <v>0</v>
      </c>
      <c r="I1816" s="92" t="e">
        <f t="shared" si="130"/>
        <v>#NUM!</v>
      </c>
      <c r="J1816" s="149" t="e">
        <f t="shared" si="129"/>
        <v>#NUM!</v>
      </c>
    </row>
    <row r="1817" spans="1:10" x14ac:dyDescent="0.25">
      <c r="A1817" s="92">
        <f t="shared" si="131"/>
        <v>64</v>
      </c>
      <c r="B1817" s="5" t="s">
        <v>48</v>
      </c>
      <c r="C1817" s="26">
        <v>43956</v>
      </c>
      <c r="D1817" s="4">
        <v>0</v>
      </c>
      <c r="E1817" s="29">
        <v>0</v>
      </c>
      <c r="G1817" s="82" t="e">
        <f>F1817+G1792</f>
        <v>#REF!</v>
      </c>
      <c r="H1817" s="92">
        <f t="shared" si="132"/>
        <v>0</v>
      </c>
      <c r="I1817" s="92" t="e">
        <f t="shared" si="130"/>
        <v>#NUM!</v>
      </c>
      <c r="J1817" s="149" t="e">
        <f t="shared" si="129"/>
        <v>#NUM!</v>
      </c>
    </row>
    <row r="1818" spans="1:10" x14ac:dyDescent="0.25">
      <c r="A1818" s="92">
        <f t="shared" si="131"/>
        <v>65</v>
      </c>
      <c r="B1818" s="5" t="s">
        <v>48</v>
      </c>
      <c r="C1818" s="26">
        <v>43957</v>
      </c>
      <c r="D1818" s="4">
        <v>0</v>
      </c>
      <c r="E1818" s="29">
        <v>0</v>
      </c>
      <c r="G1818" s="82">
        <f>F1818+G1793</f>
        <v>49</v>
      </c>
      <c r="H1818" s="92">
        <f t="shared" si="132"/>
        <v>0</v>
      </c>
      <c r="I1818" s="92" t="e">
        <f t="shared" si="130"/>
        <v>#NUM!</v>
      </c>
      <c r="J1818" s="149" t="e">
        <f t="shared" si="129"/>
        <v>#NUM!</v>
      </c>
    </row>
    <row r="1819" spans="1:10" x14ac:dyDescent="0.25">
      <c r="A1819" s="92">
        <f t="shared" si="131"/>
        <v>66</v>
      </c>
      <c r="B1819" s="5" t="s">
        <v>48</v>
      </c>
      <c r="C1819" s="26">
        <v>43958</v>
      </c>
      <c r="D1819" s="4">
        <v>0</v>
      </c>
      <c r="E1819" s="29">
        <v>0</v>
      </c>
      <c r="G1819" s="82" t="e">
        <f>F1819+G1794</f>
        <v>#REF!</v>
      </c>
      <c r="H1819" s="92">
        <f t="shared" si="132"/>
        <v>0</v>
      </c>
      <c r="I1819" s="92" t="e">
        <f t="shared" si="130"/>
        <v>#NUM!</v>
      </c>
      <c r="J1819" s="149" t="e">
        <f t="shared" si="129"/>
        <v>#NUM!</v>
      </c>
    </row>
    <row r="1820" spans="1:10" x14ac:dyDescent="0.25">
      <c r="A1820" s="92">
        <f t="shared" si="131"/>
        <v>67</v>
      </c>
      <c r="B1820" s="5" t="s">
        <v>48</v>
      </c>
      <c r="C1820" s="26">
        <v>43959</v>
      </c>
      <c r="D1820" s="4">
        <v>0</v>
      </c>
      <c r="E1820" s="29">
        <v>0</v>
      </c>
      <c r="G1820" s="82" t="e">
        <f>F1820+G1795</f>
        <v>#REF!</v>
      </c>
      <c r="H1820" s="92">
        <f t="shared" si="132"/>
        <v>0</v>
      </c>
      <c r="I1820" s="92" t="e">
        <f t="shared" si="130"/>
        <v>#NUM!</v>
      </c>
      <c r="J1820" s="149" t="e">
        <f t="shared" si="129"/>
        <v>#NUM!</v>
      </c>
    </row>
    <row r="1821" spans="1:10" x14ac:dyDescent="0.25">
      <c r="A1821" s="92">
        <f t="shared" si="131"/>
        <v>68</v>
      </c>
      <c r="B1821" s="5" t="s">
        <v>48</v>
      </c>
      <c r="C1821" s="26">
        <v>43960</v>
      </c>
      <c r="D1821" s="4">
        <v>0</v>
      </c>
      <c r="E1821" s="29">
        <v>0</v>
      </c>
      <c r="G1821" s="82">
        <f>F1821+G1796</f>
        <v>11</v>
      </c>
      <c r="H1821" s="92">
        <f t="shared" si="132"/>
        <v>0</v>
      </c>
      <c r="I1821" s="92" t="e">
        <f t="shared" si="130"/>
        <v>#NUM!</v>
      </c>
      <c r="J1821" s="149" t="e">
        <f t="shared" si="129"/>
        <v>#NUM!</v>
      </c>
    </row>
    <row r="1822" spans="1:10" x14ac:dyDescent="0.25">
      <c r="A1822" s="92">
        <f t="shared" si="131"/>
        <v>69</v>
      </c>
      <c r="B1822" s="5" t="s">
        <v>48</v>
      </c>
      <c r="C1822" s="26">
        <v>43961</v>
      </c>
      <c r="D1822" s="4">
        <v>0</v>
      </c>
      <c r="E1822" s="29">
        <v>0</v>
      </c>
      <c r="G1822" s="82" t="e">
        <f>F1822+G1797</f>
        <v>#REF!</v>
      </c>
      <c r="H1822" s="92">
        <f t="shared" si="132"/>
        <v>0</v>
      </c>
      <c r="I1822" s="92" t="e">
        <f t="shared" si="130"/>
        <v>#NUM!</v>
      </c>
      <c r="J1822" s="149" t="e">
        <f t="shared" si="129"/>
        <v>#NUM!</v>
      </c>
    </row>
    <row r="1823" spans="1:10" x14ac:dyDescent="0.25">
      <c r="A1823" s="92">
        <f t="shared" si="131"/>
        <v>70</v>
      </c>
      <c r="B1823" s="5" t="s">
        <v>48</v>
      </c>
      <c r="C1823" s="26">
        <v>43962</v>
      </c>
      <c r="D1823" s="4">
        <v>0</v>
      </c>
      <c r="E1823" s="29">
        <v>0</v>
      </c>
      <c r="G1823" s="82" t="e">
        <f>F1823+G1798</f>
        <v>#REF!</v>
      </c>
      <c r="H1823" s="92">
        <f t="shared" si="132"/>
        <v>0</v>
      </c>
      <c r="I1823" s="92" t="e">
        <f t="shared" si="130"/>
        <v>#NUM!</v>
      </c>
      <c r="J1823" s="149" t="e">
        <f t="shared" si="129"/>
        <v>#NUM!</v>
      </c>
    </row>
    <row r="1824" spans="1:10" x14ac:dyDescent="0.25">
      <c r="A1824" s="92">
        <f t="shared" si="131"/>
        <v>71</v>
      </c>
      <c r="B1824" s="5" t="s">
        <v>48</v>
      </c>
      <c r="C1824" s="26">
        <v>43963</v>
      </c>
      <c r="D1824" s="4">
        <v>0</v>
      </c>
      <c r="E1824" s="29">
        <v>0</v>
      </c>
      <c r="G1824" s="82">
        <f>F1824+G1799</f>
        <v>18</v>
      </c>
      <c r="H1824" s="92">
        <f t="shared" si="132"/>
        <v>0</v>
      </c>
      <c r="I1824" s="92" t="e">
        <f t="shared" si="130"/>
        <v>#NUM!</v>
      </c>
      <c r="J1824" s="149" t="e">
        <f t="shared" si="129"/>
        <v>#NUM!</v>
      </c>
    </row>
    <row r="1825" spans="1:10" x14ac:dyDescent="0.25">
      <c r="A1825" s="92">
        <f t="shared" si="131"/>
        <v>72</v>
      </c>
      <c r="B1825" s="5" t="s">
        <v>48</v>
      </c>
      <c r="C1825" s="26">
        <v>43964</v>
      </c>
      <c r="D1825" s="4">
        <v>0</v>
      </c>
      <c r="E1825" s="29">
        <v>0</v>
      </c>
      <c r="G1825" s="82" t="e">
        <f>F1825+G1800</f>
        <v>#REF!</v>
      </c>
      <c r="H1825" s="92">
        <f t="shared" si="132"/>
        <v>0</v>
      </c>
      <c r="I1825" s="92" t="e">
        <f t="shared" si="130"/>
        <v>#NUM!</v>
      </c>
      <c r="J1825" s="149" t="e">
        <f t="shared" ref="J1825:J1888" si="133">LN(2)/SLOPE(I1818:I1825,A1818:A1825)</f>
        <v>#NUM!</v>
      </c>
    </row>
    <row r="1826" spans="1:10" x14ac:dyDescent="0.25">
      <c r="A1826" s="92">
        <f t="shared" si="131"/>
        <v>73</v>
      </c>
      <c r="B1826" s="5" t="s">
        <v>48</v>
      </c>
      <c r="C1826" s="26">
        <v>43965</v>
      </c>
      <c r="D1826" s="4">
        <v>0</v>
      </c>
      <c r="E1826" s="29">
        <v>0</v>
      </c>
      <c r="G1826" s="82" t="e">
        <f>F1826+G1801</f>
        <v>#REF!</v>
      </c>
      <c r="H1826" s="92">
        <f t="shared" si="132"/>
        <v>0</v>
      </c>
      <c r="I1826" s="92" t="e">
        <f t="shared" si="130"/>
        <v>#NUM!</v>
      </c>
      <c r="J1826" s="149" t="e">
        <f t="shared" si="133"/>
        <v>#NUM!</v>
      </c>
    </row>
    <row r="1827" spans="1:10" x14ac:dyDescent="0.25">
      <c r="A1827" s="92">
        <f t="shared" si="131"/>
        <v>74</v>
      </c>
      <c r="B1827" s="5" t="s">
        <v>48</v>
      </c>
      <c r="C1827" s="26">
        <v>43966</v>
      </c>
      <c r="D1827" s="4">
        <v>0</v>
      </c>
      <c r="E1827" s="29">
        <v>0</v>
      </c>
      <c r="G1827" s="82">
        <f>F1827+G1802</f>
        <v>0</v>
      </c>
      <c r="H1827" s="92">
        <f t="shared" si="132"/>
        <v>0</v>
      </c>
      <c r="I1827" s="92" t="e">
        <f t="shared" si="130"/>
        <v>#NUM!</v>
      </c>
      <c r="J1827" s="149" t="e">
        <f t="shared" si="133"/>
        <v>#NUM!</v>
      </c>
    </row>
    <row r="1828" spans="1:10" x14ac:dyDescent="0.25">
      <c r="A1828" s="92">
        <f t="shared" si="131"/>
        <v>75</v>
      </c>
      <c r="B1828" s="5" t="s">
        <v>48</v>
      </c>
      <c r="C1828" s="26">
        <v>43967</v>
      </c>
      <c r="D1828" s="4">
        <v>0</v>
      </c>
      <c r="E1828" s="29">
        <v>0</v>
      </c>
      <c r="G1828" s="82" t="e">
        <f>F1828+G1803</f>
        <v>#REF!</v>
      </c>
      <c r="H1828" s="92">
        <f t="shared" si="132"/>
        <v>0</v>
      </c>
      <c r="I1828" s="92" t="e">
        <f t="shared" si="130"/>
        <v>#NUM!</v>
      </c>
      <c r="J1828" s="149" t="e">
        <f t="shared" si="133"/>
        <v>#NUM!</v>
      </c>
    </row>
    <row r="1829" spans="1:10" x14ac:dyDescent="0.25">
      <c r="A1829" s="92">
        <f t="shared" si="131"/>
        <v>76</v>
      </c>
      <c r="B1829" s="5" t="s">
        <v>48</v>
      </c>
      <c r="C1829" s="26">
        <v>43968</v>
      </c>
      <c r="D1829" s="4">
        <v>0</v>
      </c>
      <c r="E1829" s="29">
        <v>0</v>
      </c>
      <c r="G1829" s="82" t="e">
        <f>F1829+G1804</f>
        <v>#REF!</v>
      </c>
      <c r="H1829" s="92">
        <f t="shared" si="132"/>
        <v>0</v>
      </c>
      <c r="I1829" s="92" t="e">
        <f t="shared" si="130"/>
        <v>#NUM!</v>
      </c>
      <c r="J1829" s="149" t="e">
        <f t="shared" si="133"/>
        <v>#NUM!</v>
      </c>
    </row>
    <row r="1830" spans="1:10" x14ac:dyDescent="0.25">
      <c r="A1830" s="92">
        <f t="shared" si="131"/>
        <v>77</v>
      </c>
      <c r="B1830" s="5" t="s">
        <v>48</v>
      </c>
      <c r="C1830" s="26">
        <v>43969</v>
      </c>
      <c r="D1830" s="4">
        <v>0</v>
      </c>
      <c r="E1830" s="29">
        <v>0</v>
      </c>
      <c r="G1830" s="82">
        <f>F1830+G1805</f>
        <v>227</v>
      </c>
      <c r="H1830" s="92">
        <f t="shared" si="132"/>
        <v>0</v>
      </c>
      <c r="I1830" s="92" t="e">
        <f t="shared" si="130"/>
        <v>#NUM!</v>
      </c>
      <c r="J1830" s="149" t="e">
        <f t="shared" si="133"/>
        <v>#NUM!</v>
      </c>
    </row>
    <row r="1831" spans="1:10" x14ac:dyDescent="0.25">
      <c r="A1831" s="92">
        <f t="shared" si="131"/>
        <v>78</v>
      </c>
      <c r="B1831" s="5" t="s">
        <v>48</v>
      </c>
      <c r="C1831" s="26">
        <v>43970</v>
      </c>
      <c r="D1831" s="4">
        <v>0</v>
      </c>
      <c r="E1831" s="29">
        <v>0</v>
      </c>
      <c r="G1831" s="82" t="e">
        <f>F1831+G1806</f>
        <v>#REF!</v>
      </c>
      <c r="H1831" s="92">
        <f t="shared" si="132"/>
        <v>0</v>
      </c>
      <c r="I1831" s="92" t="e">
        <f t="shared" si="130"/>
        <v>#NUM!</v>
      </c>
      <c r="J1831" s="149" t="e">
        <f t="shared" si="133"/>
        <v>#NUM!</v>
      </c>
    </row>
    <row r="1832" spans="1:10" x14ac:dyDescent="0.25">
      <c r="A1832" s="92">
        <f t="shared" si="131"/>
        <v>79</v>
      </c>
      <c r="B1832" s="5" t="s">
        <v>48</v>
      </c>
      <c r="C1832" s="26">
        <v>43971</v>
      </c>
      <c r="D1832" s="4">
        <v>0</v>
      </c>
      <c r="E1832" s="29">
        <v>0</v>
      </c>
      <c r="G1832" s="82" t="e">
        <f>F1832+G1807</f>
        <v>#REF!</v>
      </c>
      <c r="H1832" s="92">
        <f t="shared" si="132"/>
        <v>0</v>
      </c>
      <c r="I1832" s="92" t="e">
        <f t="shared" si="130"/>
        <v>#NUM!</v>
      </c>
      <c r="J1832" s="149" t="e">
        <f t="shared" si="133"/>
        <v>#NUM!</v>
      </c>
    </row>
    <row r="1833" spans="1:10" x14ac:dyDescent="0.25">
      <c r="A1833" s="92">
        <f t="shared" si="131"/>
        <v>80</v>
      </c>
      <c r="B1833" s="5" t="s">
        <v>48</v>
      </c>
      <c r="C1833" s="26">
        <v>43972</v>
      </c>
      <c r="D1833" s="4">
        <v>0</v>
      </c>
      <c r="E1833" s="29">
        <v>0</v>
      </c>
      <c r="G1833" s="82">
        <f>F1833+G1808</f>
        <v>220</v>
      </c>
      <c r="H1833" s="92">
        <f t="shared" si="132"/>
        <v>0</v>
      </c>
      <c r="I1833" s="92" t="e">
        <f t="shared" si="130"/>
        <v>#NUM!</v>
      </c>
      <c r="J1833" s="149" t="e">
        <f t="shared" si="133"/>
        <v>#NUM!</v>
      </c>
    </row>
    <row r="1834" spans="1:10" x14ac:dyDescent="0.25">
      <c r="A1834" s="92">
        <f t="shared" si="131"/>
        <v>81</v>
      </c>
      <c r="B1834" s="5" t="s">
        <v>48</v>
      </c>
      <c r="C1834" s="26">
        <v>43973</v>
      </c>
      <c r="D1834" s="4">
        <v>0</v>
      </c>
      <c r="E1834" s="29">
        <v>0</v>
      </c>
      <c r="G1834" s="82" t="e">
        <f>F1834+G1809</f>
        <v>#REF!</v>
      </c>
      <c r="H1834" s="92">
        <f t="shared" si="132"/>
        <v>0</v>
      </c>
      <c r="I1834" s="92" t="e">
        <f t="shared" si="130"/>
        <v>#NUM!</v>
      </c>
      <c r="J1834" s="149" t="e">
        <f t="shared" si="133"/>
        <v>#NUM!</v>
      </c>
    </row>
    <row r="1835" spans="1:10" x14ac:dyDescent="0.25">
      <c r="A1835" s="92">
        <f t="shared" si="131"/>
        <v>82</v>
      </c>
      <c r="B1835" s="5" t="s">
        <v>48</v>
      </c>
      <c r="C1835" s="26">
        <v>43974</v>
      </c>
      <c r="D1835" s="4">
        <v>0</v>
      </c>
      <c r="E1835" s="29">
        <v>0</v>
      </c>
      <c r="G1835" s="82" t="e">
        <f>F1835+G1810</f>
        <v>#REF!</v>
      </c>
      <c r="H1835" s="92">
        <f t="shared" si="132"/>
        <v>0</v>
      </c>
      <c r="I1835" s="92" t="e">
        <f t="shared" si="130"/>
        <v>#NUM!</v>
      </c>
      <c r="J1835" s="149" t="e">
        <f t="shared" si="133"/>
        <v>#NUM!</v>
      </c>
    </row>
    <row r="1836" spans="1:10" x14ac:dyDescent="0.25">
      <c r="A1836" s="92">
        <f t="shared" si="131"/>
        <v>83</v>
      </c>
      <c r="B1836" s="5" t="s">
        <v>48</v>
      </c>
      <c r="C1836" s="26">
        <v>43975</v>
      </c>
      <c r="D1836" s="4">
        <v>0</v>
      </c>
      <c r="E1836" s="29">
        <v>0</v>
      </c>
      <c r="G1836" s="82" t="e">
        <f>F1836+G1811</f>
        <v>#REF!</v>
      </c>
      <c r="H1836" s="92">
        <f t="shared" si="132"/>
        <v>0</v>
      </c>
      <c r="I1836" s="92" t="e">
        <f t="shared" si="130"/>
        <v>#NUM!</v>
      </c>
      <c r="J1836" s="149" t="e">
        <f t="shared" si="133"/>
        <v>#NUM!</v>
      </c>
    </row>
    <row r="1837" spans="1:10" x14ac:dyDescent="0.25">
      <c r="A1837" s="92">
        <f t="shared" si="131"/>
        <v>84</v>
      </c>
      <c r="B1837" s="5" t="s">
        <v>48</v>
      </c>
      <c r="C1837" s="26">
        <v>43976</v>
      </c>
      <c r="D1837" s="4">
        <v>0</v>
      </c>
      <c r="E1837" s="29">
        <v>0</v>
      </c>
      <c r="G1837" s="82">
        <f>F1837+G1812</f>
        <v>209</v>
      </c>
      <c r="H1837" s="92">
        <f t="shared" si="132"/>
        <v>0</v>
      </c>
      <c r="I1837" s="92" t="e">
        <f t="shared" si="130"/>
        <v>#NUM!</v>
      </c>
      <c r="J1837" s="149" t="e">
        <f t="shared" si="133"/>
        <v>#NUM!</v>
      </c>
    </row>
    <row r="1838" spans="1:10" x14ac:dyDescent="0.25">
      <c r="A1838" s="92">
        <f t="shared" si="131"/>
        <v>85</v>
      </c>
      <c r="B1838" s="5" t="s">
        <v>48</v>
      </c>
      <c r="C1838" s="26">
        <v>43977</v>
      </c>
      <c r="D1838" s="4">
        <v>0</v>
      </c>
      <c r="E1838" s="29">
        <v>0</v>
      </c>
      <c r="G1838" s="82" t="e">
        <f>F1838+G1813</f>
        <v>#REF!</v>
      </c>
      <c r="H1838" s="92">
        <f t="shared" si="132"/>
        <v>0</v>
      </c>
      <c r="I1838" s="92" t="e">
        <f t="shared" si="130"/>
        <v>#NUM!</v>
      </c>
      <c r="J1838" s="149" t="e">
        <f t="shared" si="133"/>
        <v>#NUM!</v>
      </c>
    </row>
    <row r="1839" spans="1:10" x14ac:dyDescent="0.25">
      <c r="A1839" s="92">
        <f t="shared" si="131"/>
        <v>86</v>
      </c>
      <c r="B1839" s="5" t="s">
        <v>48</v>
      </c>
      <c r="C1839" s="26">
        <v>43978</v>
      </c>
      <c r="D1839" s="4">
        <v>0</v>
      </c>
      <c r="E1839" s="29">
        <v>0</v>
      </c>
      <c r="G1839" s="82" t="e">
        <f>F1839+G1814</f>
        <v>#REF!</v>
      </c>
      <c r="H1839" s="92">
        <f t="shared" si="132"/>
        <v>0</v>
      </c>
      <c r="I1839" s="92" t="e">
        <f t="shared" si="130"/>
        <v>#NUM!</v>
      </c>
      <c r="J1839" s="149" t="e">
        <f t="shared" si="133"/>
        <v>#NUM!</v>
      </c>
    </row>
    <row r="1840" spans="1:10" x14ac:dyDescent="0.25">
      <c r="A1840" s="92">
        <f t="shared" si="131"/>
        <v>87</v>
      </c>
      <c r="B1840" s="5" t="s">
        <v>48</v>
      </c>
      <c r="C1840" s="26">
        <v>43979</v>
      </c>
      <c r="D1840" s="4">
        <v>0</v>
      </c>
      <c r="E1840" s="29">
        <v>0</v>
      </c>
      <c r="G1840" s="82">
        <f>F1840+G1815</f>
        <v>240</v>
      </c>
      <c r="H1840" s="92">
        <f t="shared" si="132"/>
        <v>0</v>
      </c>
      <c r="I1840" s="92" t="e">
        <f t="shared" si="130"/>
        <v>#NUM!</v>
      </c>
      <c r="J1840" s="149" t="e">
        <f t="shared" si="133"/>
        <v>#NUM!</v>
      </c>
    </row>
    <row r="1841" spans="1:10" x14ac:dyDescent="0.25">
      <c r="A1841" s="92">
        <f t="shared" si="131"/>
        <v>88</v>
      </c>
      <c r="B1841" s="5" t="s">
        <v>48</v>
      </c>
      <c r="C1841" s="26">
        <v>43980</v>
      </c>
      <c r="D1841" s="4">
        <v>0</v>
      </c>
      <c r="E1841" s="29">
        <v>0</v>
      </c>
      <c r="G1841" s="82" t="e">
        <f>F1841+G1816</f>
        <v>#REF!</v>
      </c>
      <c r="H1841" s="92">
        <f t="shared" si="132"/>
        <v>0</v>
      </c>
      <c r="I1841" s="92" t="e">
        <f t="shared" si="130"/>
        <v>#NUM!</v>
      </c>
      <c r="J1841" s="149" t="e">
        <f t="shared" si="133"/>
        <v>#NUM!</v>
      </c>
    </row>
    <row r="1842" spans="1:10" x14ac:dyDescent="0.25">
      <c r="A1842" s="92">
        <f t="shared" si="131"/>
        <v>89</v>
      </c>
      <c r="B1842" s="5" t="s">
        <v>48</v>
      </c>
      <c r="C1842" s="26">
        <v>43981</v>
      </c>
      <c r="D1842" s="4">
        <v>0</v>
      </c>
      <c r="E1842" s="29">
        <v>0</v>
      </c>
      <c r="G1842" s="82" t="e">
        <f>F1842+G1817</f>
        <v>#REF!</v>
      </c>
      <c r="H1842" s="92">
        <f t="shared" si="132"/>
        <v>0</v>
      </c>
      <c r="I1842" s="92" t="e">
        <f t="shared" si="130"/>
        <v>#NUM!</v>
      </c>
      <c r="J1842" s="149" t="e">
        <f t="shared" si="133"/>
        <v>#NUM!</v>
      </c>
    </row>
    <row r="1843" spans="1:10" x14ac:dyDescent="0.25">
      <c r="A1843" s="92">
        <f t="shared" si="131"/>
        <v>90</v>
      </c>
      <c r="B1843" s="5" t="s">
        <v>48</v>
      </c>
      <c r="C1843" s="26">
        <v>43982</v>
      </c>
      <c r="D1843" s="4">
        <v>0</v>
      </c>
      <c r="E1843" s="29">
        <v>0</v>
      </c>
      <c r="G1843" s="82">
        <f>F1843+G1818</f>
        <v>49</v>
      </c>
      <c r="H1843" s="92">
        <f t="shared" si="132"/>
        <v>0</v>
      </c>
      <c r="I1843" s="92" t="e">
        <f t="shared" si="130"/>
        <v>#NUM!</v>
      </c>
      <c r="J1843" s="149" t="e">
        <f t="shared" si="133"/>
        <v>#NUM!</v>
      </c>
    </row>
    <row r="1844" spans="1:10" x14ac:dyDescent="0.25">
      <c r="A1844" s="92">
        <f t="shared" si="131"/>
        <v>91</v>
      </c>
      <c r="B1844" s="5" t="s">
        <v>48</v>
      </c>
      <c r="C1844" s="26">
        <v>43983</v>
      </c>
      <c r="D1844" s="4">
        <v>0</v>
      </c>
      <c r="E1844" s="29">
        <v>0</v>
      </c>
      <c r="G1844" s="82" t="e">
        <f>F1844+G1819</f>
        <v>#REF!</v>
      </c>
      <c r="H1844" s="92">
        <f t="shared" si="132"/>
        <v>0</v>
      </c>
      <c r="I1844" s="92" t="e">
        <f t="shared" si="130"/>
        <v>#NUM!</v>
      </c>
      <c r="J1844" s="149" t="e">
        <f t="shared" si="133"/>
        <v>#NUM!</v>
      </c>
    </row>
    <row r="1845" spans="1:10" x14ac:dyDescent="0.25">
      <c r="A1845" s="92">
        <f t="shared" si="131"/>
        <v>92</v>
      </c>
      <c r="B1845" s="5" t="s">
        <v>48</v>
      </c>
      <c r="C1845" s="26">
        <v>43984</v>
      </c>
      <c r="D1845" s="4">
        <v>0</v>
      </c>
      <c r="E1845" s="29">
        <v>0</v>
      </c>
      <c r="G1845" s="82" t="e">
        <f>F1845+G1820</f>
        <v>#REF!</v>
      </c>
      <c r="H1845" s="92">
        <f t="shared" si="132"/>
        <v>0</v>
      </c>
      <c r="I1845" s="92" t="e">
        <f t="shared" si="130"/>
        <v>#NUM!</v>
      </c>
      <c r="J1845" s="149" t="e">
        <f t="shared" si="133"/>
        <v>#NUM!</v>
      </c>
    </row>
    <row r="1846" spans="1:10" x14ac:dyDescent="0.25">
      <c r="A1846" s="92">
        <f t="shared" si="131"/>
        <v>93</v>
      </c>
      <c r="B1846" s="5" t="s">
        <v>48</v>
      </c>
      <c r="C1846" s="26">
        <v>43985</v>
      </c>
      <c r="D1846" s="4">
        <v>0</v>
      </c>
      <c r="E1846" s="29">
        <v>0</v>
      </c>
      <c r="G1846" s="82">
        <f>F1846+G1821</f>
        <v>11</v>
      </c>
      <c r="H1846" s="92">
        <f t="shared" si="132"/>
        <v>0</v>
      </c>
      <c r="I1846" s="92" t="e">
        <f t="shared" si="130"/>
        <v>#NUM!</v>
      </c>
      <c r="J1846" s="149" t="e">
        <f t="shared" si="133"/>
        <v>#NUM!</v>
      </c>
    </row>
    <row r="1847" spans="1:10" x14ac:dyDescent="0.25">
      <c r="A1847" s="92">
        <f t="shared" si="131"/>
        <v>94</v>
      </c>
      <c r="B1847" s="5" t="s">
        <v>48</v>
      </c>
      <c r="C1847" s="26">
        <v>43986</v>
      </c>
      <c r="D1847" s="4">
        <v>0</v>
      </c>
      <c r="E1847" s="29">
        <v>0</v>
      </c>
      <c r="G1847" s="82" t="e">
        <f>F1847+G1822</f>
        <v>#REF!</v>
      </c>
      <c r="H1847" s="92">
        <f t="shared" si="132"/>
        <v>0</v>
      </c>
      <c r="I1847" s="92" t="e">
        <f t="shared" si="130"/>
        <v>#NUM!</v>
      </c>
      <c r="J1847" s="149" t="e">
        <f t="shared" si="133"/>
        <v>#NUM!</v>
      </c>
    </row>
    <row r="1848" spans="1:10" x14ac:dyDescent="0.25">
      <c r="A1848" s="92">
        <f t="shared" si="131"/>
        <v>95</v>
      </c>
      <c r="B1848" s="5" t="s">
        <v>48</v>
      </c>
      <c r="C1848" s="26">
        <v>43987</v>
      </c>
      <c r="D1848" s="4">
        <v>0</v>
      </c>
      <c r="E1848" s="29">
        <v>0</v>
      </c>
      <c r="G1848" s="82" t="e">
        <f>F1848+G1823</f>
        <v>#REF!</v>
      </c>
      <c r="H1848" s="92">
        <f t="shared" si="132"/>
        <v>0</v>
      </c>
      <c r="I1848" s="92" t="e">
        <f t="shared" si="130"/>
        <v>#NUM!</v>
      </c>
      <c r="J1848" s="149" t="e">
        <f t="shared" si="133"/>
        <v>#NUM!</v>
      </c>
    </row>
    <row r="1849" spans="1:10" x14ac:dyDescent="0.25">
      <c r="A1849" s="92">
        <f t="shared" si="131"/>
        <v>96</v>
      </c>
      <c r="B1849" s="5" t="s">
        <v>48</v>
      </c>
      <c r="C1849" s="26">
        <v>43988</v>
      </c>
      <c r="D1849" s="4">
        <v>0</v>
      </c>
      <c r="E1849" s="29">
        <v>0</v>
      </c>
      <c r="G1849" s="82">
        <f>F1849+G1824</f>
        <v>18</v>
      </c>
      <c r="H1849" s="92">
        <f t="shared" si="132"/>
        <v>0</v>
      </c>
      <c r="I1849" s="92" t="e">
        <f t="shared" si="130"/>
        <v>#NUM!</v>
      </c>
      <c r="J1849" s="149" t="e">
        <f t="shared" si="133"/>
        <v>#NUM!</v>
      </c>
    </row>
    <row r="1850" spans="1:10" x14ac:dyDescent="0.25">
      <c r="A1850" s="92">
        <f t="shared" si="131"/>
        <v>97</v>
      </c>
      <c r="B1850" s="5" t="s">
        <v>48</v>
      </c>
      <c r="C1850" s="26">
        <v>43989</v>
      </c>
      <c r="D1850" s="4">
        <v>0</v>
      </c>
      <c r="E1850" s="29">
        <v>0</v>
      </c>
      <c r="G1850" s="82" t="e">
        <f>F1850+G1825</f>
        <v>#REF!</v>
      </c>
      <c r="H1850" s="92">
        <f t="shared" si="132"/>
        <v>0</v>
      </c>
      <c r="I1850" s="92" t="e">
        <f t="shared" si="130"/>
        <v>#NUM!</v>
      </c>
      <c r="J1850" s="149" t="e">
        <f t="shared" si="133"/>
        <v>#NUM!</v>
      </c>
    </row>
    <row r="1851" spans="1:10" x14ac:dyDescent="0.25">
      <c r="A1851" s="92">
        <f t="shared" si="131"/>
        <v>98</v>
      </c>
      <c r="B1851" s="5" t="s">
        <v>48</v>
      </c>
      <c r="C1851" s="26">
        <v>43990</v>
      </c>
      <c r="D1851" s="4">
        <v>0</v>
      </c>
      <c r="E1851" s="29">
        <v>0</v>
      </c>
      <c r="G1851" s="82" t="e">
        <f>F1851+G1826</f>
        <v>#REF!</v>
      </c>
      <c r="H1851" s="92">
        <f t="shared" si="132"/>
        <v>0</v>
      </c>
      <c r="I1851" s="92" t="e">
        <f t="shared" si="130"/>
        <v>#NUM!</v>
      </c>
      <c r="J1851" s="149" t="e">
        <f t="shared" si="133"/>
        <v>#NUM!</v>
      </c>
    </row>
    <row r="1852" spans="1:10" x14ac:dyDescent="0.25">
      <c r="A1852" s="92">
        <f t="shared" si="131"/>
        <v>99</v>
      </c>
      <c r="B1852" s="5" t="s">
        <v>48</v>
      </c>
      <c r="C1852" s="26">
        <v>43991</v>
      </c>
      <c r="D1852" s="4">
        <v>0</v>
      </c>
      <c r="E1852" s="29">
        <v>0</v>
      </c>
      <c r="G1852" s="82">
        <f>F1852+G1827</f>
        <v>0</v>
      </c>
      <c r="H1852" s="92">
        <f t="shared" si="132"/>
        <v>0</v>
      </c>
      <c r="I1852" s="92" t="e">
        <f t="shared" si="130"/>
        <v>#NUM!</v>
      </c>
      <c r="J1852" s="149" t="e">
        <f t="shared" si="133"/>
        <v>#NUM!</v>
      </c>
    </row>
    <row r="1853" spans="1:10" x14ac:dyDescent="0.25">
      <c r="A1853" s="92">
        <f t="shared" si="131"/>
        <v>100</v>
      </c>
      <c r="B1853" s="5" t="s">
        <v>48</v>
      </c>
      <c r="C1853" s="26">
        <v>43992</v>
      </c>
      <c r="D1853" s="4">
        <v>0</v>
      </c>
      <c r="E1853" s="29">
        <v>0</v>
      </c>
      <c r="G1853" s="82" t="e">
        <f>F1853+G1828</f>
        <v>#REF!</v>
      </c>
      <c r="H1853" s="92">
        <f t="shared" si="132"/>
        <v>0</v>
      </c>
      <c r="I1853" s="92" t="e">
        <f t="shared" si="130"/>
        <v>#NUM!</v>
      </c>
      <c r="J1853" s="149" t="e">
        <f t="shared" si="133"/>
        <v>#NUM!</v>
      </c>
    </row>
    <row r="1854" spans="1:10" x14ac:dyDescent="0.25">
      <c r="A1854" s="92">
        <f t="shared" si="131"/>
        <v>101</v>
      </c>
      <c r="B1854" s="5" t="s">
        <v>48</v>
      </c>
      <c r="C1854" s="26">
        <v>43993</v>
      </c>
      <c r="D1854" s="4">
        <v>0</v>
      </c>
      <c r="E1854" s="29">
        <v>0</v>
      </c>
      <c r="G1854" s="82" t="e">
        <f>F1854+G1829</f>
        <v>#REF!</v>
      </c>
      <c r="H1854" s="92">
        <f t="shared" si="132"/>
        <v>0</v>
      </c>
      <c r="I1854" s="92" t="e">
        <f t="shared" si="130"/>
        <v>#NUM!</v>
      </c>
      <c r="J1854" s="149" t="e">
        <f t="shared" si="133"/>
        <v>#NUM!</v>
      </c>
    </row>
    <row r="1855" spans="1:10" x14ac:dyDescent="0.25">
      <c r="A1855" s="92">
        <f t="shared" si="131"/>
        <v>102</v>
      </c>
      <c r="B1855" s="5" t="s">
        <v>48</v>
      </c>
      <c r="C1855" s="26">
        <v>43994</v>
      </c>
      <c r="D1855" s="4">
        <v>1</v>
      </c>
      <c r="E1855" s="29">
        <v>1</v>
      </c>
      <c r="G1855" s="82">
        <f>F1855+G1830</f>
        <v>227</v>
      </c>
      <c r="H1855" s="92">
        <f t="shared" si="132"/>
        <v>1</v>
      </c>
      <c r="I1855" s="92">
        <f t="shared" si="130"/>
        <v>0</v>
      </c>
      <c r="J1855" s="149" t="e">
        <f t="shared" si="133"/>
        <v>#NUM!</v>
      </c>
    </row>
    <row r="1856" spans="1:10" x14ac:dyDescent="0.25">
      <c r="A1856" s="92">
        <f t="shared" si="131"/>
        <v>103</v>
      </c>
      <c r="B1856" s="5" t="s">
        <v>48</v>
      </c>
      <c r="C1856" s="26">
        <v>43995</v>
      </c>
      <c r="D1856" s="4">
        <v>26</v>
      </c>
      <c r="E1856" s="29">
        <v>27</v>
      </c>
      <c r="G1856" s="82" t="e">
        <f>F1856+G1831</f>
        <v>#REF!</v>
      </c>
      <c r="H1856" s="92">
        <f t="shared" si="132"/>
        <v>27</v>
      </c>
      <c r="I1856" s="92">
        <f t="shared" si="130"/>
        <v>3.2958368660043291</v>
      </c>
      <c r="J1856" s="149" t="e">
        <f t="shared" si="133"/>
        <v>#NUM!</v>
      </c>
    </row>
    <row r="1857" spans="1:10" x14ac:dyDescent="0.25">
      <c r="A1857" s="92">
        <f t="shared" si="131"/>
        <v>104</v>
      </c>
      <c r="B1857" s="5" t="s">
        <v>48</v>
      </c>
      <c r="C1857" s="26">
        <v>43996</v>
      </c>
      <c r="D1857" s="4">
        <v>6</v>
      </c>
      <c r="E1857" s="29">
        <v>33</v>
      </c>
      <c r="G1857" s="82" t="e">
        <f>F1857+G1832</f>
        <v>#REF!</v>
      </c>
      <c r="H1857" s="92">
        <f t="shared" si="132"/>
        <v>33</v>
      </c>
      <c r="I1857" s="92">
        <f t="shared" si="130"/>
        <v>3.4965075614664802</v>
      </c>
      <c r="J1857" s="149" t="e">
        <f t="shared" si="133"/>
        <v>#NUM!</v>
      </c>
    </row>
    <row r="1858" spans="1:10" x14ac:dyDescent="0.25">
      <c r="A1858" s="92">
        <f t="shared" si="131"/>
        <v>105</v>
      </c>
      <c r="B1858" s="5" t="s">
        <v>48</v>
      </c>
      <c r="C1858" s="26">
        <v>43997</v>
      </c>
      <c r="D1858" s="4">
        <v>0</v>
      </c>
      <c r="E1858" s="29">
        <v>33</v>
      </c>
      <c r="G1858" s="82">
        <f>F1858+G1833</f>
        <v>220</v>
      </c>
      <c r="H1858" s="92">
        <f t="shared" si="132"/>
        <v>33</v>
      </c>
      <c r="I1858" s="92">
        <f t="shared" ref="I1858:I1921" si="134">LN(H1858)</f>
        <v>3.4965075614664802</v>
      </c>
      <c r="J1858" s="149" t="e">
        <f t="shared" si="133"/>
        <v>#NUM!</v>
      </c>
    </row>
    <row r="1859" spans="1:10" x14ac:dyDescent="0.25">
      <c r="A1859" s="92">
        <f t="shared" si="131"/>
        <v>106</v>
      </c>
      <c r="B1859" s="5" t="s">
        <v>48</v>
      </c>
      <c r="C1859" s="26">
        <v>43998</v>
      </c>
      <c r="D1859" s="4">
        <v>0</v>
      </c>
      <c r="E1859" s="29">
        <v>33</v>
      </c>
      <c r="G1859" s="82" t="e">
        <f>F1859+G1834</f>
        <v>#REF!</v>
      </c>
      <c r="H1859" s="92">
        <f t="shared" si="132"/>
        <v>33</v>
      </c>
      <c r="I1859" s="92">
        <f t="shared" si="134"/>
        <v>3.4965075614664802</v>
      </c>
      <c r="J1859" s="149" t="e">
        <f t="shared" si="133"/>
        <v>#NUM!</v>
      </c>
    </row>
    <row r="1860" spans="1:10" x14ac:dyDescent="0.25">
      <c r="A1860" s="92">
        <f t="shared" ref="A1860:A1923" si="135">IF(EXACT(B1860,B1859),A1859+1,1)</f>
        <v>107</v>
      </c>
      <c r="B1860" s="5" t="s">
        <v>48</v>
      </c>
      <c r="C1860" s="26">
        <v>43999</v>
      </c>
      <c r="D1860" s="4">
        <v>0</v>
      </c>
      <c r="E1860" s="29">
        <v>33</v>
      </c>
      <c r="G1860" s="82" t="e">
        <f>F1860+G1835</f>
        <v>#REF!</v>
      </c>
      <c r="H1860" s="92">
        <f t="shared" si="132"/>
        <v>33</v>
      </c>
      <c r="I1860" s="92">
        <f t="shared" si="134"/>
        <v>3.4965075614664802</v>
      </c>
      <c r="J1860" s="149" t="e">
        <f t="shared" si="133"/>
        <v>#NUM!</v>
      </c>
    </row>
    <row r="1861" spans="1:10" x14ac:dyDescent="0.25">
      <c r="A1861" s="92">
        <f t="shared" si="135"/>
        <v>108</v>
      </c>
      <c r="B1861" s="5" t="s">
        <v>48</v>
      </c>
      <c r="C1861" s="26">
        <v>44000</v>
      </c>
      <c r="D1861" s="4">
        <v>4</v>
      </c>
      <c r="E1861" s="29">
        <v>37</v>
      </c>
      <c r="G1861" s="82" t="e">
        <f>F1861+G1836</f>
        <v>#REF!</v>
      </c>
      <c r="H1861" s="92">
        <f t="shared" si="132"/>
        <v>37</v>
      </c>
      <c r="I1861" s="92">
        <f t="shared" si="134"/>
        <v>3.6109179126442243</v>
      </c>
      <c r="J1861" s="149" t="e">
        <f t="shared" si="133"/>
        <v>#NUM!</v>
      </c>
    </row>
    <row r="1862" spans="1:10" x14ac:dyDescent="0.25">
      <c r="A1862" s="92">
        <f t="shared" si="135"/>
        <v>109</v>
      </c>
      <c r="B1862" s="5" t="s">
        <v>48</v>
      </c>
      <c r="C1862" s="26">
        <v>44001</v>
      </c>
      <c r="D1862" s="4">
        <v>0</v>
      </c>
      <c r="E1862" s="29">
        <v>37</v>
      </c>
      <c r="G1862" s="82">
        <f>F1862+G1837</f>
        <v>209</v>
      </c>
      <c r="H1862" s="92">
        <f t="shared" si="132"/>
        <v>37</v>
      </c>
      <c r="I1862" s="92">
        <f t="shared" si="134"/>
        <v>3.6109179126442243</v>
      </c>
      <c r="J1862" s="149">
        <f t="shared" si="133"/>
        <v>2.1683573081964265</v>
      </c>
    </row>
    <row r="1863" spans="1:10" x14ac:dyDescent="0.25">
      <c r="A1863" s="92">
        <f t="shared" si="135"/>
        <v>110</v>
      </c>
      <c r="B1863" s="5" t="s">
        <v>48</v>
      </c>
      <c r="C1863" s="26">
        <v>44002</v>
      </c>
      <c r="D1863" s="4">
        <v>2</v>
      </c>
      <c r="E1863" s="29">
        <v>39</v>
      </c>
      <c r="G1863" s="82" t="e">
        <f>F1863+G1838</f>
        <v>#REF!</v>
      </c>
      <c r="H1863" s="92">
        <f t="shared" si="132"/>
        <v>39</v>
      </c>
      <c r="I1863" s="92">
        <f t="shared" si="134"/>
        <v>3.6635616461296463</v>
      </c>
      <c r="J1863" s="149">
        <f t="shared" si="133"/>
        <v>16.686276395056478</v>
      </c>
    </row>
    <row r="1864" spans="1:10" x14ac:dyDescent="0.25">
      <c r="A1864" s="92">
        <f t="shared" si="135"/>
        <v>111</v>
      </c>
      <c r="B1864" s="5" t="s">
        <v>48</v>
      </c>
      <c r="C1864" s="26">
        <v>44003</v>
      </c>
      <c r="D1864" s="4">
        <v>0</v>
      </c>
      <c r="E1864" s="29">
        <v>39</v>
      </c>
      <c r="G1864" s="82" t="e">
        <f>F1864+G1839</f>
        <v>#REF!</v>
      </c>
      <c r="H1864" s="92">
        <f t="shared" si="132"/>
        <v>39</v>
      </c>
      <c r="I1864" s="92">
        <f t="shared" si="134"/>
        <v>3.6635616461296463</v>
      </c>
      <c r="J1864" s="149">
        <f t="shared" si="133"/>
        <v>23.646423946699461</v>
      </c>
    </row>
    <row r="1865" spans="1:10" x14ac:dyDescent="0.25">
      <c r="A1865" s="92">
        <f t="shared" si="135"/>
        <v>112</v>
      </c>
      <c r="B1865" s="5" t="s">
        <v>48</v>
      </c>
      <c r="C1865" s="26">
        <v>44004</v>
      </c>
      <c r="D1865" s="4">
        <v>0</v>
      </c>
      <c r="E1865" s="29">
        <v>39</v>
      </c>
      <c r="G1865" s="82">
        <f>F1865+G1840</f>
        <v>240</v>
      </c>
      <c r="H1865" s="92">
        <f t="shared" si="132"/>
        <v>39</v>
      </c>
      <c r="I1865" s="92">
        <f t="shared" si="134"/>
        <v>3.6635616461296463</v>
      </c>
      <c r="J1865" s="149">
        <f t="shared" si="133"/>
        <v>23.235733618619847</v>
      </c>
    </row>
    <row r="1866" spans="1:10" x14ac:dyDescent="0.25">
      <c r="A1866" s="92">
        <f t="shared" si="135"/>
        <v>113</v>
      </c>
      <c r="B1866" s="5" t="s">
        <v>48</v>
      </c>
      <c r="C1866" s="26">
        <v>44005</v>
      </c>
      <c r="D1866" s="4">
        <v>6</v>
      </c>
      <c r="E1866" s="29">
        <v>45</v>
      </c>
      <c r="G1866" s="82" t="e">
        <f>F1866+G1841</f>
        <v>#REF!</v>
      </c>
      <c r="H1866" s="92">
        <f t="shared" si="132"/>
        <v>45</v>
      </c>
      <c r="I1866" s="92">
        <f t="shared" si="134"/>
        <v>3.8066624897703196</v>
      </c>
      <c r="J1866" s="149">
        <f t="shared" si="133"/>
        <v>18.099357394933971</v>
      </c>
    </row>
    <row r="1867" spans="1:10" x14ac:dyDescent="0.25">
      <c r="A1867" s="92">
        <f t="shared" si="135"/>
        <v>114</v>
      </c>
      <c r="B1867" s="5" t="s">
        <v>48</v>
      </c>
      <c r="C1867" s="26">
        <v>44006</v>
      </c>
      <c r="D1867" s="4">
        <v>0</v>
      </c>
      <c r="E1867" s="29">
        <v>45</v>
      </c>
      <c r="G1867" s="82" t="e">
        <f>F1867+G1842</f>
        <v>#REF!</v>
      </c>
      <c r="H1867" s="92">
        <f t="shared" si="132"/>
        <v>45</v>
      </c>
      <c r="I1867" s="92">
        <f t="shared" si="134"/>
        <v>3.8066624897703196</v>
      </c>
      <c r="J1867" s="149">
        <f t="shared" si="133"/>
        <v>17.602468177175393</v>
      </c>
    </row>
    <row r="1868" spans="1:10" x14ac:dyDescent="0.25">
      <c r="A1868" s="92">
        <f t="shared" si="135"/>
        <v>115</v>
      </c>
      <c r="B1868" s="5" t="s">
        <v>48</v>
      </c>
      <c r="C1868" s="26">
        <v>44007</v>
      </c>
      <c r="D1868" s="4">
        <v>0</v>
      </c>
      <c r="E1868" s="29">
        <v>45</v>
      </c>
      <c r="G1868" s="82">
        <f>F1868+G1843</f>
        <v>49</v>
      </c>
      <c r="H1868" s="92">
        <f t="shared" si="132"/>
        <v>45</v>
      </c>
      <c r="I1868" s="92">
        <f t="shared" si="134"/>
        <v>3.8066624897703196</v>
      </c>
      <c r="J1868" s="149">
        <f t="shared" si="133"/>
        <v>20.957302635227144</v>
      </c>
    </row>
    <row r="1869" spans="1:10" x14ac:dyDescent="0.25">
      <c r="A1869" s="92">
        <f t="shared" si="135"/>
        <v>116</v>
      </c>
      <c r="B1869" s="5" t="s">
        <v>48</v>
      </c>
      <c r="C1869" s="26">
        <v>44008</v>
      </c>
      <c r="D1869" s="4">
        <v>25</v>
      </c>
      <c r="E1869" s="29">
        <v>70</v>
      </c>
      <c r="G1869" s="82" t="e">
        <f>F1869+G1844</f>
        <v>#REF!</v>
      </c>
      <c r="H1869" s="92">
        <f t="shared" si="132"/>
        <v>70</v>
      </c>
      <c r="I1869" s="92">
        <f t="shared" si="134"/>
        <v>4.2484952420493594</v>
      </c>
      <c r="J1869" s="149">
        <f t="shared" si="133"/>
        <v>10.124305430915781</v>
      </c>
    </row>
    <row r="1870" spans="1:10" x14ac:dyDescent="0.25">
      <c r="A1870" s="92">
        <f t="shared" si="135"/>
        <v>117</v>
      </c>
      <c r="B1870" s="5" t="s">
        <v>48</v>
      </c>
      <c r="C1870" s="26">
        <v>44009</v>
      </c>
      <c r="D1870" s="4">
        <v>1</v>
      </c>
      <c r="E1870" s="29">
        <v>71</v>
      </c>
      <c r="G1870" s="82" t="e">
        <f>F1870+G1845</f>
        <v>#REF!</v>
      </c>
      <c r="H1870" s="92">
        <f t="shared" si="132"/>
        <v>71</v>
      </c>
      <c r="I1870" s="92">
        <f t="shared" si="134"/>
        <v>4.2626798770413155</v>
      </c>
      <c r="J1870" s="149">
        <f t="shared" si="133"/>
        <v>7.714085907982752</v>
      </c>
    </row>
    <row r="1871" spans="1:10" x14ac:dyDescent="0.25">
      <c r="A1871" s="92">
        <f t="shared" si="135"/>
        <v>118</v>
      </c>
      <c r="B1871" s="5" t="s">
        <v>48</v>
      </c>
      <c r="C1871" s="26">
        <v>44010</v>
      </c>
      <c r="D1871" s="4">
        <v>0</v>
      </c>
      <c r="E1871" s="29">
        <v>71</v>
      </c>
      <c r="G1871" s="82">
        <f>F1871+G1846</f>
        <v>11</v>
      </c>
      <c r="H1871" s="92">
        <f t="shared" si="132"/>
        <v>71</v>
      </c>
      <c r="I1871" s="92">
        <f t="shared" si="134"/>
        <v>4.2626798770413155</v>
      </c>
      <c r="J1871" s="149">
        <f t="shared" si="133"/>
        <v>6.8379249001601954</v>
      </c>
    </row>
    <row r="1872" spans="1:10" x14ac:dyDescent="0.25">
      <c r="A1872" s="92">
        <f t="shared" si="135"/>
        <v>119</v>
      </c>
      <c r="B1872" s="5" t="s">
        <v>48</v>
      </c>
      <c r="C1872" s="26">
        <v>44011</v>
      </c>
      <c r="D1872" s="4">
        <v>0</v>
      </c>
      <c r="E1872" s="29">
        <v>71</v>
      </c>
      <c r="G1872" s="82" t="e">
        <f>F1872+G1847</f>
        <v>#REF!</v>
      </c>
      <c r="H1872" s="92">
        <f t="shared" si="132"/>
        <v>71</v>
      </c>
      <c r="I1872" s="92">
        <f t="shared" si="134"/>
        <v>4.2626798770413155</v>
      </c>
      <c r="J1872" s="149">
        <f t="shared" si="133"/>
        <v>7.0287026382261759</v>
      </c>
    </row>
    <row r="1873" spans="1:10" x14ac:dyDescent="0.25">
      <c r="A1873" s="92">
        <f t="shared" si="135"/>
        <v>120</v>
      </c>
      <c r="B1873" s="5" t="s">
        <v>48</v>
      </c>
      <c r="C1873" s="26">
        <v>44012</v>
      </c>
      <c r="D1873" s="4">
        <v>0</v>
      </c>
      <c r="E1873" s="29">
        <v>71</v>
      </c>
      <c r="G1873" s="82" t="e">
        <f>F1873+G1848</f>
        <v>#REF!</v>
      </c>
      <c r="H1873" s="92">
        <f t="shared" ref="H1873:H1936" si="136">IF(EXACT(B1873,B1872),D1873+H1872,E1873)</f>
        <v>71</v>
      </c>
      <c r="I1873" s="92">
        <f t="shared" si="134"/>
        <v>4.2626798770413155</v>
      </c>
      <c r="J1873" s="149">
        <f t="shared" si="133"/>
        <v>8.4943944250834313</v>
      </c>
    </row>
    <row r="1874" spans="1:10" x14ac:dyDescent="0.25">
      <c r="A1874" s="92">
        <f t="shared" si="135"/>
        <v>121</v>
      </c>
      <c r="B1874" s="5" t="s">
        <v>48</v>
      </c>
      <c r="C1874" s="26">
        <v>44013</v>
      </c>
      <c r="D1874" s="4">
        <v>4</v>
      </c>
      <c r="E1874" s="29">
        <v>75</v>
      </c>
      <c r="G1874" s="82">
        <f>F1874+G1849</f>
        <v>18</v>
      </c>
      <c r="H1874" s="92">
        <f t="shared" si="136"/>
        <v>75</v>
      </c>
      <c r="I1874" s="92">
        <f t="shared" si="134"/>
        <v>4.3174881135363101</v>
      </c>
      <c r="J1874" s="149">
        <f t="shared" si="133"/>
        <v>9.8711792508608642</v>
      </c>
    </row>
    <row r="1875" spans="1:10" x14ac:dyDescent="0.25">
      <c r="A1875" s="92">
        <f t="shared" si="135"/>
        <v>122</v>
      </c>
      <c r="B1875" s="5" t="s">
        <v>48</v>
      </c>
      <c r="C1875" s="26">
        <v>44014</v>
      </c>
      <c r="D1875" s="4">
        <v>1</v>
      </c>
      <c r="E1875" s="29">
        <v>76</v>
      </c>
      <c r="G1875" s="82" t="e">
        <f>F1875+G1850</f>
        <v>#REF!</v>
      </c>
      <c r="H1875" s="92">
        <f t="shared" si="136"/>
        <v>76</v>
      </c>
      <c r="I1875" s="92">
        <f t="shared" si="134"/>
        <v>4.3307333402863311</v>
      </c>
      <c r="J1875" s="149">
        <f t="shared" si="133"/>
        <v>14.50727269104318</v>
      </c>
    </row>
    <row r="1876" spans="1:10" x14ac:dyDescent="0.25">
      <c r="A1876" s="92">
        <f t="shared" si="135"/>
        <v>123</v>
      </c>
      <c r="B1876" s="5" t="s">
        <v>48</v>
      </c>
      <c r="C1876" s="26">
        <v>44015</v>
      </c>
      <c r="D1876" s="4">
        <v>0</v>
      </c>
      <c r="E1876" s="29">
        <v>76</v>
      </c>
      <c r="G1876" s="82" t="e">
        <f>F1876+G1851</f>
        <v>#REF!</v>
      </c>
      <c r="H1876" s="92">
        <f t="shared" si="136"/>
        <v>76</v>
      </c>
      <c r="I1876" s="92">
        <f t="shared" si="134"/>
        <v>4.3307333402863311</v>
      </c>
      <c r="J1876" s="149">
        <f t="shared" si="133"/>
        <v>53.893547065932736</v>
      </c>
    </row>
    <row r="1877" spans="1:10" x14ac:dyDescent="0.25">
      <c r="A1877" s="92">
        <f t="shared" si="135"/>
        <v>124</v>
      </c>
      <c r="B1877" s="5" t="s">
        <v>48</v>
      </c>
      <c r="C1877" s="26">
        <v>44016</v>
      </c>
      <c r="D1877" s="4">
        <v>0</v>
      </c>
      <c r="E1877" s="29">
        <v>76</v>
      </c>
      <c r="G1877" s="82">
        <f>F1877+G1852</f>
        <v>0</v>
      </c>
      <c r="H1877" s="92">
        <f t="shared" si="136"/>
        <v>76</v>
      </c>
      <c r="I1877" s="92">
        <f t="shared" si="134"/>
        <v>4.3307333402863311</v>
      </c>
      <c r="J1877" s="149">
        <f t="shared" si="133"/>
        <v>54.131472507226846</v>
      </c>
    </row>
    <row r="1878" spans="1:10" x14ac:dyDescent="0.25">
      <c r="A1878" s="92">
        <f t="shared" si="135"/>
        <v>125</v>
      </c>
      <c r="B1878" s="5" t="s">
        <v>48</v>
      </c>
      <c r="C1878" s="26">
        <v>44017</v>
      </c>
      <c r="D1878" s="4">
        <v>0</v>
      </c>
      <c r="E1878" s="29">
        <v>76</v>
      </c>
      <c r="G1878" s="82" t="e">
        <f>F1878+G1853</f>
        <v>#REF!</v>
      </c>
      <c r="H1878" s="92">
        <f t="shared" si="136"/>
        <v>76</v>
      </c>
      <c r="I1878" s="92">
        <f t="shared" si="134"/>
        <v>4.3307333402863311</v>
      </c>
      <c r="J1878" s="149">
        <f t="shared" si="133"/>
        <v>56.307260007833264</v>
      </c>
    </row>
    <row r="1879" spans="1:10" x14ac:dyDescent="0.25">
      <c r="A1879" s="92">
        <f t="shared" si="135"/>
        <v>126</v>
      </c>
      <c r="B1879" s="5" t="s">
        <v>48</v>
      </c>
      <c r="C1879" s="26">
        <v>44018</v>
      </c>
      <c r="D1879" s="4">
        <v>0</v>
      </c>
      <c r="E1879" s="29">
        <v>76</v>
      </c>
      <c r="G1879" s="82" t="e">
        <f>F1879+G1854</f>
        <v>#REF!</v>
      </c>
      <c r="H1879" s="92">
        <f t="shared" si="136"/>
        <v>76</v>
      </c>
      <c r="I1879" s="92">
        <f t="shared" si="134"/>
        <v>4.3307333402863311</v>
      </c>
      <c r="J1879" s="149">
        <f t="shared" si="133"/>
        <v>67.989153030374354</v>
      </c>
    </row>
    <row r="1880" spans="1:10" x14ac:dyDescent="0.25">
      <c r="A1880" s="92">
        <f t="shared" si="135"/>
        <v>127</v>
      </c>
      <c r="B1880" s="5" t="s">
        <v>48</v>
      </c>
      <c r="C1880" s="26">
        <v>44019</v>
      </c>
      <c r="D1880" s="4">
        <v>0</v>
      </c>
      <c r="E1880" s="29">
        <v>76</v>
      </c>
      <c r="G1880" s="82">
        <f>F1880+G1855</f>
        <v>227</v>
      </c>
      <c r="H1880" s="92">
        <f t="shared" si="136"/>
        <v>76</v>
      </c>
      <c r="I1880" s="92">
        <f t="shared" si="134"/>
        <v>4.3307333402863311</v>
      </c>
      <c r="J1880" s="149">
        <f t="shared" si="133"/>
        <v>107.30616065241188</v>
      </c>
    </row>
    <row r="1881" spans="1:10" x14ac:dyDescent="0.25">
      <c r="A1881" s="92">
        <f t="shared" si="135"/>
        <v>128</v>
      </c>
      <c r="B1881" s="5" t="s">
        <v>48</v>
      </c>
      <c r="C1881" s="26">
        <v>44020</v>
      </c>
      <c r="D1881" s="4">
        <v>0</v>
      </c>
      <c r="E1881" s="29">
        <v>76</v>
      </c>
      <c r="G1881" s="82" t="e">
        <f>F1881+G1856</f>
        <v>#REF!</v>
      </c>
      <c r="H1881" s="92">
        <f t="shared" si="136"/>
        <v>76</v>
      </c>
      <c r="I1881" s="92">
        <f t="shared" si="134"/>
        <v>4.3307333402863311</v>
      </c>
      <c r="J1881" s="149">
        <f t="shared" si="133"/>
        <v>627.98216472256297</v>
      </c>
    </row>
    <row r="1882" spans="1:10" x14ac:dyDescent="0.25">
      <c r="A1882" s="92">
        <f t="shared" si="135"/>
        <v>129</v>
      </c>
      <c r="B1882" s="5" t="s">
        <v>48</v>
      </c>
      <c r="C1882" s="26">
        <v>44021</v>
      </c>
      <c r="D1882" s="4">
        <v>0</v>
      </c>
      <c r="E1882" s="29">
        <v>76</v>
      </c>
      <c r="G1882" s="82" t="e">
        <f>F1882+G1857</f>
        <v>#REF!</v>
      </c>
      <c r="H1882" s="92">
        <f t="shared" si="136"/>
        <v>76</v>
      </c>
      <c r="I1882" s="92">
        <f t="shared" si="134"/>
        <v>4.3307333402863311</v>
      </c>
      <c r="J1882" s="149" t="e">
        <f t="shared" si="133"/>
        <v>#DIV/0!</v>
      </c>
    </row>
    <row r="1883" spans="1:10" x14ac:dyDescent="0.25">
      <c r="A1883" s="92">
        <f t="shared" si="135"/>
        <v>130</v>
      </c>
      <c r="B1883" s="5" t="s">
        <v>48</v>
      </c>
      <c r="C1883" s="26">
        <v>44022</v>
      </c>
      <c r="D1883" s="4">
        <v>0</v>
      </c>
      <c r="E1883" s="29">
        <v>76</v>
      </c>
      <c r="G1883" s="82">
        <f>F1883+G1858</f>
        <v>220</v>
      </c>
      <c r="H1883" s="92">
        <f t="shared" si="136"/>
        <v>76</v>
      </c>
      <c r="I1883" s="92">
        <f t="shared" si="134"/>
        <v>4.3307333402863311</v>
      </c>
      <c r="J1883" s="149" t="e">
        <f t="shared" si="133"/>
        <v>#DIV/0!</v>
      </c>
    </row>
    <row r="1884" spans="1:10" x14ac:dyDescent="0.25">
      <c r="A1884" s="92">
        <f t="shared" si="135"/>
        <v>131</v>
      </c>
      <c r="B1884" s="5" t="s">
        <v>48</v>
      </c>
      <c r="C1884" s="26">
        <v>44023</v>
      </c>
      <c r="D1884" s="4">
        <v>0</v>
      </c>
      <c r="E1884" s="29">
        <v>76</v>
      </c>
      <c r="G1884" s="82" t="e">
        <f>F1884+G1859</f>
        <v>#REF!</v>
      </c>
      <c r="H1884" s="92">
        <f t="shared" si="136"/>
        <v>76</v>
      </c>
      <c r="I1884" s="92">
        <f t="shared" si="134"/>
        <v>4.3307333402863311</v>
      </c>
      <c r="J1884" s="149" t="e">
        <f t="shared" si="133"/>
        <v>#DIV/0!</v>
      </c>
    </row>
    <row r="1885" spans="1:10" x14ac:dyDescent="0.25">
      <c r="A1885" s="92">
        <f t="shared" si="135"/>
        <v>132</v>
      </c>
      <c r="B1885" s="5" t="s">
        <v>48</v>
      </c>
      <c r="C1885" s="26">
        <v>44024</v>
      </c>
      <c r="D1885" s="4">
        <v>0</v>
      </c>
      <c r="E1885" s="29">
        <v>76</v>
      </c>
      <c r="G1885" s="82" t="e">
        <f>F1885+G1860</f>
        <v>#REF!</v>
      </c>
      <c r="H1885" s="92">
        <f t="shared" si="136"/>
        <v>76</v>
      </c>
      <c r="I1885" s="92">
        <f t="shared" si="134"/>
        <v>4.3307333402863311</v>
      </c>
      <c r="J1885" s="149" t="e">
        <f t="shared" si="133"/>
        <v>#DIV/0!</v>
      </c>
    </row>
    <row r="1886" spans="1:10" x14ac:dyDescent="0.25">
      <c r="A1886" s="92">
        <f t="shared" si="135"/>
        <v>133</v>
      </c>
      <c r="B1886" s="5" t="s">
        <v>48</v>
      </c>
      <c r="C1886" s="26">
        <v>44025</v>
      </c>
      <c r="D1886" s="4">
        <v>2</v>
      </c>
      <c r="E1886" s="29">
        <v>78</v>
      </c>
      <c r="G1886" s="82" t="e">
        <f>F1886+G1861</f>
        <v>#REF!</v>
      </c>
      <c r="H1886" s="92">
        <f t="shared" si="136"/>
        <v>78</v>
      </c>
      <c r="I1886" s="92">
        <f t="shared" si="134"/>
        <v>4.3567088266895917</v>
      </c>
      <c r="J1886" s="149">
        <f t="shared" si="133"/>
        <v>320.21599278599973</v>
      </c>
    </row>
    <row r="1887" spans="1:10" x14ac:dyDescent="0.25">
      <c r="A1887" s="92">
        <f t="shared" si="135"/>
        <v>134</v>
      </c>
      <c r="B1887" s="5" t="s">
        <v>48</v>
      </c>
      <c r="C1887" s="26">
        <v>44026</v>
      </c>
      <c r="D1887" s="4">
        <v>0</v>
      </c>
      <c r="E1887" s="29">
        <v>78</v>
      </c>
      <c r="G1887" s="82">
        <f>F1887+G1862</f>
        <v>209</v>
      </c>
      <c r="H1887" s="92">
        <f t="shared" si="136"/>
        <v>78</v>
      </c>
      <c r="I1887" s="92">
        <f t="shared" si="134"/>
        <v>4.3567088266895917</v>
      </c>
      <c r="J1887" s="149">
        <f t="shared" si="133"/>
        <v>186.79266245849985</v>
      </c>
    </row>
    <row r="1888" spans="1:10" x14ac:dyDescent="0.25">
      <c r="A1888" s="92">
        <f t="shared" si="135"/>
        <v>135</v>
      </c>
      <c r="B1888" s="5" t="s">
        <v>48</v>
      </c>
      <c r="C1888" s="26">
        <v>44027</v>
      </c>
      <c r="D1888" s="4">
        <v>0</v>
      </c>
      <c r="E1888" s="29">
        <v>78</v>
      </c>
      <c r="G1888" s="82" t="e">
        <f>F1888+G1863</f>
        <v>#REF!</v>
      </c>
      <c r="H1888" s="92">
        <f t="shared" si="136"/>
        <v>78</v>
      </c>
      <c r="I1888" s="92">
        <f t="shared" si="134"/>
        <v>4.3567088266895917</v>
      </c>
      <c r="J1888" s="149">
        <f t="shared" si="133"/>
        <v>149.43412996679987</v>
      </c>
    </row>
    <row r="1889" spans="1:10" x14ac:dyDescent="0.25">
      <c r="A1889" s="92">
        <f t="shared" si="135"/>
        <v>136</v>
      </c>
      <c r="B1889" s="5" t="s">
        <v>48</v>
      </c>
      <c r="C1889" s="26">
        <v>44028</v>
      </c>
      <c r="D1889" s="4">
        <v>0</v>
      </c>
      <c r="E1889" s="29">
        <v>78</v>
      </c>
      <c r="G1889" s="82">
        <f>F1889+G1865</f>
        <v>240</v>
      </c>
      <c r="H1889" s="92">
        <f t="shared" si="136"/>
        <v>78</v>
      </c>
      <c r="I1889" s="92">
        <f t="shared" si="134"/>
        <v>4.3567088266895917</v>
      </c>
      <c r="J1889" s="149">
        <f t="shared" ref="J1889:J1952" si="137">LN(2)/SLOPE(I1882:I1889,A1882:A1889)</f>
        <v>140.09449684387488</v>
      </c>
    </row>
    <row r="1890" spans="1:10" x14ac:dyDescent="0.25">
      <c r="A1890" s="92">
        <f t="shared" si="135"/>
        <v>137</v>
      </c>
      <c r="B1890" s="5" t="s">
        <v>48</v>
      </c>
      <c r="C1890" s="26">
        <v>44029</v>
      </c>
      <c r="D1890" s="4">
        <v>0</v>
      </c>
      <c r="E1890" s="29">
        <v>78</v>
      </c>
      <c r="G1890" s="82" t="e">
        <f>F1890+G1866</f>
        <v>#REF!</v>
      </c>
      <c r="H1890" s="92">
        <f t="shared" si="136"/>
        <v>78</v>
      </c>
      <c r="I1890" s="92">
        <f t="shared" si="134"/>
        <v>4.3567088266895917</v>
      </c>
      <c r="J1890" s="149">
        <f t="shared" si="137"/>
        <v>149.43412996679987</v>
      </c>
    </row>
    <row r="1891" spans="1:10" x14ac:dyDescent="0.25">
      <c r="A1891" s="92">
        <f t="shared" si="135"/>
        <v>138</v>
      </c>
      <c r="B1891" s="5" t="s">
        <v>48</v>
      </c>
      <c r="C1891" s="26">
        <v>44030</v>
      </c>
      <c r="D1891" s="4">
        <v>0</v>
      </c>
      <c r="E1891" s="29">
        <v>78</v>
      </c>
      <c r="G1891" s="82" t="e">
        <f>F1891+G1867</f>
        <v>#REF!</v>
      </c>
      <c r="H1891" s="92">
        <f t="shared" si="136"/>
        <v>78</v>
      </c>
      <c r="I1891" s="92">
        <f t="shared" si="134"/>
        <v>4.3567088266895917</v>
      </c>
      <c r="J1891" s="149">
        <f t="shared" si="137"/>
        <v>186.79266245849985</v>
      </c>
    </row>
    <row r="1892" spans="1:10" x14ac:dyDescent="0.25">
      <c r="A1892" s="92">
        <f t="shared" si="135"/>
        <v>139</v>
      </c>
      <c r="B1892" s="5" t="s">
        <v>48</v>
      </c>
      <c r="C1892" s="26">
        <v>44031</v>
      </c>
      <c r="D1892" s="4">
        <v>0</v>
      </c>
      <c r="E1892" s="29">
        <v>78</v>
      </c>
      <c r="G1892" s="82">
        <f>F1892+G1868</f>
        <v>49</v>
      </c>
      <c r="H1892" s="92">
        <f t="shared" si="136"/>
        <v>78</v>
      </c>
      <c r="I1892" s="92">
        <f t="shared" si="134"/>
        <v>4.3567088266895917</v>
      </c>
      <c r="J1892" s="149">
        <f t="shared" si="137"/>
        <v>320.21599278599973</v>
      </c>
    </row>
    <row r="1893" spans="1:10" x14ac:dyDescent="0.25">
      <c r="A1893" s="92">
        <f t="shared" si="135"/>
        <v>140</v>
      </c>
      <c r="B1893" s="5" t="s">
        <v>48</v>
      </c>
      <c r="C1893" s="26">
        <v>44032</v>
      </c>
      <c r="D1893" s="4">
        <v>0</v>
      </c>
      <c r="E1893" s="29">
        <v>78</v>
      </c>
      <c r="G1893" s="82" t="e">
        <f>F1893+G1869</f>
        <v>#REF!</v>
      </c>
      <c r="H1893" s="92">
        <f t="shared" si="136"/>
        <v>78</v>
      </c>
      <c r="I1893" s="92">
        <f t="shared" si="134"/>
        <v>4.3567088266895917</v>
      </c>
      <c r="J1893" s="149" t="e">
        <f t="shared" si="137"/>
        <v>#DIV/0!</v>
      </c>
    </row>
    <row r="1894" spans="1:10" x14ac:dyDescent="0.25">
      <c r="A1894" s="92">
        <f t="shared" si="135"/>
        <v>141</v>
      </c>
      <c r="B1894" s="5" t="s">
        <v>48</v>
      </c>
      <c r="C1894" s="26">
        <v>44033</v>
      </c>
      <c r="D1894" s="4">
        <v>0</v>
      </c>
      <c r="E1894" s="29">
        <v>78</v>
      </c>
      <c r="G1894" s="82" t="e">
        <f>F1894+G1870</f>
        <v>#REF!</v>
      </c>
      <c r="H1894" s="92">
        <f t="shared" si="136"/>
        <v>78</v>
      </c>
      <c r="I1894" s="92">
        <f t="shared" si="134"/>
        <v>4.3567088266895917</v>
      </c>
      <c r="J1894" s="149" t="e">
        <f t="shared" si="137"/>
        <v>#DIV/0!</v>
      </c>
    </row>
    <row r="1895" spans="1:10" x14ac:dyDescent="0.25">
      <c r="A1895" s="92">
        <f t="shared" si="135"/>
        <v>142</v>
      </c>
      <c r="B1895" s="5" t="s">
        <v>48</v>
      </c>
      <c r="C1895" s="26">
        <v>44034</v>
      </c>
      <c r="D1895" s="4">
        <v>1</v>
      </c>
      <c r="E1895" s="29">
        <v>79</v>
      </c>
      <c r="G1895" s="82">
        <f>F1895+G1871</f>
        <v>11</v>
      </c>
      <c r="H1895" s="92">
        <f t="shared" si="136"/>
        <v>79</v>
      </c>
      <c r="I1895" s="92">
        <f t="shared" si="134"/>
        <v>4.3694478524670215</v>
      </c>
      <c r="J1895" s="149">
        <f t="shared" si="137"/>
        <v>652.93581409154808</v>
      </c>
    </row>
    <row r="1896" spans="1:10" x14ac:dyDescent="0.25">
      <c r="A1896" s="92">
        <f t="shared" si="135"/>
        <v>143</v>
      </c>
      <c r="B1896" s="5" t="s">
        <v>48</v>
      </c>
      <c r="C1896" s="26">
        <v>44035</v>
      </c>
      <c r="D1896" s="4">
        <v>1</v>
      </c>
      <c r="E1896" s="29">
        <v>80</v>
      </c>
      <c r="G1896" s="82" t="e">
        <f>F1896+G1872</f>
        <v>#REF!</v>
      </c>
      <c r="H1896" s="92">
        <f t="shared" si="136"/>
        <v>80</v>
      </c>
      <c r="I1896" s="92">
        <f t="shared" si="134"/>
        <v>4.3820266346738812</v>
      </c>
      <c r="J1896" s="149">
        <f t="shared" si="137"/>
        <v>241.67530790751189</v>
      </c>
    </row>
    <row r="1897" spans="1:10" x14ac:dyDescent="0.25">
      <c r="A1897" s="92">
        <f t="shared" si="135"/>
        <v>144</v>
      </c>
      <c r="B1897" s="5" t="s">
        <v>48</v>
      </c>
      <c r="C1897" s="26">
        <v>44036</v>
      </c>
      <c r="D1897" s="4">
        <v>1</v>
      </c>
      <c r="E1897" s="29">
        <v>81</v>
      </c>
      <c r="G1897" s="82" t="e">
        <f>F1897+G1873</f>
        <v>#REF!</v>
      </c>
      <c r="H1897" s="92">
        <f t="shared" si="136"/>
        <v>81</v>
      </c>
      <c r="I1897" s="92">
        <f t="shared" si="134"/>
        <v>4.3944491546724391</v>
      </c>
      <c r="J1897" s="149">
        <f t="shared" si="137"/>
        <v>135.72479205608104</v>
      </c>
    </row>
    <row r="1898" spans="1:10" x14ac:dyDescent="0.25">
      <c r="A1898" s="92">
        <f t="shared" si="135"/>
        <v>145</v>
      </c>
      <c r="B1898" s="5" t="s">
        <v>48</v>
      </c>
      <c r="C1898" s="26">
        <v>44037</v>
      </c>
      <c r="D1898" s="4">
        <v>0</v>
      </c>
      <c r="E1898" s="29">
        <v>81</v>
      </c>
      <c r="G1898" s="82">
        <f>F1898+G1874</f>
        <v>18</v>
      </c>
      <c r="H1898" s="92">
        <f t="shared" si="136"/>
        <v>81</v>
      </c>
      <c r="I1898" s="92">
        <f t="shared" si="134"/>
        <v>4.3944491546724391</v>
      </c>
      <c r="J1898" s="149">
        <f t="shared" si="137"/>
        <v>107.50905084358581</v>
      </c>
    </row>
    <row r="1899" spans="1:10" x14ac:dyDescent="0.25">
      <c r="A1899" s="92">
        <f t="shared" si="135"/>
        <v>146</v>
      </c>
      <c r="B1899" s="5" t="s">
        <v>48</v>
      </c>
      <c r="C1899" s="26">
        <v>44038</v>
      </c>
      <c r="D1899" s="4">
        <v>0</v>
      </c>
      <c r="E1899" s="29">
        <v>81</v>
      </c>
      <c r="G1899" s="82" t="e">
        <f>F1899+G1875</f>
        <v>#REF!</v>
      </c>
      <c r="H1899" s="92">
        <f t="shared" si="136"/>
        <v>81</v>
      </c>
      <c r="I1899" s="92">
        <f t="shared" si="134"/>
        <v>4.3944491546724391</v>
      </c>
      <c r="J1899" s="149">
        <f t="shared" si="137"/>
        <v>100.61517711813717</v>
      </c>
    </row>
    <row r="1900" spans="1:10" x14ac:dyDescent="0.25">
      <c r="A1900" s="92">
        <f t="shared" si="135"/>
        <v>147</v>
      </c>
      <c r="B1900" s="5" t="s">
        <v>48</v>
      </c>
      <c r="C1900" s="26">
        <v>44039</v>
      </c>
      <c r="D1900" s="4">
        <v>0</v>
      </c>
      <c r="E1900" s="29">
        <v>81</v>
      </c>
      <c r="G1900" s="82" t="e">
        <f>F1900+G1876</f>
        <v>#REF!</v>
      </c>
      <c r="H1900" s="92">
        <f t="shared" si="136"/>
        <v>81</v>
      </c>
      <c r="I1900" s="92">
        <f t="shared" si="134"/>
        <v>4.3944491546724391</v>
      </c>
      <c r="J1900" s="149">
        <f t="shared" si="137"/>
        <v>107.76095965926214</v>
      </c>
    </row>
    <row r="1901" spans="1:10" x14ac:dyDescent="0.25">
      <c r="A1901" s="92">
        <f t="shared" si="135"/>
        <v>148</v>
      </c>
      <c r="B1901" s="5" t="s">
        <v>48</v>
      </c>
      <c r="C1901" s="26">
        <v>44040</v>
      </c>
      <c r="D1901" s="4">
        <v>0</v>
      </c>
      <c r="E1901" s="29">
        <v>81</v>
      </c>
      <c r="G1901" s="82">
        <f>F1901+G1877</f>
        <v>0</v>
      </c>
      <c r="H1901" s="92">
        <f t="shared" si="136"/>
        <v>81</v>
      </c>
      <c r="I1901" s="92">
        <f t="shared" si="134"/>
        <v>4.3944491546724391</v>
      </c>
      <c r="J1901" s="149">
        <f t="shared" si="137"/>
        <v>136.53064577253846</v>
      </c>
    </row>
    <row r="1902" spans="1:10" x14ac:dyDescent="0.25">
      <c r="A1902" s="92">
        <f t="shared" si="135"/>
        <v>149</v>
      </c>
      <c r="B1902" s="5" t="s">
        <v>48</v>
      </c>
      <c r="C1902" s="26">
        <v>44041</v>
      </c>
      <c r="D1902" s="4">
        <v>1</v>
      </c>
      <c r="E1902" s="29">
        <v>82</v>
      </c>
      <c r="G1902" s="82" t="e">
        <f>F1902+G1878</f>
        <v>#REF!</v>
      </c>
      <c r="H1902" s="92">
        <f t="shared" si="136"/>
        <v>82</v>
      </c>
      <c r="I1902" s="92">
        <f t="shared" si="134"/>
        <v>4.4067192472642533</v>
      </c>
      <c r="J1902" s="149">
        <f t="shared" si="137"/>
        <v>180.25428662516961</v>
      </c>
    </row>
    <row r="1903" spans="1:10" x14ac:dyDescent="0.25">
      <c r="A1903" s="92">
        <f t="shared" si="135"/>
        <v>150</v>
      </c>
      <c r="B1903" s="5" t="s">
        <v>48</v>
      </c>
      <c r="C1903" s="26">
        <v>44042</v>
      </c>
      <c r="D1903" s="4">
        <v>0</v>
      </c>
      <c r="E1903" s="29">
        <v>82</v>
      </c>
      <c r="G1903" s="82" t="e">
        <f>F1903+G1879</f>
        <v>#REF!</v>
      </c>
      <c r="H1903" s="92">
        <f t="shared" si="136"/>
        <v>82</v>
      </c>
      <c r="I1903" s="92">
        <f t="shared" si="134"/>
        <v>4.4067192472642533</v>
      </c>
      <c r="J1903" s="149">
        <f t="shared" si="137"/>
        <v>248.61090375432329</v>
      </c>
    </row>
    <row r="1904" spans="1:10" x14ac:dyDescent="0.25">
      <c r="A1904" s="92">
        <f t="shared" si="135"/>
        <v>151</v>
      </c>
      <c r="B1904" s="5" t="s">
        <v>48</v>
      </c>
      <c r="C1904" s="26">
        <v>44043</v>
      </c>
      <c r="D1904" s="4">
        <v>0</v>
      </c>
      <c r="E1904" s="29">
        <v>82</v>
      </c>
      <c r="G1904" s="82">
        <f>F1904+G1880</f>
        <v>227</v>
      </c>
      <c r="H1904" s="92">
        <f t="shared" si="136"/>
        <v>82</v>
      </c>
      <c r="I1904" s="92">
        <f t="shared" si="134"/>
        <v>4.4067192472642533</v>
      </c>
      <c r="J1904" s="149">
        <f t="shared" si="137"/>
        <v>316.34840422681509</v>
      </c>
    </row>
    <row r="1905" spans="1:10" x14ac:dyDescent="0.25">
      <c r="A1905" s="92">
        <f t="shared" si="135"/>
        <v>152</v>
      </c>
      <c r="B1905" s="5" t="s">
        <v>48</v>
      </c>
      <c r="C1905" s="26">
        <v>44044</v>
      </c>
      <c r="D1905" s="4">
        <v>0</v>
      </c>
      <c r="E1905" s="29">
        <v>82</v>
      </c>
      <c r="G1905" s="82" t="e">
        <f>F1905+G1881</f>
        <v>#REF!</v>
      </c>
      <c r="H1905" s="92">
        <f t="shared" si="136"/>
        <v>82</v>
      </c>
      <c r="I1905" s="92">
        <f t="shared" si="134"/>
        <v>4.4067192472642533</v>
      </c>
      <c r="J1905" s="149">
        <f t="shared" si="137"/>
        <v>296.57662896263912</v>
      </c>
    </row>
    <row r="1906" spans="1:10" x14ac:dyDescent="0.25">
      <c r="A1906" s="92">
        <f t="shared" si="135"/>
        <v>153</v>
      </c>
      <c r="B1906" s="5" t="s">
        <v>48</v>
      </c>
      <c r="C1906" s="26">
        <v>44045</v>
      </c>
      <c r="D1906" s="4">
        <v>0</v>
      </c>
      <c r="E1906" s="29">
        <v>82</v>
      </c>
      <c r="G1906" s="82" t="e">
        <f>F1906+G1882</f>
        <v>#REF!</v>
      </c>
      <c r="H1906" s="92">
        <f t="shared" si="136"/>
        <v>82</v>
      </c>
      <c r="I1906" s="92">
        <f t="shared" si="134"/>
        <v>4.4067192472642533</v>
      </c>
      <c r="J1906" s="149">
        <f t="shared" si="137"/>
        <v>316.34840422681509</v>
      </c>
    </row>
    <row r="1907" spans="1:10" x14ac:dyDescent="0.25">
      <c r="A1907" s="92">
        <f t="shared" si="135"/>
        <v>154</v>
      </c>
      <c r="B1907" s="5" t="s">
        <v>48</v>
      </c>
      <c r="C1907" s="26">
        <v>44046</v>
      </c>
      <c r="D1907" s="4">
        <v>2</v>
      </c>
      <c r="E1907" s="29">
        <v>84</v>
      </c>
      <c r="G1907" s="82">
        <f>F1907+G1883</f>
        <v>220</v>
      </c>
      <c r="H1907" s="92">
        <f t="shared" si="136"/>
        <v>84</v>
      </c>
      <c r="I1907" s="92">
        <f t="shared" si="134"/>
        <v>4.4308167988433134</v>
      </c>
      <c r="J1907" s="149">
        <f t="shared" si="137"/>
        <v>184.29865505246926</v>
      </c>
    </row>
    <row r="1908" spans="1:10" x14ac:dyDescent="0.25">
      <c r="A1908" s="92">
        <f t="shared" si="135"/>
        <v>155</v>
      </c>
      <c r="B1908" s="5" t="s">
        <v>48</v>
      </c>
      <c r="C1908" s="26">
        <v>44047</v>
      </c>
      <c r="D1908" s="4">
        <v>1</v>
      </c>
      <c r="E1908" s="29">
        <v>85</v>
      </c>
      <c r="G1908" s="82" t="e">
        <f>F1908+G1884</f>
        <v>#REF!</v>
      </c>
      <c r="H1908" s="92">
        <f t="shared" si="136"/>
        <v>85</v>
      </c>
      <c r="I1908" s="92">
        <f t="shared" si="134"/>
        <v>4.4426512564903167</v>
      </c>
      <c r="J1908" s="149">
        <f t="shared" si="137"/>
        <v>127.15450757045117</v>
      </c>
    </row>
    <row r="1909" spans="1:10" x14ac:dyDescent="0.25">
      <c r="A1909" s="92">
        <f t="shared" si="135"/>
        <v>156</v>
      </c>
      <c r="B1909" s="5" t="s">
        <v>48</v>
      </c>
      <c r="C1909" s="26">
        <v>44048</v>
      </c>
      <c r="D1909" s="4">
        <v>-2</v>
      </c>
      <c r="E1909" s="29">
        <v>83</v>
      </c>
      <c r="G1909" s="82" t="e">
        <f>F1909+G1885</f>
        <v>#REF!</v>
      </c>
      <c r="H1909" s="92">
        <f t="shared" si="136"/>
        <v>83</v>
      </c>
      <c r="I1909" s="92">
        <f t="shared" si="134"/>
        <v>4.4188406077965983</v>
      </c>
      <c r="J1909" s="149">
        <f t="shared" si="137"/>
        <v>172.87404570215543</v>
      </c>
    </row>
    <row r="1910" spans="1:10" x14ac:dyDescent="0.25">
      <c r="A1910" s="92">
        <f t="shared" si="135"/>
        <v>157</v>
      </c>
      <c r="B1910" s="5" t="s">
        <v>48</v>
      </c>
      <c r="C1910" s="26">
        <v>44049</v>
      </c>
      <c r="D1910" s="4">
        <v>1</v>
      </c>
      <c r="E1910" s="29">
        <v>84</v>
      </c>
      <c r="G1910" s="82" t="e">
        <f>F1910+G1886</f>
        <v>#REF!</v>
      </c>
      <c r="H1910" s="92">
        <f t="shared" si="136"/>
        <v>84</v>
      </c>
      <c r="I1910" s="92">
        <f t="shared" si="134"/>
        <v>4.4308167988433134</v>
      </c>
      <c r="J1910" s="149">
        <f t="shared" si="137"/>
        <v>161.20449743978156</v>
      </c>
    </row>
    <row r="1911" spans="1:10" x14ac:dyDescent="0.25">
      <c r="A1911" s="92">
        <f t="shared" si="135"/>
        <v>158</v>
      </c>
      <c r="B1911" s="5" t="s">
        <v>48</v>
      </c>
      <c r="C1911" s="26">
        <v>44050</v>
      </c>
      <c r="D1911" s="4">
        <v>0</v>
      </c>
      <c r="E1911" s="29">
        <v>84</v>
      </c>
      <c r="G1911" s="82">
        <f>F1911+G1887</f>
        <v>209</v>
      </c>
      <c r="H1911" s="92">
        <f t="shared" si="136"/>
        <v>84</v>
      </c>
      <c r="I1911" s="92">
        <f t="shared" si="134"/>
        <v>4.4308167988433134</v>
      </c>
      <c r="J1911" s="149">
        <f t="shared" si="137"/>
        <v>172.58353869374301</v>
      </c>
    </row>
    <row r="1912" spans="1:10" x14ac:dyDescent="0.25">
      <c r="A1912" s="92">
        <f t="shared" si="135"/>
        <v>159</v>
      </c>
      <c r="B1912" s="5" t="s">
        <v>48</v>
      </c>
      <c r="C1912" s="26">
        <v>44051</v>
      </c>
      <c r="D1912" s="4">
        <v>1</v>
      </c>
      <c r="E1912" s="29">
        <v>85</v>
      </c>
      <c r="G1912" s="82" t="e">
        <f>F1912+G1888</f>
        <v>#REF!</v>
      </c>
      <c r="H1912" s="92">
        <f t="shared" si="136"/>
        <v>85</v>
      </c>
      <c r="I1912" s="92">
        <f t="shared" si="134"/>
        <v>4.4426512564903167</v>
      </c>
      <c r="J1912" s="149">
        <f t="shared" si="137"/>
        <v>167.21472398926952</v>
      </c>
    </row>
    <row r="1913" spans="1:10" x14ac:dyDescent="0.25">
      <c r="A1913" s="92">
        <f t="shared" si="135"/>
        <v>160</v>
      </c>
      <c r="B1913" s="5" t="s">
        <v>48</v>
      </c>
      <c r="C1913" s="26">
        <v>44052</v>
      </c>
      <c r="D1913" s="4">
        <v>1</v>
      </c>
      <c r="E1913" s="29">
        <v>86</v>
      </c>
      <c r="G1913" s="82">
        <f>F1913+G1889</f>
        <v>240</v>
      </c>
      <c r="H1913" s="92">
        <f t="shared" si="136"/>
        <v>86</v>
      </c>
      <c r="I1913" s="92">
        <f t="shared" si="134"/>
        <v>4.4543472962535073</v>
      </c>
      <c r="J1913" s="149">
        <f t="shared" si="137"/>
        <v>157.77187977913837</v>
      </c>
    </row>
    <row r="1914" spans="1:10" x14ac:dyDescent="0.25">
      <c r="A1914" s="92">
        <f t="shared" si="135"/>
        <v>161</v>
      </c>
      <c r="B1914" s="5" t="s">
        <v>48</v>
      </c>
      <c r="C1914" s="26">
        <v>44053</v>
      </c>
      <c r="D1914" s="4">
        <v>1</v>
      </c>
      <c r="E1914" s="29">
        <v>87</v>
      </c>
      <c r="G1914" s="82" t="e">
        <f>F1914+G1890</f>
        <v>#REF!</v>
      </c>
      <c r="H1914" s="92">
        <f t="shared" si="136"/>
        <v>87</v>
      </c>
      <c r="I1914" s="92">
        <f t="shared" si="134"/>
        <v>4.4659081186545837</v>
      </c>
      <c r="J1914" s="149">
        <f t="shared" si="137"/>
        <v>155.03700881786912</v>
      </c>
    </row>
    <row r="1915" spans="1:10" x14ac:dyDescent="0.25">
      <c r="A1915" s="92">
        <f t="shared" si="135"/>
        <v>162</v>
      </c>
      <c r="B1915" s="5" t="s">
        <v>48</v>
      </c>
      <c r="C1915" s="26">
        <v>44054</v>
      </c>
      <c r="D1915" s="4">
        <v>-4</v>
      </c>
      <c r="E1915" s="29">
        <v>83</v>
      </c>
      <c r="G1915" s="82" t="e">
        <f>F1915+G1891</f>
        <v>#REF!</v>
      </c>
      <c r="H1915" s="92">
        <f t="shared" si="136"/>
        <v>83</v>
      </c>
      <c r="I1915" s="92">
        <f t="shared" si="134"/>
        <v>4.4188406077965983</v>
      </c>
      <c r="J1915" s="149">
        <f t="shared" si="137"/>
        <v>385.3647671603955</v>
      </c>
    </row>
    <row r="1916" spans="1:10" x14ac:dyDescent="0.25">
      <c r="A1916" s="92">
        <f t="shared" si="135"/>
        <v>163</v>
      </c>
      <c r="B1916" s="5" t="s">
        <v>48</v>
      </c>
      <c r="C1916" s="26">
        <v>44055</v>
      </c>
      <c r="D1916" s="4">
        <v>0</v>
      </c>
      <c r="E1916" s="29">
        <f>D1916+E1892</f>
        <v>78</v>
      </c>
      <c r="G1916" s="82">
        <f>F1916+G1892</f>
        <v>49</v>
      </c>
      <c r="H1916" s="92">
        <f t="shared" si="136"/>
        <v>83</v>
      </c>
      <c r="I1916" s="92">
        <f t="shared" si="134"/>
        <v>4.4188406077965983</v>
      </c>
      <c r="J1916" s="149">
        <f t="shared" si="137"/>
        <v>1019.8868140853184</v>
      </c>
    </row>
    <row r="1917" spans="1:10" x14ac:dyDescent="0.25">
      <c r="A1917" s="92">
        <f t="shared" si="135"/>
        <v>164</v>
      </c>
      <c r="B1917" s="5" t="s">
        <v>48</v>
      </c>
      <c r="C1917" s="26">
        <v>44056</v>
      </c>
      <c r="D1917" s="4">
        <v>-2</v>
      </c>
      <c r="E1917" s="29">
        <f>D1917+E1893</f>
        <v>76</v>
      </c>
      <c r="G1917" s="82" t="e">
        <f>F1917+G1893</f>
        <v>#REF!</v>
      </c>
      <c r="H1917" s="92">
        <f t="shared" si="136"/>
        <v>81</v>
      </c>
      <c r="I1917" s="92">
        <f t="shared" si="134"/>
        <v>4.3944491546724391</v>
      </c>
      <c r="J1917" s="149">
        <f t="shared" si="137"/>
        <v>-155.54470497475219</v>
      </c>
    </row>
    <row r="1918" spans="1:10" x14ac:dyDescent="0.25">
      <c r="A1918" s="92">
        <f t="shared" si="135"/>
        <v>165</v>
      </c>
      <c r="B1918" s="5" t="s">
        <v>48</v>
      </c>
      <c r="C1918" s="26">
        <v>44057</v>
      </c>
      <c r="D1918" s="4">
        <v>0</v>
      </c>
      <c r="E1918" s="29">
        <f>D1918+E1894</f>
        <v>78</v>
      </c>
      <c r="G1918" s="82" t="e">
        <f>F1918+G1894</f>
        <v>#REF!</v>
      </c>
      <c r="H1918" s="92">
        <f t="shared" si="136"/>
        <v>81</v>
      </c>
      <c r="I1918" s="92">
        <f t="shared" si="134"/>
        <v>4.3944491546724391</v>
      </c>
      <c r="J1918" s="149">
        <f t="shared" si="137"/>
        <v>-89.690250865959612</v>
      </c>
    </row>
    <row r="1919" spans="1:10" x14ac:dyDescent="0.25">
      <c r="A1919" s="92">
        <f t="shared" si="135"/>
        <v>166</v>
      </c>
      <c r="B1919" s="5" t="s">
        <v>48</v>
      </c>
      <c r="C1919" s="26">
        <v>44058</v>
      </c>
      <c r="D1919" s="4">
        <v>1</v>
      </c>
      <c r="E1919" s="29">
        <f>D1919+E1895</f>
        <v>80</v>
      </c>
      <c r="G1919" s="82">
        <f>F1919+G1895</f>
        <v>11</v>
      </c>
      <c r="H1919" s="92">
        <f t="shared" si="136"/>
        <v>82</v>
      </c>
      <c r="I1919" s="92">
        <f t="shared" si="134"/>
        <v>4.4067192472642533</v>
      </c>
      <c r="J1919" s="149">
        <f t="shared" si="137"/>
        <v>-76.071331675757392</v>
      </c>
    </row>
    <row r="1920" spans="1:10" x14ac:dyDescent="0.25">
      <c r="A1920" s="92">
        <f t="shared" si="135"/>
        <v>167</v>
      </c>
      <c r="B1920" s="5" t="s">
        <v>48</v>
      </c>
      <c r="C1920" s="26">
        <v>44059</v>
      </c>
      <c r="D1920" s="4">
        <v>1</v>
      </c>
      <c r="E1920" s="29">
        <f>D1920+E1896</f>
        <v>81</v>
      </c>
      <c r="G1920" s="82" t="e">
        <f>F1920+G1896</f>
        <v>#REF!</v>
      </c>
      <c r="H1920" s="92">
        <f t="shared" si="136"/>
        <v>83</v>
      </c>
      <c r="I1920" s="92">
        <f t="shared" si="134"/>
        <v>4.4188406077965983</v>
      </c>
      <c r="J1920" s="149">
        <f t="shared" si="137"/>
        <v>-90.684104677004726</v>
      </c>
    </row>
    <row r="1921" spans="1:10" x14ac:dyDescent="0.25">
      <c r="A1921" s="92">
        <f t="shared" si="135"/>
        <v>168</v>
      </c>
      <c r="B1921" s="5" t="s">
        <v>48</v>
      </c>
      <c r="C1921" s="26">
        <v>44060</v>
      </c>
      <c r="D1921" s="4">
        <v>0</v>
      </c>
      <c r="E1921" s="29">
        <f>D1921+E1897</f>
        <v>81</v>
      </c>
      <c r="G1921" s="82" t="e">
        <f>F1921+G1897</f>
        <v>#REF!</v>
      </c>
      <c r="H1921" s="92">
        <f t="shared" si="136"/>
        <v>83</v>
      </c>
      <c r="I1921" s="92">
        <f t="shared" si="134"/>
        <v>4.4188406077965983</v>
      </c>
      <c r="J1921" s="149">
        <f t="shared" si="137"/>
        <v>-159.15398841805032</v>
      </c>
    </row>
    <row r="1922" spans="1:10" x14ac:dyDescent="0.25">
      <c r="A1922" s="92">
        <f t="shared" si="135"/>
        <v>169</v>
      </c>
      <c r="B1922" s="5" t="s">
        <v>48</v>
      </c>
      <c r="C1922" s="26">
        <v>44061</v>
      </c>
      <c r="D1922" s="4">
        <v>-1</v>
      </c>
      <c r="E1922" s="29">
        <v>79</v>
      </c>
      <c r="F1922" s="4">
        <v>1</v>
      </c>
      <c r="G1922" s="82">
        <f>F1922+G1898</f>
        <v>19</v>
      </c>
      <c r="H1922" s="92">
        <f t="shared" si="136"/>
        <v>82</v>
      </c>
      <c r="I1922" s="92">
        <f t="shared" ref="I1922:I1985" si="138">LN(H1922)</f>
        <v>4.4067192472642533</v>
      </c>
      <c r="J1922" s="149">
        <f t="shared" si="137"/>
        <v>97867.876258131757</v>
      </c>
    </row>
    <row r="1923" spans="1:10" x14ac:dyDescent="0.25">
      <c r="A1923" s="92">
        <f t="shared" si="135"/>
        <v>170</v>
      </c>
      <c r="B1923" s="5" t="s">
        <v>48</v>
      </c>
      <c r="C1923" s="26">
        <v>44062</v>
      </c>
      <c r="D1923" s="4">
        <v>0</v>
      </c>
      <c r="E1923" s="29">
        <f>D1923+E1899</f>
        <v>81</v>
      </c>
      <c r="G1923" s="82" t="e">
        <f>F1923+G1899</f>
        <v>#REF!</v>
      </c>
      <c r="H1923" s="92">
        <f t="shared" si="136"/>
        <v>82</v>
      </c>
      <c r="I1923" s="92">
        <f t="shared" si="138"/>
        <v>4.4067192472642533</v>
      </c>
      <c r="J1923" s="149">
        <f t="shared" si="137"/>
        <v>942.19273306512707</v>
      </c>
    </row>
    <row r="1924" spans="1:10" x14ac:dyDescent="0.25">
      <c r="A1924" s="92">
        <f t="shared" ref="A1924:A1987" si="139">IF(EXACT(B1924,B1923),A1923+1,1)</f>
        <v>171</v>
      </c>
      <c r="B1924" s="5" t="s">
        <v>48</v>
      </c>
      <c r="C1924" s="26">
        <v>44063</v>
      </c>
      <c r="D1924" s="4">
        <v>1</v>
      </c>
      <c r="E1924" s="29">
        <f>D1924+E1900</f>
        <v>82</v>
      </c>
      <c r="G1924" s="82" t="e">
        <f>F1924+G1900</f>
        <v>#REF!</v>
      </c>
      <c r="H1924" s="92">
        <f t="shared" si="136"/>
        <v>83</v>
      </c>
      <c r="I1924" s="92">
        <f t="shared" si="138"/>
        <v>4.4188406077965983</v>
      </c>
      <c r="J1924" s="149">
        <f t="shared" si="137"/>
        <v>250.86907625608617</v>
      </c>
    </row>
    <row r="1925" spans="1:10" x14ac:dyDescent="0.25">
      <c r="A1925" s="92">
        <f t="shared" si="139"/>
        <v>172</v>
      </c>
      <c r="B1925" s="5" t="s">
        <v>48</v>
      </c>
      <c r="C1925" s="26">
        <v>44064</v>
      </c>
      <c r="D1925" s="4">
        <v>-1</v>
      </c>
      <c r="E1925" s="29">
        <f>D1925+E1901</f>
        <v>80</v>
      </c>
      <c r="G1925" s="82">
        <f>F1925+G1901</f>
        <v>0</v>
      </c>
      <c r="H1925" s="92">
        <f t="shared" si="136"/>
        <v>82</v>
      </c>
      <c r="I1925" s="92">
        <f t="shared" si="138"/>
        <v>4.4067192472642533</v>
      </c>
      <c r="J1925" s="149">
        <f t="shared" si="137"/>
        <v>594.05336095168036</v>
      </c>
    </row>
    <row r="1926" spans="1:10" x14ac:dyDescent="0.25">
      <c r="A1926" s="92">
        <f t="shared" si="139"/>
        <v>173</v>
      </c>
      <c r="B1926" s="5" t="s">
        <v>48</v>
      </c>
      <c r="C1926" s="26">
        <v>44065</v>
      </c>
      <c r="D1926" s="4">
        <v>1</v>
      </c>
      <c r="E1926" s="29">
        <f>D1926+E1902</f>
        <v>83</v>
      </c>
      <c r="G1926" s="82" t="e">
        <f>F1926+G1902</f>
        <v>#REF!</v>
      </c>
      <c r="H1926" s="92">
        <f t="shared" si="136"/>
        <v>83</v>
      </c>
      <c r="I1926" s="92">
        <f t="shared" si="138"/>
        <v>4.4188406077965983</v>
      </c>
      <c r="J1926" s="149">
        <f t="shared" si="137"/>
        <v>2401.7255741081281</v>
      </c>
    </row>
    <row r="1927" spans="1:10" x14ac:dyDescent="0.25">
      <c r="A1927" s="92">
        <f t="shared" si="139"/>
        <v>174</v>
      </c>
      <c r="B1927" s="5" t="s">
        <v>48</v>
      </c>
      <c r="C1927" s="26">
        <v>44066</v>
      </c>
      <c r="D1927" s="4">
        <v>2</v>
      </c>
      <c r="E1927" s="29">
        <f>D1927+E1903</f>
        <v>84</v>
      </c>
      <c r="G1927" s="82" t="e">
        <f>F1927+G1903</f>
        <v>#REF!</v>
      </c>
      <c r="H1927" s="92">
        <f t="shared" si="136"/>
        <v>85</v>
      </c>
      <c r="I1927" s="92">
        <f t="shared" si="138"/>
        <v>4.4426512564903167</v>
      </c>
      <c r="J1927" s="149">
        <f t="shared" si="137"/>
        <v>325.6470797983373</v>
      </c>
    </row>
    <row r="1928" spans="1:10" x14ac:dyDescent="0.25">
      <c r="A1928" s="92">
        <f t="shared" si="139"/>
        <v>175</v>
      </c>
      <c r="B1928" s="5" t="s">
        <v>48</v>
      </c>
      <c r="C1928" s="26">
        <v>44067</v>
      </c>
      <c r="D1928" s="4">
        <v>2</v>
      </c>
      <c r="E1928" s="29">
        <f>D1928+E1904</f>
        <v>84</v>
      </c>
      <c r="G1928" s="82">
        <f>F1928+G1904</f>
        <v>227</v>
      </c>
      <c r="H1928" s="92">
        <f t="shared" si="136"/>
        <v>87</v>
      </c>
      <c r="I1928" s="92">
        <f t="shared" si="138"/>
        <v>4.4659081186545837</v>
      </c>
      <c r="J1928" s="149">
        <f t="shared" si="137"/>
        <v>109.16208240451837</v>
      </c>
    </row>
    <row r="1929" spans="1:10" x14ac:dyDescent="0.25">
      <c r="A1929" s="92">
        <f t="shared" si="139"/>
        <v>176</v>
      </c>
      <c r="B1929" s="5" t="s">
        <v>48</v>
      </c>
      <c r="C1929" s="26">
        <v>44068</v>
      </c>
      <c r="D1929" s="4">
        <v>-1</v>
      </c>
      <c r="E1929" s="29">
        <f>D1929+E1905</f>
        <v>81</v>
      </c>
      <c r="G1929" s="82" t="e">
        <f>F1929+G1905</f>
        <v>#REF!</v>
      </c>
      <c r="H1929" s="92">
        <f t="shared" si="136"/>
        <v>86</v>
      </c>
      <c r="I1929" s="92">
        <f t="shared" si="138"/>
        <v>4.4543472962535073</v>
      </c>
      <c r="J1929" s="149">
        <f t="shared" si="137"/>
        <v>81.673239832263704</v>
      </c>
    </row>
    <row r="1930" spans="1:10" x14ac:dyDescent="0.25">
      <c r="A1930" s="92">
        <f t="shared" si="139"/>
        <v>177</v>
      </c>
      <c r="B1930" s="5" t="s">
        <v>48</v>
      </c>
      <c r="C1930" s="26">
        <v>44069</v>
      </c>
      <c r="D1930" s="4">
        <v>-1</v>
      </c>
      <c r="E1930" s="29">
        <f>D1930+E1906</f>
        <v>81</v>
      </c>
      <c r="G1930" s="82" t="e">
        <f>F1930+G1906</f>
        <v>#REF!</v>
      </c>
      <c r="H1930" s="92">
        <f t="shared" si="136"/>
        <v>85</v>
      </c>
      <c r="I1930" s="92">
        <f t="shared" si="138"/>
        <v>4.4426512564903167</v>
      </c>
      <c r="J1930" s="149">
        <f t="shared" si="137"/>
        <v>92.355888289306549</v>
      </c>
    </row>
    <row r="1931" spans="1:10" x14ac:dyDescent="0.25">
      <c r="A1931" s="92">
        <f t="shared" si="139"/>
        <v>178</v>
      </c>
      <c r="B1931" s="5" t="s">
        <v>48</v>
      </c>
      <c r="C1931" s="26">
        <v>44070</v>
      </c>
      <c r="D1931" s="4">
        <v>0</v>
      </c>
      <c r="E1931" s="29">
        <f>D1931+E1907</f>
        <v>84</v>
      </c>
      <c r="G1931" s="82">
        <f>F1931+G1907</f>
        <v>220</v>
      </c>
      <c r="H1931" s="92">
        <f t="shared" si="136"/>
        <v>85</v>
      </c>
      <c r="I1931" s="92">
        <f t="shared" si="138"/>
        <v>4.4426512564903167</v>
      </c>
      <c r="J1931" s="149">
        <f t="shared" si="137"/>
        <v>122.29144095700239</v>
      </c>
    </row>
    <row r="1932" spans="1:10" x14ac:dyDescent="0.25">
      <c r="A1932" s="92">
        <f t="shared" si="139"/>
        <v>179</v>
      </c>
      <c r="B1932" s="5" t="s">
        <v>48</v>
      </c>
      <c r="C1932" s="26">
        <v>44071</v>
      </c>
      <c r="D1932" s="4">
        <v>2</v>
      </c>
      <c r="E1932" s="29">
        <f>D1932+E1908</f>
        <v>87</v>
      </c>
      <c r="G1932" s="82" t="e">
        <f>F1932+G1908</f>
        <v>#REF!</v>
      </c>
      <c r="H1932" s="92">
        <f t="shared" si="136"/>
        <v>87</v>
      </c>
      <c r="I1932" s="92">
        <f t="shared" si="138"/>
        <v>4.4659081186545837</v>
      </c>
      <c r="J1932" s="149">
        <f t="shared" si="137"/>
        <v>111.58057287825206</v>
      </c>
    </row>
    <row r="1933" spans="1:10" x14ac:dyDescent="0.25">
      <c r="A1933" s="92">
        <f t="shared" si="139"/>
        <v>180</v>
      </c>
      <c r="B1933" s="5" t="s">
        <v>48</v>
      </c>
      <c r="C1933" s="26">
        <v>44072</v>
      </c>
      <c r="D1933" s="4">
        <v>0</v>
      </c>
      <c r="E1933" s="29">
        <f>D1933+E1909</f>
        <v>83</v>
      </c>
      <c r="G1933" s="82" t="e">
        <f>F1933+G1909</f>
        <v>#REF!</v>
      </c>
      <c r="H1933" s="92">
        <f t="shared" si="136"/>
        <v>87</v>
      </c>
      <c r="I1933" s="92">
        <f t="shared" si="138"/>
        <v>4.4659081186545837</v>
      </c>
      <c r="J1933" s="149">
        <f t="shared" si="137"/>
        <v>159.82959049120365</v>
      </c>
    </row>
    <row r="1934" spans="1:10" x14ac:dyDescent="0.25">
      <c r="A1934" s="92">
        <f t="shared" si="139"/>
        <v>181</v>
      </c>
      <c r="B1934" s="5" t="s">
        <v>48</v>
      </c>
      <c r="C1934" s="26">
        <v>44073</v>
      </c>
      <c r="D1934" s="4">
        <v>-1</v>
      </c>
      <c r="E1934" s="29">
        <f>D1934+E1910</f>
        <v>83</v>
      </c>
      <c r="G1934" s="82" t="e">
        <f>F1934+G1910</f>
        <v>#REF!</v>
      </c>
      <c r="H1934" s="92">
        <f t="shared" si="136"/>
        <v>86</v>
      </c>
      <c r="I1934" s="92">
        <f t="shared" si="138"/>
        <v>4.4543472962535073</v>
      </c>
      <c r="J1934" s="149">
        <f t="shared" si="137"/>
        <v>499.54519564606005</v>
      </c>
    </row>
    <row r="1935" spans="1:10" x14ac:dyDescent="0.25">
      <c r="A1935" s="92">
        <f t="shared" si="139"/>
        <v>182</v>
      </c>
      <c r="B1935" s="5" t="s">
        <v>48</v>
      </c>
      <c r="C1935" s="26">
        <v>44074</v>
      </c>
      <c r="D1935" s="4">
        <v>1</v>
      </c>
      <c r="E1935" s="29">
        <f>D1935+E1911</f>
        <v>85</v>
      </c>
      <c r="G1935" s="82">
        <f>F1935+G1911</f>
        <v>209</v>
      </c>
      <c r="H1935" s="92">
        <f t="shared" si="136"/>
        <v>87</v>
      </c>
      <c r="I1935" s="92">
        <f t="shared" si="138"/>
        <v>4.4659081186545837</v>
      </c>
      <c r="J1935" s="149">
        <f t="shared" si="137"/>
        <v>625.88369355017858</v>
      </c>
    </row>
    <row r="1936" spans="1:10" x14ac:dyDescent="0.25">
      <c r="A1936" s="92">
        <f t="shared" si="139"/>
        <v>183</v>
      </c>
      <c r="B1936" s="5" t="s">
        <v>48</v>
      </c>
      <c r="C1936" s="26">
        <v>44075</v>
      </c>
      <c r="D1936" s="4">
        <v>-1</v>
      </c>
      <c r="E1936" s="29">
        <f>D1936+E1912</f>
        <v>84</v>
      </c>
      <c r="G1936" s="82" t="e">
        <f>F1936+G1912</f>
        <v>#REF!</v>
      </c>
      <c r="H1936" s="92">
        <f t="shared" si="136"/>
        <v>86</v>
      </c>
      <c r="I1936" s="92">
        <f t="shared" si="138"/>
        <v>4.4543472962535073</v>
      </c>
      <c r="J1936" s="149">
        <f t="shared" si="137"/>
        <v>384.64311581954343</v>
      </c>
    </row>
    <row r="1937" spans="1:10" x14ac:dyDescent="0.25">
      <c r="A1937" s="92">
        <f t="shared" si="139"/>
        <v>184</v>
      </c>
      <c r="B1937" s="5" t="s">
        <v>48</v>
      </c>
      <c r="C1937" s="26">
        <v>44076</v>
      </c>
      <c r="D1937" s="4">
        <v>1</v>
      </c>
      <c r="E1937" s="29">
        <f>D1937+E1913</f>
        <v>87</v>
      </c>
      <c r="G1937" s="82">
        <f>F1937+G1913</f>
        <v>240</v>
      </c>
      <c r="H1937" s="92">
        <f t="shared" ref="H1937:H1972" si="140">IF(EXACT(B1937,B1936),D1937+H1936,E1937)</f>
        <v>87</v>
      </c>
      <c r="I1937" s="92">
        <f t="shared" si="138"/>
        <v>4.4659081186545837</v>
      </c>
      <c r="J1937" s="149">
        <f t="shared" si="137"/>
        <v>277.63247091698798</v>
      </c>
    </row>
    <row r="1938" spans="1:10" x14ac:dyDescent="0.25">
      <c r="A1938" s="92">
        <f t="shared" si="139"/>
        <v>185</v>
      </c>
      <c r="B1938" s="5" t="s">
        <v>48</v>
      </c>
      <c r="C1938" s="26">
        <v>44077</v>
      </c>
      <c r="D1938" s="4">
        <v>4</v>
      </c>
      <c r="E1938" s="29">
        <f>D1938+E1914</f>
        <v>91</v>
      </c>
      <c r="G1938" s="82" t="e">
        <f>F1938+G1914</f>
        <v>#REF!</v>
      </c>
      <c r="H1938" s="92">
        <f t="shared" si="140"/>
        <v>91</v>
      </c>
      <c r="I1938" s="92">
        <f t="shared" si="138"/>
        <v>4.5108595065168497</v>
      </c>
      <c r="J1938" s="149">
        <f t="shared" si="137"/>
        <v>128.15262198428798</v>
      </c>
    </row>
    <row r="1939" spans="1:10" x14ac:dyDescent="0.25">
      <c r="A1939" s="92">
        <f t="shared" si="139"/>
        <v>186</v>
      </c>
      <c r="B1939" s="5" t="s">
        <v>48</v>
      </c>
      <c r="C1939" s="26">
        <v>44078</v>
      </c>
      <c r="D1939" s="4">
        <v>2</v>
      </c>
      <c r="E1939" s="29">
        <f>D1939+E1915</f>
        <v>85</v>
      </c>
      <c r="G1939" s="82" t="e">
        <f>F1939+G1915</f>
        <v>#REF!</v>
      </c>
      <c r="H1939" s="92">
        <f t="shared" si="140"/>
        <v>93</v>
      </c>
      <c r="I1939" s="92">
        <f t="shared" si="138"/>
        <v>4.5325994931532563</v>
      </c>
      <c r="J1939" s="149">
        <f t="shared" si="137"/>
        <v>81.464782498180682</v>
      </c>
    </row>
    <row r="1940" spans="1:10" x14ac:dyDescent="0.25">
      <c r="A1940" s="92">
        <f t="shared" si="139"/>
        <v>187</v>
      </c>
      <c r="B1940" s="5" t="s">
        <v>48</v>
      </c>
      <c r="C1940" s="26">
        <v>44079</v>
      </c>
      <c r="D1940" s="4">
        <v>-1</v>
      </c>
      <c r="E1940" s="29">
        <f>D1940+E1916</f>
        <v>77</v>
      </c>
      <c r="G1940" s="82">
        <f>F1940+G1916</f>
        <v>49</v>
      </c>
      <c r="H1940" s="92">
        <f t="shared" si="140"/>
        <v>92</v>
      </c>
      <c r="I1940" s="92">
        <f t="shared" si="138"/>
        <v>4.5217885770490405</v>
      </c>
      <c r="J1940" s="149">
        <f t="shared" si="137"/>
        <v>62.685085284824105</v>
      </c>
    </row>
    <row r="1941" spans="1:10" x14ac:dyDescent="0.25">
      <c r="A1941" s="92">
        <f t="shared" si="139"/>
        <v>188</v>
      </c>
      <c r="B1941" s="5" t="s">
        <v>48</v>
      </c>
      <c r="C1941" s="26">
        <v>44080</v>
      </c>
      <c r="D1941" s="4">
        <v>1</v>
      </c>
      <c r="E1941" s="29">
        <f>D1941+E1917</f>
        <v>77</v>
      </c>
      <c r="G1941" s="82" t="e">
        <f>F1941+G1917</f>
        <v>#REF!</v>
      </c>
      <c r="H1941" s="92">
        <f t="shared" si="140"/>
        <v>93</v>
      </c>
      <c r="I1941" s="92">
        <f t="shared" si="138"/>
        <v>4.5325994931532563</v>
      </c>
      <c r="J1941" s="149">
        <f t="shared" si="137"/>
        <v>52.602442946931745</v>
      </c>
    </row>
    <row r="1942" spans="1:10" x14ac:dyDescent="0.25">
      <c r="A1942" s="92">
        <f t="shared" si="139"/>
        <v>189</v>
      </c>
      <c r="B1942" s="5" t="s">
        <v>48</v>
      </c>
      <c r="C1942" s="26">
        <v>44081</v>
      </c>
      <c r="D1942" s="4">
        <v>0</v>
      </c>
      <c r="E1942" s="29">
        <f>D1942+E1918</f>
        <v>78</v>
      </c>
      <c r="G1942" s="82" t="e">
        <f>F1942+G1918</f>
        <v>#REF!</v>
      </c>
      <c r="H1942" s="92">
        <f t="shared" si="140"/>
        <v>93</v>
      </c>
      <c r="I1942" s="92">
        <f t="shared" si="138"/>
        <v>4.5325994931532563</v>
      </c>
      <c r="J1942" s="149">
        <f t="shared" si="137"/>
        <v>55.585074451266735</v>
      </c>
    </row>
    <row r="1943" spans="1:10" x14ac:dyDescent="0.25">
      <c r="A1943" s="92">
        <f t="shared" si="139"/>
        <v>190</v>
      </c>
      <c r="B1943" s="5" t="s">
        <v>48</v>
      </c>
      <c r="C1943" s="26">
        <v>44082</v>
      </c>
      <c r="D1943" s="4">
        <v>0</v>
      </c>
      <c r="E1943" s="29">
        <f>D1943+E1919</f>
        <v>80</v>
      </c>
      <c r="G1943" s="82">
        <f>F1943+G1919</f>
        <v>11</v>
      </c>
      <c r="H1943" s="92">
        <f t="shared" si="140"/>
        <v>93</v>
      </c>
      <c r="I1943" s="92">
        <f t="shared" si="138"/>
        <v>4.5325994931532563</v>
      </c>
      <c r="J1943" s="149">
        <f t="shared" si="137"/>
        <v>62.23002961026269</v>
      </c>
    </row>
    <row r="1944" spans="1:10" x14ac:dyDescent="0.25">
      <c r="A1944" s="92">
        <f t="shared" si="139"/>
        <v>191</v>
      </c>
      <c r="B1944" s="5" t="s">
        <v>48</v>
      </c>
      <c r="C1944" s="26">
        <v>44083</v>
      </c>
      <c r="D1944" s="4">
        <v>1</v>
      </c>
      <c r="E1944" s="29">
        <f>D1944+E1920</f>
        <v>82</v>
      </c>
      <c r="G1944" s="82" t="e">
        <f>F1944+G1920</f>
        <v>#REF!</v>
      </c>
      <c r="H1944" s="92">
        <f t="shared" si="140"/>
        <v>94</v>
      </c>
      <c r="I1944" s="92">
        <f t="shared" si="138"/>
        <v>4.5432947822700038</v>
      </c>
      <c r="J1944" s="149">
        <f t="shared" si="137"/>
        <v>88.056295610825586</v>
      </c>
    </row>
    <row r="1945" spans="1:10" x14ac:dyDescent="0.25">
      <c r="A1945" s="92">
        <f t="shared" si="139"/>
        <v>192</v>
      </c>
      <c r="B1945" s="5" t="s">
        <v>48</v>
      </c>
      <c r="C1945" s="26">
        <v>44084</v>
      </c>
      <c r="D1945" s="1">
        <v>1</v>
      </c>
      <c r="E1945" s="29">
        <f>D1945+E1921</f>
        <v>82</v>
      </c>
      <c r="G1945" s="82" t="e">
        <f>F1945+G1921</f>
        <v>#REF!</v>
      </c>
      <c r="H1945" s="92">
        <f t="shared" si="140"/>
        <v>95</v>
      </c>
      <c r="I1945" s="92">
        <f t="shared" si="138"/>
        <v>4.5538768916005408</v>
      </c>
      <c r="J1945" s="149">
        <f t="shared" si="137"/>
        <v>150.43854314814286</v>
      </c>
    </row>
    <row r="1946" spans="1:10" x14ac:dyDescent="0.25">
      <c r="A1946" s="92">
        <f t="shared" si="139"/>
        <v>193</v>
      </c>
      <c r="B1946" s="5" t="s">
        <v>48</v>
      </c>
      <c r="C1946" s="26">
        <v>44085</v>
      </c>
      <c r="D1946" s="4">
        <v>4</v>
      </c>
      <c r="E1946" s="29">
        <f>D1946+E1922</f>
        <v>83</v>
      </c>
      <c r="G1946" s="82">
        <f>F1946+G1922</f>
        <v>19</v>
      </c>
      <c r="H1946" s="92">
        <f t="shared" si="140"/>
        <v>99</v>
      </c>
      <c r="I1946" s="92">
        <f t="shared" si="138"/>
        <v>4.5951198501345898</v>
      </c>
      <c r="J1946" s="149">
        <f t="shared" si="137"/>
        <v>92.394701120697547</v>
      </c>
    </row>
    <row r="1947" spans="1:10" x14ac:dyDescent="0.25">
      <c r="A1947" s="92">
        <f t="shared" si="139"/>
        <v>194</v>
      </c>
      <c r="B1947" s="5" t="s">
        <v>48</v>
      </c>
      <c r="C1947" s="26">
        <v>44086</v>
      </c>
      <c r="D1947" s="4">
        <v>-1</v>
      </c>
      <c r="E1947" s="29">
        <f>D1947+E1923</f>
        <v>80</v>
      </c>
      <c r="G1947" s="82" t="e">
        <f>F1947+G1923</f>
        <v>#REF!</v>
      </c>
      <c r="H1947" s="92">
        <f t="shared" si="140"/>
        <v>98</v>
      </c>
      <c r="I1947" s="92">
        <f t="shared" si="138"/>
        <v>4.5849674786705723</v>
      </c>
      <c r="J1947" s="149">
        <f t="shared" si="137"/>
        <v>70.202141596599333</v>
      </c>
    </row>
    <row r="1948" spans="1:10" x14ac:dyDescent="0.25">
      <c r="A1948" s="92">
        <f t="shared" si="139"/>
        <v>195</v>
      </c>
      <c r="B1948" s="5" t="s">
        <v>48</v>
      </c>
      <c r="C1948" s="26">
        <v>44087</v>
      </c>
      <c r="D1948" s="4">
        <v>-1</v>
      </c>
      <c r="E1948" s="29">
        <f>D1948+E1924</f>
        <v>81</v>
      </c>
      <c r="G1948" s="82" t="e">
        <f>F1948+G1924</f>
        <v>#REF!</v>
      </c>
      <c r="H1948" s="92">
        <f t="shared" si="140"/>
        <v>97</v>
      </c>
      <c r="I1948" s="92">
        <f t="shared" si="138"/>
        <v>4.5747109785033828</v>
      </c>
      <c r="J1948" s="149">
        <f t="shared" si="137"/>
        <v>77.142525780928793</v>
      </c>
    </row>
    <row r="1949" spans="1:10" x14ac:dyDescent="0.25">
      <c r="A1949" s="92">
        <f t="shared" si="139"/>
        <v>196</v>
      </c>
      <c r="B1949" s="5" t="s">
        <v>48</v>
      </c>
      <c r="C1949" s="26">
        <v>44088</v>
      </c>
      <c r="D1949" s="4">
        <v>1</v>
      </c>
      <c r="E1949" s="29">
        <f>D1949+E1925</f>
        <v>81</v>
      </c>
      <c r="G1949" s="82">
        <f>F1949+G1925</f>
        <v>0</v>
      </c>
      <c r="H1949" s="92">
        <f t="shared" si="140"/>
        <v>98</v>
      </c>
      <c r="I1949" s="92">
        <f t="shared" si="138"/>
        <v>4.5849674786705723</v>
      </c>
      <c r="J1949" s="149">
        <f t="shared" si="137"/>
        <v>78.3223081493623</v>
      </c>
    </row>
    <row r="1950" spans="1:10" x14ac:dyDescent="0.25">
      <c r="A1950" s="92">
        <f t="shared" si="139"/>
        <v>197</v>
      </c>
      <c r="B1950" s="61" t="s">
        <v>48</v>
      </c>
      <c r="C1950" s="26">
        <v>44089</v>
      </c>
      <c r="D1950" s="4">
        <v>3</v>
      </c>
      <c r="E1950" s="29">
        <f>D1950+E1926</f>
        <v>86</v>
      </c>
      <c r="G1950" s="82" t="e">
        <f>F1950+G1926</f>
        <v>#REF!</v>
      </c>
      <c r="H1950" s="92">
        <f t="shared" si="140"/>
        <v>101</v>
      </c>
      <c r="I1950" s="92">
        <f t="shared" si="138"/>
        <v>4.6151205168412597</v>
      </c>
      <c r="J1950" s="149">
        <f t="shared" si="137"/>
        <v>69.450267030679669</v>
      </c>
    </row>
    <row r="1951" spans="1:10" x14ac:dyDescent="0.25">
      <c r="A1951" s="92">
        <f t="shared" si="139"/>
        <v>198</v>
      </c>
      <c r="B1951" s="61" t="s">
        <v>48</v>
      </c>
      <c r="C1951" s="26">
        <v>44090</v>
      </c>
      <c r="D1951" s="4">
        <v>-2</v>
      </c>
      <c r="E1951" s="29">
        <f>D1951+E1927</f>
        <v>82</v>
      </c>
      <c r="G1951" s="82" t="e">
        <f>F1951+G1927</f>
        <v>#REF!</v>
      </c>
      <c r="H1951" s="92">
        <f t="shared" si="140"/>
        <v>99</v>
      </c>
      <c r="I1951" s="92">
        <f t="shared" si="138"/>
        <v>4.5951198501345898</v>
      </c>
      <c r="J1951" s="149">
        <f t="shared" si="137"/>
        <v>92.672637040666672</v>
      </c>
    </row>
    <row r="1952" spans="1:10" x14ac:dyDescent="0.25">
      <c r="A1952" s="92">
        <f t="shared" si="139"/>
        <v>199</v>
      </c>
      <c r="B1952" s="61" t="s">
        <v>48</v>
      </c>
      <c r="C1952" s="26">
        <v>44091</v>
      </c>
      <c r="D1952" s="4">
        <v>-3</v>
      </c>
      <c r="E1952" s="29">
        <f>D1952+E1928</f>
        <v>81</v>
      </c>
      <c r="G1952" s="82">
        <f>F1952+G1928</f>
        <v>227</v>
      </c>
      <c r="H1952" s="92">
        <f t="shared" si="140"/>
        <v>96</v>
      </c>
      <c r="I1952" s="92">
        <f t="shared" si="138"/>
        <v>4.5643481914678361</v>
      </c>
      <c r="J1952" s="149">
        <f t="shared" si="137"/>
        <v>334.5944829158372</v>
      </c>
    </row>
    <row r="1953" spans="1:10" x14ac:dyDescent="0.25">
      <c r="A1953" s="92">
        <f t="shared" si="139"/>
        <v>200</v>
      </c>
      <c r="B1953" s="61" t="s">
        <v>48</v>
      </c>
      <c r="C1953" s="26">
        <v>44092</v>
      </c>
      <c r="D1953" s="4">
        <v>-1</v>
      </c>
      <c r="E1953" s="29">
        <f>D1953+E1929</f>
        <v>80</v>
      </c>
      <c r="G1953" s="82" t="e">
        <f>F1953+G1929</f>
        <v>#REF!</v>
      </c>
      <c r="H1953" s="92">
        <f t="shared" si="140"/>
        <v>95</v>
      </c>
      <c r="I1953" s="92">
        <f t="shared" si="138"/>
        <v>4.5538768916005408</v>
      </c>
      <c r="J1953" s="149">
        <f t="shared" ref="J1953:J1972" si="141">LN(2)/SLOPE(I1946:I1953,A1946:A1953)</f>
        <v>-193.81149428458767</v>
      </c>
    </row>
    <row r="1954" spans="1:10" x14ac:dyDescent="0.25">
      <c r="A1954" s="92">
        <f t="shared" si="139"/>
        <v>201</v>
      </c>
      <c r="B1954" s="61" t="s">
        <v>48</v>
      </c>
      <c r="C1954" s="26">
        <v>44093</v>
      </c>
      <c r="D1954" s="4">
        <v>9</v>
      </c>
      <c r="E1954" s="29">
        <f>D1954+E1930</f>
        <v>90</v>
      </c>
      <c r="G1954" s="82" t="e">
        <f>F1954+G1930</f>
        <v>#REF!</v>
      </c>
      <c r="H1954" s="92">
        <f t="shared" si="140"/>
        <v>104</v>
      </c>
      <c r="I1954" s="92">
        <f t="shared" si="138"/>
        <v>4.6443908991413725</v>
      </c>
      <c r="J1954" s="149">
        <f t="shared" si="141"/>
        <v>253.22098903309382</v>
      </c>
    </row>
    <row r="1955" spans="1:10" x14ac:dyDescent="0.25">
      <c r="A1955" s="92">
        <f t="shared" si="139"/>
        <v>202</v>
      </c>
      <c r="B1955" s="61" t="s">
        <v>48</v>
      </c>
      <c r="C1955" s="26">
        <v>44094</v>
      </c>
      <c r="D1955" s="4">
        <v>0</v>
      </c>
      <c r="E1955" s="29">
        <f>D1955+E1931</f>
        <v>84</v>
      </c>
      <c r="G1955" s="82">
        <f>F1955+G1931</f>
        <v>220</v>
      </c>
      <c r="H1955" s="92">
        <f t="shared" si="140"/>
        <v>104</v>
      </c>
      <c r="I1955" s="92">
        <f t="shared" si="138"/>
        <v>4.6443908991413725</v>
      </c>
      <c r="J1955" s="149">
        <f t="shared" si="141"/>
        <v>102.08102385112986</v>
      </c>
    </row>
    <row r="1956" spans="1:10" x14ac:dyDescent="0.25">
      <c r="A1956" s="92">
        <f t="shared" si="139"/>
        <v>203</v>
      </c>
      <c r="B1956" s="61" t="s">
        <v>48</v>
      </c>
      <c r="C1956" s="26">
        <v>44095</v>
      </c>
      <c r="D1956" s="4">
        <v>0</v>
      </c>
      <c r="E1956" s="29">
        <f>D1956+E1932</f>
        <v>87</v>
      </c>
      <c r="G1956" s="82" t="e">
        <f>F1956+G1932</f>
        <v>#REF!</v>
      </c>
      <c r="H1956" s="92">
        <f t="shared" si="140"/>
        <v>104</v>
      </c>
      <c r="I1956" s="92">
        <f t="shared" si="138"/>
        <v>4.6443908991413725</v>
      </c>
      <c r="J1956" s="149">
        <f t="shared" si="141"/>
        <v>83.218355211162091</v>
      </c>
    </row>
    <row r="1957" spans="1:10" x14ac:dyDescent="0.25">
      <c r="A1957" s="92">
        <f t="shared" si="139"/>
        <v>204</v>
      </c>
      <c r="B1957" s="61" t="s">
        <v>48</v>
      </c>
      <c r="C1957" s="26">
        <v>44096</v>
      </c>
      <c r="D1957" s="4">
        <v>0</v>
      </c>
      <c r="E1957" s="29">
        <f>D1957+E1933</f>
        <v>83</v>
      </c>
      <c r="G1957" s="82" t="e">
        <f>F1957+G1933</f>
        <v>#REF!</v>
      </c>
      <c r="H1957" s="92">
        <f t="shared" si="140"/>
        <v>104</v>
      </c>
      <c r="I1957" s="92">
        <f t="shared" si="138"/>
        <v>4.6443908991413725</v>
      </c>
      <c r="J1957" s="149">
        <f t="shared" si="141"/>
        <v>74.466177233909093</v>
      </c>
    </row>
    <row r="1958" spans="1:10" x14ac:dyDescent="0.25">
      <c r="A1958" s="92">
        <f t="shared" si="139"/>
        <v>205</v>
      </c>
      <c r="B1958" s="61" t="s">
        <v>48</v>
      </c>
      <c r="C1958" s="26">
        <v>44097</v>
      </c>
      <c r="D1958" s="4">
        <v>1</v>
      </c>
      <c r="E1958" s="29">
        <f>D1958+E1934</f>
        <v>84</v>
      </c>
      <c r="G1958" s="82" t="e">
        <f>F1958+G1934</f>
        <v>#REF!</v>
      </c>
      <c r="H1958" s="92">
        <f t="shared" si="140"/>
        <v>105</v>
      </c>
      <c r="I1958" s="92">
        <f t="shared" si="138"/>
        <v>4.6539603501575231</v>
      </c>
      <c r="J1958" s="149">
        <f t="shared" si="141"/>
        <v>53.730402727645576</v>
      </c>
    </row>
    <row r="1959" spans="1:10" x14ac:dyDescent="0.25">
      <c r="A1959" s="92">
        <f t="shared" si="139"/>
        <v>206</v>
      </c>
      <c r="B1959" s="61" t="s">
        <v>48</v>
      </c>
      <c r="C1959" s="26">
        <v>44098</v>
      </c>
      <c r="D1959" s="4">
        <v>0</v>
      </c>
      <c r="E1959" s="29">
        <f>D1959+E1935</f>
        <v>85</v>
      </c>
      <c r="G1959" s="82">
        <f>F1959+G1935</f>
        <v>209</v>
      </c>
      <c r="H1959" s="92">
        <f t="shared" si="140"/>
        <v>105</v>
      </c>
      <c r="I1959" s="92">
        <f t="shared" si="138"/>
        <v>4.6539603501575231</v>
      </c>
      <c r="J1959" s="149">
        <f t="shared" si="141"/>
        <v>51.630964854297702</v>
      </c>
    </row>
    <row r="1960" spans="1:10" x14ac:dyDescent="0.25">
      <c r="A1960" s="92">
        <f t="shared" si="139"/>
        <v>207</v>
      </c>
      <c r="B1960" s="61" t="s">
        <v>48</v>
      </c>
      <c r="C1960" s="26">
        <v>44099</v>
      </c>
      <c r="D1960" s="4">
        <v>0</v>
      </c>
      <c r="E1960" s="29">
        <f>D1960+E1936</f>
        <v>84</v>
      </c>
      <c r="G1960" s="82" t="e">
        <f>F1960+G1936</f>
        <v>#REF!</v>
      </c>
      <c r="H1960" s="92">
        <f t="shared" si="140"/>
        <v>105</v>
      </c>
      <c r="I1960" s="92">
        <f t="shared" si="138"/>
        <v>4.6539603501575231</v>
      </c>
      <c r="J1960" s="149">
        <f t="shared" si="141"/>
        <v>74.921348535163517</v>
      </c>
    </row>
    <row r="1961" spans="1:10" x14ac:dyDescent="0.25">
      <c r="A1961" s="92">
        <f t="shared" si="139"/>
        <v>208</v>
      </c>
      <c r="B1961" s="61" t="s">
        <v>48</v>
      </c>
      <c r="C1961" s="26">
        <v>44100</v>
      </c>
      <c r="D1961" s="4">
        <v>2</v>
      </c>
      <c r="E1961" s="29">
        <f>D1961+E1937</f>
        <v>89</v>
      </c>
      <c r="G1961" s="82">
        <f>F1961+G1937</f>
        <v>240</v>
      </c>
      <c r="H1961" s="92">
        <f t="shared" si="140"/>
        <v>107</v>
      </c>
      <c r="I1961" s="92">
        <f t="shared" si="138"/>
        <v>4.6728288344619058</v>
      </c>
      <c r="J1961" s="149">
        <f t="shared" si="141"/>
        <v>204.159470412568</v>
      </c>
    </row>
    <row r="1962" spans="1:10" x14ac:dyDescent="0.25">
      <c r="A1962" s="92">
        <f t="shared" si="139"/>
        <v>209</v>
      </c>
      <c r="B1962" s="61" t="s">
        <v>48</v>
      </c>
      <c r="C1962" s="26">
        <v>44101</v>
      </c>
      <c r="D1962" s="4">
        <v>1</v>
      </c>
      <c r="E1962" s="29">
        <f>D1962+E1938</f>
        <v>92</v>
      </c>
      <c r="G1962" s="82" t="e">
        <f>F1962+G1938</f>
        <v>#REF!</v>
      </c>
      <c r="H1962" s="92">
        <f t="shared" si="140"/>
        <v>108</v>
      </c>
      <c r="I1962" s="92">
        <f t="shared" si="138"/>
        <v>4.6821312271242199</v>
      </c>
      <c r="J1962" s="149">
        <f t="shared" si="141"/>
        <v>133.82439919793643</v>
      </c>
    </row>
    <row r="1963" spans="1:10" x14ac:dyDescent="0.25">
      <c r="A1963" s="92">
        <f t="shared" si="139"/>
        <v>210</v>
      </c>
      <c r="B1963" s="61" t="s">
        <v>48</v>
      </c>
      <c r="C1963" s="26">
        <v>44102</v>
      </c>
      <c r="D1963" s="4">
        <v>-1</v>
      </c>
      <c r="E1963" s="29">
        <f>D1963+E1939</f>
        <v>84</v>
      </c>
      <c r="G1963" s="82" t="e">
        <f>F1963+G1939</f>
        <v>#REF!</v>
      </c>
      <c r="H1963" s="92">
        <f>IF(EXACT(B1963,B1962),D1963+H1962,E1963)</f>
        <v>107</v>
      </c>
      <c r="I1963" s="92">
        <f t="shared" si="138"/>
        <v>4.6728288344619058</v>
      </c>
      <c r="J1963" s="149">
        <f t="shared" si="141"/>
        <v>131.02598566310709</v>
      </c>
    </row>
    <row r="1964" spans="1:10" x14ac:dyDescent="0.25">
      <c r="A1964" s="92">
        <f t="shared" si="139"/>
        <v>211</v>
      </c>
      <c r="B1964" s="61" t="s">
        <v>48</v>
      </c>
      <c r="C1964" s="26">
        <v>44103</v>
      </c>
      <c r="D1964" s="4">
        <v>0</v>
      </c>
      <c r="E1964" s="29">
        <f>D1964+E1940</f>
        <v>77</v>
      </c>
      <c r="F1964" s="4">
        <v>0</v>
      </c>
      <c r="G1964" s="82">
        <f>F1964+G1940</f>
        <v>49</v>
      </c>
      <c r="H1964" s="92">
        <f t="shared" ref="H1964:H2027" si="142">IF(EXACT(B1964,B1963),D1964+H1963,E1964)</f>
        <v>107</v>
      </c>
      <c r="I1964" s="92">
        <f t="shared" si="138"/>
        <v>4.6728288344619058</v>
      </c>
      <c r="J1964" s="149">
        <f t="shared" si="141"/>
        <v>146.73882301515127</v>
      </c>
    </row>
    <row r="1965" spans="1:10" x14ac:dyDescent="0.25">
      <c r="A1965" s="92">
        <f t="shared" si="139"/>
        <v>212</v>
      </c>
      <c r="B1965" s="61" t="s">
        <v>48</v>
      </c>
      <c r="C1965" s="26">
        <v>44104</v>
      </c>
      <c r="D1965" s="4">
        <v>0</v>
      </c>
      <c r="E1965" s="29">
        <f>D1965+E1941</f>
        <v>77</v>
      </c>
      <c r="G1965" s="82" t="e">
        <f>F1965+G1941</f>
        <v>#REF!</v>
      </c>
      <c r="H1965" s="92">
        <f t="shared" si="142"/>
        <v>107</v>
      </c>
      <c r="I1965" s="92">
        <f t="shared" si="138"/>
        <v>4.6728288344619058</v>
      </c>
      <c r="J1965" s="149">
        <f t="shared" si="141"/>
        <v>199.17364429984235</v>
      </c>
    </row>
    <row r="1966" spans="1:10" x14ac:dyDescent="0.25">
      <c r="A1966" s="92">
        <f t="shared" si="139"/>
        <v>213</v>
      </c>
      <c r="B1966" s="61" t="s">
        <v>48</v>
      </c>
      <c r="C1966" s="26">
        <v>44105</v>
      </c>
      <c r="D1966" s="4">
        <v>0</v>
      </c>
      <c r="E1966" s="29">
        <f>D1966+E1942</f>
        <v>78</v>
      </c>
      <c r="F1966" s="4">
        <v>0</v>
      </c>
      <c r="G1966" s="82" t="e">
        <f>F1966+G1942</f>
        <v>#REF!</v>
      </c>
      <c r="H1966" s="92">
        <f t="shared" si="142"/>
        <v>107</v>
      </c>
      <c r="I1966" s="92">
        <f t="shared" si="138"/>
        <v>4.6728288344619058</v>
      </c>
      <c r="J1966" s="149">
        <f t="shared" si="141"/>
        <v>268.16746027513295</v>
      </c>
    </row>
    <row r="1967" spans="1:10" x14ac:dyDescent="0.25">
      <c r="A1967" s="92">
        <f t="shared" si="139"/>
        <v>214</v>
      </c>
      <c r="B1967" s="61" t="s">
        <v>48</v>
      </c>
      <c r="C1967" s="26">
        <v>44106</v>
      </c>
      <c r="D1967" s="4">
        <v>2</v>
      </c>
      <c r="E1967" s="29">
        <f>D1967+E1943</f>
        <v>82</v>
      </c>
      <c r="G1967" s="82">
        <f>F1967+G1943</f>
        <v>11</v>
      </c>
      <c r="H1967" s="92">
        <f t="shared" si="142"/>
        <v>109</v>
      </c>
      <c r="I1967" s="92">
        <f t="shared" si="138"/>
        <v>4.6913478822291435</v>
      </c>
      <c r="J1967" s="149">
        <f t="shared" si="141"/>
        <v>249.02900737408012</v>
      </c>
    </row>
    <row r="1968" spans="1:10" x14ac:dyDescent="0.25">
      <c r="A1968" s="92">
        <f t="shared" si="139"/>
        <v>215</v>
      </c>
      <c r="B1968" s="61" t="s">
        <v>48</v>
      </c>
      <c r="C1968" s="26">
        <v>44107</v>
      </c>
      <c r="D1968" s="4">
        <v>-1</v>
      </c>
      <c r="E1968" s="29">
        <f>D1968+E1944</f>
        <v>81</v>
      </c>
      <c r="G1968" s="82" t="e">
        <f>F1968+G1944</f>
        <v>#REF!</v>
      </c>
      <c r="H1968" s="92">
        <f t="shared" si="142"/>
        <v>108</v>
      </c>
      <c r="I1968" s="92">
        <f t="shared" si="138"/>
        <v>4.6821312271242199</v>
      </c>
      <c r="J1968" s="149">
        <f t="shared" si="141"/>
        <v>523.60027442828402</v>
      </c>
    </row>
    <row r="1969" spans="1:10" x14ac:dyDescent="0.25">
      <c r="A1969" s="92">
        <f t="shared" si="139"/>
        <v>216</v>
      </c>
      <c r="B1969" s="61" t="s">
        <v>48</v>
      </c>
      <c r="C1969" s="26">
        <v>44108</v>
      </c>
      <c r="D1969" s="4">
        <v>0</v>
      </c>
      <c r="E1969" s="29">
        <f>D1969+E1945</f>
        <v>82</v>
      </c>
      <c r="G1969" s="82" t="e">
        <f>F1969+G1945</f>
        <v>#REF!</v>
      </c>
      <c r="H1969" s="92">
        <f t="shared" si="142"/>
        <v>108</v>
      </c>
      <c r="I1969" s="92">
        <f t="shared" si="138"/>
        <v>4.6821312271242199</v>
      </c>
      <c r="J1969" s="149">
        <f t="shared" si="141"/>
        <v>570.44060733904598</v>
      </c>
    </row>
    <row r="1970" spans="1:10" x14ac:dyDescent="0.25">
      <c r="A1970" s="92">
        <f t="shared" si="139"/>
        <v>217</v>
      </c>
      <c r="B1970" s="61" t="s">
        <v>48</v>
      </c>
      <c r="C1970" s="26">
        <v>44109</v>
      </c>
      <c r="D1970" s="4">
        <v>1</v>
      </c>
      <c r="E1970" s="29">
        <f>D1970+E1946</f>
        <v>84</v>
      </c>
      <c r="G1970" s="82">
        <f>F1970+G1946</f>
        <v>19</v>
      </c>
      <c r="H1970" s="92">
        <f t="shared" si="142"/>
        <v>109</v>
      </c>
      <c r="I1970" s="92">
        <f t="shared" si="138"/>
        <v>4.6913478822291435</v>
      </c>
      <c r="J1970" s="149">
        <f t="shared" si="141"/>
        <v>261.59843931548266</v>
      </c>
    </row>
    <row r="1971" spans="1:10" x14ac:dyDescent="0.25">
      <c r="A1971" s="92">
        <f t="shared" si="139"/>
        <v>218</v>
      </c>
      <c r="B1971" s="61" t="s">
        <v>48</v>
      </c>
      <c r="C1971" s="26">
        <v>44110</v>
      </c>
      <c r="D1971" s="4">
        <v>0</v>
      </c>
      <c r="E1971" s="29">
        <f>D1971+E1947</f>
        <v>80</v>
      </c>
      <c r="G1971" s="82" t="e">
        <f>F1971+G1947</f>
        <v>#REF!</v>
      </c>
      <c r="H1971" s="92">
        <f t="shared" si="142"/>
        <v>109</v>
      </c>
      <c r="I1971" s="92">
        <f t="shared" si="138"/>
        <v>4.6913478822291435</v>
      </c>
      <c r="J1971" s="149">
        <f t="shared" si="141"/>
        <v>241.67599875751412</v>
      </c>
    </row>
    <row r="1972" spans="1:10" x14ac:dyDescent="0.25">
      <c r="A1972" s="92">
        <f t="shared" si="139"/>
        <v>219</v>
      </c>
      <c r="B1972" s="61" t="s">
        <v>48</v>
      </c>
      <c r="C1972" s="26">
        <v>44111</v>
      </c>
      <c r="D1972" s="4">
        <v>-1</v>
      </c>
      <c r="E1972" s="29">
        <f>D1972+E1948</f>
        <v>80</v>
      </c>
      <c r="G1972" s="82" t="e">
        <f>F1972+G1948</f>
        <v>#REF!</v>
      </c>
      <c r="H1972" s="92">
        <f t="shared" si="142"/>
        <v>108</v>
      </c>
      <c r="I1972" s="92">
        <f t="shared" si="138"/>
        <v>4.6821312271242199</v>
      </c>
      <c r="J1972" s="149">
        <f t="shared" si="141"/>
        <v>369.18159551587343</v>
      </c>
    </row>
    <row r="1973" spans="1:10" x14ac:dyDescent="0.25">
      <c r="A1973" s="92">
        <f t="shared" si="139"/>
        <v>1</v>
      </c>
      <c r="B1973" s="5" t="s">
        <v>39</v>
      </c>
      <c r="C1973" s="26">
        <v>43893</v>
      </c>
      <c r="D1973" s="4">
        <v>0</v>
      </c>
      <c r="E1973" s="29">
        <v>0</v>
      </c>
      <c r="G1973" s="82"/>
      <c r="H1973" s="92">
        <f t="shared" si="142"/>
        <v>0</v>
      </c>
      <c r="I1973" s="92" t="e">
        <f t="shared" si="138"/>
        <v>#NUM!</v>
      </c>
    </row>
    <row r="1974" spans="1:10" x14ac:dyDescent="0.25">
      <c r="A1974" s="92">
        <f t="shared" si="139"/>
        <v>2</v>
      </c>
      <c r="B1974" s="5" t="s">
        <v>39</v>
      </c>
      <c r="C1974" s="26">
        <v>43894</v>
      </c>
      <c r="D1974" s="4">
        <v>0</v>
      </c>
      <c r="E1974" s="29">
        <v>0</v>
      </c>
      <c r="G1974" s="82" t="e">
        <f>F1974+G1950</f>
        <v>#REF!</v>
      </c>
      <c r="H1974" s="92">
        <f t="shared" si="142"/>
        <v>0</v>
      </c>
      <c r="I1974" s="92" t="e">
        <f t="shared" si="138"/>
        <v>#NUM!</v>
      </c>
    </row>
    <row r="1975" spans="1:10" x14ac:dyDescent="0.25">
      <c r="A1975" s="92">
        <f t="shared" si="139"/>
        <v>3</v>
      </c>
      <c r="B1975" s="5" t="s">
        <v>39</v>
      </c>
      <c r="C1975" s="26">
        <v>43895</v>
      </c>
      <c r="D1975" s="4">
        <v>0</v>
      </c>
      <c r="E1975" s="29">
        <v>0</v>
      </c>
      <c r="G1975" s="82" t="e">
        <f>F1975+G1951</f>
        <v>#REF!</v>
      </c>
      <c r="H1975" s="92">
        <f t="shared" si="142"/>
        <v>0</v>
      </c>
      <c r="I1975" s="92" t="e">
        <f t="shared" si="138"/>
        <v>#NUM!</v>
      </c>
    </row>
    <row r="1976" spans="1:10" x14ac:dyDescent="0.25">
      <c r="A1976" s="92">
        <f t="shared" si="139"/>
        <v>4</v>
      </c>
      <c r="B1976" s="5" t="s">
        <v>39</v>
      </c>
      <c r="C1976" s="26">
        <v>43896</v>
      </c>
      <c r="D1976" s="4">
        <v>0</v>
      </c>
      <c r="E1976" s="29">
        <v>0</v>
      </c>
      <c r="G1976" s="82">
        <f>F1976+G1952</f>
        <v>227</v>
      </c>
      <c r="H1976" s="92">
        <f t="shared" si="142"/>
        <v>0</v>
      </c>
      <c r="I1976" s="92" t="e">
        <f t="shared" si="138"/>
        <v>#NUM!</v>
      </c>
    </row>
    <row r="1977" spans="1:10" x14ac:dyDescent="0.25">
      <c r="A1977" s="92">
        <f t="shared" si="139"/>
        <v>5</v>
      </c>
      <c r="B1977" s="5" t="s">
        <v>39</v>
      </c>
      <c r="C1977" s="26">
        <v>43897</v>
      </c>
      <c r="D1977" s="4">
        <v>0</v>
      </c>
      <c r="E1977" s="29">
        <v>0</v>
      </c>
      <c r="G1977" s="82" t="e">
        <f>F1977+G1953</f>
        <v>#REF!</v>
      </c>
      <c r="H1977" s="92">
        <f t="shared" si="142"/>
        <v>0</v>
      </c>
      <c r="I1977" s="92" t="e">
        <f t="shared" si="138"/>
        <v>#NUM!</v>
      </c>
    </row>
    <row r="1978" spans="1:10" x14ac:dyDescent="0.25">
      <c r="A1978" s="92">
        <f t="shared" si="139"/>
        <v>6</v>
      </c>
      <c r="B1978" s="5" t="s">
        <v>39</v>
      </c>
      <c r="C1978" s="26">
        <v>43898</v>
      </c>
      <c r="D1978" s="4">
        <v>0</v>
      </c>
      <c r="E1978" s="29">
        <v>0</v>
      </c>
      <c r="G1978" s="82" t="e">
        <f>F1978+G1954</f>
        <v>#REF!</v>
      </c>
      <c r="H1978" s="92">
        <f t="shared" si="142"/>
        <v>0</v>
      </c>
      <c r="I1978" s="92" t="e">
        <f t="shared" si="138"/>
        <v>#NUM!</v>
      </c>
    </row>
    <row r="1979" spans="1:10" x14ac:dyDescent="0.25">
      <c r="A1979" s="92">
        <f t="shared" si="139"/>
        <v>7</v>
      </c>
      <c r="B1979" s="5" t="s">
        <v>39</v>
      </c>
      <c r="C1979" s="26">
        <v>43899</v>
      </c>
      <c r="D1979" s="4">
        <v>0</v>
      </c>
      <c r="E1979" s="29">
        <v>0</v>
      </c>
      <c r="G1979" s="82">
        <f>F1979+G1955</f>
        <v>220</v>
      </c>
      <c r="H1979" s="92">
        <f t="shared" si="142"/>
        <v>0</v>
      </c>
      <c r="I1979" s="92" t="e">
        <f t="shared" si="138"/>
        <v>#NUM!</v>
      </c>
      <c r="J1979" s="149" t="e">
        <f>LN(2)/SLOPE(I1972:I1979,A1972:A1979)</f>
        <v>#NUM!</v>
      </c>
    </row>
    <row r="1980" spans="1:10" x14ac:dyDescent="0.25">
      <c r="A1980" s="92">
        <f t="shared" si="139"/>
        <v>8</v>
      </c>
      <c r="B1980" s="5" t="s">
        <v>39</v>
      </c>
      <c r="C1980" s="26">
        <v>43900</v>
      </c>
      <c r="D1980" s="4">
        <v>0</v>
      </c>
      <c r="E1980" s="29">
        <v>0</v>
      </c>
      <c r="G1980" s="82" t="e">
        <f>F1980+G1956</f>
        <v>#REF!</v>
      </c>
      <c r="H1980" s="92">
        <f t="shared" si="142"/>
        <v>0</v>
      </c>
      <c r="I1980" s="92" t="e">
        <f t="shared" si="138"/>
        <v>#NUM!</v>
      </c>
      <c r="J1980" s="149" t="e">
        <f t="shared" ref="J1980:J2043" si="143">LN(2)/SLOPE(I1973:I1980,A1973:A1980)</f>
        <v>#NUM!</v>
      </c>
    </row>
    <row r="1981" spans="1:10" x14ac:dyDescent="0.25">
      <c r="A1981" s="92">
        <f t="shared" si="139"/>
        <v>9</v>
      </c>
      <c r="B1981" s="5" t="s">
        <v>39</v>
      </c>
      <c r="C1981" s="26">
        <v>43901</v>
      </c>
      <c r="D1981" s="4">
        <v>0</v>
      </c>
      <c r="E1981" s="29">
        <v>0</v>
      </c>
      <c r="G1981" s="82" t="e">
        <f>F1981+G1957</f>
        <v>#REF!</v>
      </c>
      <c r="H1981" s="92">
        <f t="shared" si="142"/>
        <v>0</v>
      </c>
      <c r="I1981" s="92" t="e">
        <f t="shared" si="138"/>
        <v>#NUM!</v>
      </c>
      <c r="J1981" s="149" t="e">
        <f t="shared" si="143"/>
        <v>#NUM!</v>
      </c>
    </row>
    <row r="1982" spans="1:10" x14ac:dyDescent="0.25">
      <c r="A1982" s="92">
        <f t="shared" si="139"/>
        <v>10</v>
      </c>
      <c r="B1982" s="5" t="s">
        <v>39</v>
      </c>
      <c r="C1982" s="26">
        <v>43902</v>
      </c>
      <c r="D1982" s="4">
        <v>0</v>
      </c>
      <c r="E1982" s="29">
        <v>0</v>
      </c>
      <c r="G1982" s="82" t="e">
        <f>F1982+G1958</f>
        <v>#REF!</v>
      </c>
      <c r="H1982" s="92">
        <f t="shared" si="142"/>
        <v>0</v>
      </c>
      <c r="I1982" s="92" t="e">
        <f t="shared" si="138"/>
        <v>#NUM!</v>
      </c>
      <c r="J1982" s="149" t="e">
        <f t="shared" si="143"/>
        <v>#NUM!</v>
      </c>
    </row>
    <row r="1983" spans="1:10" x14ac:dyDescent="0.25">
      <c r="A1983" s="92">
        <f t="shared" si="139"/>
        <v>11</v>
      </c>
      <c r="B1983" s="5" t="s">
        <v>39</v>
      </c>
      <c r="C1983" s="26">
        <v>43903</v>
      </c>
      <c r="D1983" s="4">
        <v>0</v>
      </c>
      <c r="E1983" s="29">
        <v>0</v>
      </c>
      <c r="G1983" s="82">
        <f>F1983+G1959</f>
        <v>209</v>
      </c>
      <c r="H1983" s="92">
        <f t="shared" si="142"/>
        <v>0</v>
      </c>
      <c r="I1983" s="92" t="e">
        <f t="shared" si="138"/>
        <v>#NUM!</v>
      </c>
      <c r="J1983" s="149" t="e">
        <f t="shared" si="143"/>
        <v>#NUM!</v>
      </c>
    </row>
    <row r="1984" spans="1:10" x14ac:dyDescent="0.25">
      <c r="A1984" s="92">
        <f t="shared" si="139"/>
        <v>12</v>
      </c>
      <c r="B1984" s="5" t="s">
        <v>39</v>
      </c>
      <c r="C1984" s="26">
        <v>43904</v>
      </c>
      <c r="D1984" s="4">
        <v>0</v>
      </c>
      <c r="E1984" s="29">
        <v>0</v>
      </c>
      <c r="G1984" s="82" t="e">
        <f>F1984+G1960</f>
        <v>#REF!</v>
      </c>
      <c r="H1984" s="92">
        <f t="shared" si="142"/>
        <v>0</v>
      </c>
      <c r="I1984" s="92" t="e">
        <f t="shared" si="138"/>
        <v>#NUM!</v>
      </c>
      <c r="J1984" s="149" t="e">
        <f t="shared" si="143"/>
        <v>#NUM!</v>
      </c>
    </row>
    <row r="1985" spans="1:10" x14ac:dyDescent="0.25">
      <c r="A1985" s="92">
        <f t="shared" si="139"/>
        <v>13</v>
      </c>
      <c r="B1985" s="5" t="s">
        <v>39</v>
      </c>
      <c r="C1985" s="26">
        <v>43905</v>
      </c>
      <c r="D1985" s="4">
        <v>0</v>
      </c>
      <c r="E1985" s="29">
        <v>0</v>
      </c>
      <c r="G1985" s="82">
        <f>F1985+G1961</f>
        <v>240</v>
      </c>
      <c r="H1985" s="92">
        <f t="shared" si="142"/>
        <v>0</v>
      </c>
      <c r="I1985" s="92" t="e">
        <f t="shared" si="138"/>
        <v>#NUM!</v>
      </c>
      <c r="J1985" s="149" t="e">
        <f t="shared" si="143"/>
        <v>#NUM!</v>
      </c>
    </row>
    <row r="1986" spans="1:10" x14ac:dyDescent="0.25">
      <c r="A1986" s="92">
        <f t="shared" si="139"/>
        <v>14</v>
      </c>
      <c r="B1986" s="5" t="s">
        <v>39</v>
      </c>
      <c r="C1986" s="26">
        <v>43906</v>
      </c>
      <c r="D1986" s="4">
        <v>0</v>
      </c>
      <c r="E1986" s="29">
        <v>0</v>
      </c>
      <c r="G1986" s="82" t="e">
        <f>F1986+G1962</f>
        <v>#REF!</v>
      </c>
      <c r="H1986" s="92">
        <f t="shared" si="142"/>
        <v>0</v>
      </c>
      <c r="I1986" s="92" t="e">
        <f t="shared" ref="I1986:I2049" si="144">LN(H1986)</f>
        <v>#NUM!</v>
      </c>
      <c r="J1986" s="149" t="e">
        <f t="shared" si="143"/>
        <v>#NUM!</v>
      </c>
    </row>
    <row r="1987" spans="1:10" x14ac:dyDescent="0.25">
      <c r="A1987" s="92">
        <f t="shared" si="139"/>
        <v>15</v>
      </c>
      <c r="B1987" s="5" t="s">
        <v>39</v>
      </c>
      <c r="C1987" s="26">
        <v>43907</v>
      </c>
      <c r="D1987" s="4">
        <v>1</v>
      </c>
      <c r="E1987" s="29">
        <v>1</v>
      </c>
      <c r="G1987" s="82" t="e">
        <f>F1987+G1963</f>
        <v>#REF!</v>
      </c>
      <c r="H1987" s="92">
        <f t="shared" si="142"/>
        <v>1</v>
      </c>
      <c r="I1987" s="92">
        <f t="shared" si="144"/>
        <v>0</v>
      </c>
      <c r="J1987" s="149" t="e">
        <f t="shared" si="143"/>
        <v>#NUM!</v>
      </c>
    </row>
    <row r="1988" spans="1:10" x14ac:dyDescent="0.25">
      <c r="A1988" s="92">
        <f t="shared" ref="A1988:A2051" si="145">IF(EXACT(B1988,B1987),A1987+1,1)</f>
        <v>16</v>
      </c>
      <c r="B1988" s="5" t="s">
        <v>39</v>
      </c>
      <c r="C1988" s="26">
        <v>43908</v>
      </c>
      <c r="D1988" s="4">
        <v>0</v>
      </c>
      <c r="E1988" s="29">
        <v>1</v>
      </c>
      <c r="G1988" s="82">
        <f>F1988+G1964</f>
        <v>49</v>
      </c>
      <c r="H1988" s="92">
        <f t="shared" si="142"/>
        <v>1</v>
      </c>
      <c r="I1988" s="92">
        <f t="shared" si="144"/>
        <v>0</v>
      </c>
      <c r="J1988" s="149" t="e">
        <f t="shared" si="143"/>
        <v>#NUM!</v>
      </c>
    </row>
    <row r="1989" spans="1:10" x14ac:dyDescent="0.25">
      <c r="A1989" s="92">
        <f t="shared" si="145"/>
        <v>17</v>
      </c>
      <c r="B1989" s="5" t="s">
        <v>39</v>
      </c>
      <c r="C1989" s="26">
        <v>43909</v>
      </c>
      <c r="D1989" s="4">
        <v>0</v>
      </c>
      <c r="E1989" s="29">
        <v>1</v>
      </c>
      <c r="G1989" s="82" t="e">
        <f>F1989+G1965</f>
        <v>#REF!</v>
      </c>
      <c r="H1989" s="92">
        <f t="shared" si="142"/>
        <v>1</v>
      </c>
      <c r="I1989" s="92">
        <f t="shared" si="144"/>
        <v>0</v>
      </c>
      <c r="J1989" s="149" t="e">
        <f t="shared" si="143"/>
        <v>#NUM!</v>
      </c>
    </row>
    <row r="1990" spans="1:10" x14ac:dyDescent="0.25">
      <c r="A1990" s="92">
        <f t="shared" si="145"/>
        <v>18</v>
      </c>
      <c r="B1990" s="5" t="s">
        <v>39</v>
      </c>
      <c r="C1990" s="26">
        <v>43910</v>
      </c>
      <c r="D1990" s="4">
        <v>0</v>
      </c>
      <c r="E1990" s="29">
        <v>1</v>
      </c>
      <c r="G1990" s="82" t="e">
        <f>F1990+G1966</f>
        <v>#REF!</v>
      </c>
      <c r="H1990" s="92">
        <f t="shared" si="142"/>
        <v>1</v>
      </c>
      <c r="I1990" s="92">
        <f t="shared" si="144"/>
        <v>0</v>
      </c>
      <c r="J1990" s="149" t="e">
        <f t="shared" si="143"/>
        <v>#NUM!</v>
      </c>
    </row>
    <row r="1991" spans="1:10" x14ac:dyDescent="0.25">
      <c r="A1991" s="92">
        <f t="shared" si="145"/>
        <v>19</v>
      </c>
      <c r="B1991" s="5" t="s">
        <v>39</v>
      </c>
      <c r="C1991" s="26">
        <v>43911</v>
      </c>
      <c r="D1991" s="4">
        <v>0</v>
      </c>
      <c r="E1991" s="29">
        <v>1</v>
      </c>
      <c r="G1991" s="82">
        <f>F1991+G1967</f>
        <v>11</v>
      </c>
      <c r="H1991" s="92">
        <f t="shared" si="142"/>
        <v>1</v>
      </c>
      <c r="I1991" s="92">
        <f t="shared" si="144"/>
        <v>0</v>
      </c>
      <c r="J1991" s="149" t="e">
        <f t="shared" si="143"/>
        <v>#NUM!</v>
      </c>
    </row>
    <row r="1992" spans="1:10" x14ac:dyDescent="0.25">
      <c r="A1992" s="92">
        <f t="shared" si="145"/>
        <v>20</v>
      </c>
      <c r="B1992" s="5" t="s">
        <v>39</v>
      </c>
      <c r="C1992" s="26">
        <v>43912</v>
      </c>
      <c r="D1992" s="4">
        <v>0</v>
      </c>
      <c r="E1992" s="29">
        <v>1</v>
      </c>
      <c r="G1992" s="82" t="e">
        <f>F1992+G1968</f>
        <v>#REF!</v>
      </c>
      <c r="H1992" s="92">
        <f t="shared" si="142"/>
        <v>1</v>
      </c>
      <c r="I1992" s="92">
        <f t="shared" si="144"/>
        <v>0</v>
      </c>
      <c r="J1992" s="149" t="e">
        <f t="shared" si="143"/>
        <v>#NUM!</v>
      </c>
    </row>
    <row r="1993" spans="1:10" x14ac:dyDescent="0.25">
      <c r="A1993" s="92">
        <f t="shared" si="145"/>
        <v>21</v>
      </c>
      <c r="B1993" s="5" t="s">
        <v>39</v>
      </c>
      <c r="C1993" s="26">
        <v>43913</v>
      </c>
      <c r="D1993" s="4">
        <v>0</v>
      </c>
      <c r="E1993" s="29">
        <v>1</v>
      </c>
      <c r="G1993" s="82" t="e">
        <f>F1993+G1969</f>
        <v>#REF!</v>
      </c>
      <c r="H1993" s="92">
        <f t="shared" si="142"/>
        <v>1</v>
      </c>
      <c r="I1993" s="92">
        <f t="shared" si="144"/>
        <v>0</v>
      </c>
      <c r="J1993" s="149" t="e">
        <f t="shared" si="143"/>
        <v>#NUM!</v>
      </c>
    </row>
    <row r="1994" spans="1:10" x14ac:dyDescent="0.25">
      <c r="A1994" s="92">
        <f t="shared" si="145"/>
        <v>22</v>
      </c>
      <c r="B1994" s="5" t="s">
        <v>39</v>
      </c>
      <c r="C1994" s="26">
        <v>43914</v>
      </c>
      <c r="D1994" s="4">
        <v>0</v>
      </c>
      <c r="E1994" s="29">
        <v>1</v>
      </c>
      <c r="G1994" s="82">
        <f>F1994+G1970</f>
        <v>19</v>
      </c>
      <c r="H1994" s="92">
        <f t="shared" si="142"/>
        <v>1</v>
      </c>
      <c r="I1994" s="92">
        <f t="shared" si="144"/>
        <v>0</v>
      </c>
      <c r="J1994" s="149" t="e">
        <f t="shared" si="143"/>
        <v>#DIV/0!</v>
      </c>
    </row>
    <row r="1995" spans="1:10" x14ac:dyDescent="0.25">
      <c r="A1995" s="92">
        <f t="shared" si="145"/>
        <v>23</v>
      </c>
      <c r="B1995" s="5" t="s">
        <v>39</v>
      </c>
      <c r="C1995" s="26">
        <v>43915</v>
      </c>
      <c r="D1995" s="4">
        <v>0</v>
      </c>
      <c r="E1995" s="29">
        <v>1</v>
      </c>
      <c r="G1995" s="82" t="e">
        <f>F1995+G1971</f>
        <v>#REF!</v>
      </c>
      <c r="H1995" s="92">
        <f t="shared" si="142"/>
        <v>1</v>
      </c>
      <c r="I1995" s="92">
        <f t="shared" si="144"/>
        <v>0</v>
      </c>
      <c r="J1995" s="149" t="e">
        <f t="shared" si="143"/>
        <v>#DIV/0!</v>
      </c>
    </row>
    <row r="1996" spans="1:10" x14ac:dyDescent="0.25">
      <c r="A1996" s="92">
        <f t="shared" si="145"/>
        <v>24</v>
      </c>
      <c r="B1996" s="5" t="s">
        <v>39</v>
      </c>
      <c r="C1996" s="26">
        <v>43916</v>
      </c>
      <c r="D1996" s="4">
        <v>2</v>
      </c>
      <c r="E1996" s="29">
        <v>3</v>
      </c>
      <c r="G1996" s="82" t="e">
        <f>F1996+G1972</f>
        <v>#REF!</v>
      </c>
      <c r="H1996" s="92">
        <f t="shared" si="142"/>
        <v>3</v>
      </c>
      <c r="I1996" s="92">
        <f t="shared" si="144"/>
        <v>1.0986122886681098</v>
      </c>
      <c r="J1996" s="149">
        <f t="shared" si="143"/>
        <v>7.5711570428574895</v>
      </c>
    </row>
    <row r="1997" spans="1:10" x14ac:dyDescent="0.25">
      <c r="A1997" s="92">
        <f t="shared" si="145"/>
        <v>25</v>
      </c>
      <c r="B1997" s="5" t="s">
        <v>39</v>
      </c>
      <c r="C1997" s="26">
        <v>43917</v>
      </c>
      <c r="D1997" s="4">
        <v>0</v>
      </c>
      <c r="E1997" s="29">
        <v>3</v>
      </c>
      <c r="G1997" s="82">
        <f>F1997+G1973</f>
        <v>0</v>
      </c>
      <c r="H1997" s="92">
        <f t="shared" si="142"/>
        <v>3</v>
      </c>
      <c r="I1997" s="92">
        <f t="shared" si="144"/>
        <v>1.0986122886681098</v>
      </c>
      <c r="J1997" s="149">
        <f t="shared" si="143"/>
        <v>4.4165082750002016</v>
      </c>
    </row>
    <row r="1998" spans="1:10" x14ac:dyDescent="0.25">
      <c r="A1998" s="92">
        <f t="shared" si="145"/>
        <v>26</v>
      </c>
      <c r="B1998" s="5" t="s">
        <v>39</v>
      </c>
      <c r="C1998" s="26">
        <v>43918</v>
      </c>
      <c r="D1998" s="4">
        <v>0</v>
      </c>
      <c r="E1998" s="29">
        <v>3</v>
      </c>
      <c r="G1998" s="82" t="e">
        <f>F1998+G1974</f>
        <v>#REF!</v>
      </c>
      <c r="H1998" s="92">
        <f t="shared" si="142"/>
        <v>3</v>
      </c>
      <c r="I1998" s="92">
        <f t="shared" si="144"/>
        <v>1.0986122886681098</v>
      </c>
      <c r="J1998" s="149">
        <f t="shared" si="143"/>
        <v>3.5332066200001617</v>
      </c>
    </row>
    <row r="1999" spans="1:10" x14ac:dyDescent="0.25">
      <c r="A1999" s="92">
        <f t="shared" si="145"/>
        <v>27</v>
      </c>
      <c r="B1999" s="5" t="s">
        <v>39</v>
      </c>
      <c r="C1999" s="26">
        <v>43919</v>
      </c>
      <c r="D1999" s="4">
        <v>0</v>
      </c>
      <c r="E1999" s="29">
        <v>3</v>
      </c>
      <c r="G1999" s="82" t="e">
        <f>F1999+G1975</f>
        <v>#REF!</v>
      </c>
      <c r="H1999" s="92">
        <f t="shared" si="142"/>
        <v>3</v>
      </c>
      <c r="I1999" s="92">
        <f t="shared" si="144"/>
        <v>1.0986122886681098</v>
      </c>
      <c r="J1999" s="149">
        <f t="shared" si="143"/>
        <v>3.312381206250151</v>
      </c>
    </row>
    <row r="2000" spans="1:10" x14ac:dyDescent="0.25">
      <c r="A2000" s="92">
        <f t="shared" si="145"/>
        <v>28</v>
      </c>
      <c r="B2000" s="5" t="s">
        <v>39</v>
      </c>
      <c r="C2000" s="26">
        <v>43920</v>
      </c>
      <c r="D2000" s="4">
        <v>0</v>
      </c>
      <c r="E2000" s="29">
        <v>3</v>
      </c>
      <c r="G2000" s="82">
        <f>F2000+G1976</f>
        <v>227</v>
      </c>
      <c r="H2000" s="92">
        <f t="shared" si="142"/>
        <v>3</v>
      </c>
      <c r="I2000" s="92">
        <f t="shared" si="144"/>
        <v>1.0986122886681098</v>
      </c>
      <c r="J2000" s="149">
        <f t="shared" si="143"/>
        <v>3.5332066200001617</v>
      </c>
    </row>
    <row r="2001" spans="1:10" x14ac:dyDescent="0.25">
      <c r="A2001" s="92">
        <f t="shared" si="145"/>
        <v>29</v>
      </c>
      <c r="B2001" s="5" t="s">
        <v>39</v>
      </c>
      <c r="C2001" s="26">
        <v>43921</v>
      </c>
      <c r="D2001" s="4">
        <v>0</v>
      </c>
      <c r="E2001" s="29">
        <v>3</v>
      </c>
      <c r="G2001" s="82" t="e">
        <f>F2001+G1977</f>
        <v>#REF!</v>
      </c>
      <c r="H2001" s="92">
        <f t="shared" si="142"/>
        <v>3</v>
      </c>
      <c r="I2001" s="92">
        <f t="shared" si="144"/>
        <v>1.0986122886681098</v>
      </c>
      <c r="J2001" s="149">
        <f t="shared" si="143"/>
        <v>4.4165082750002016</v>
      </c>
    </row>
    <row r="2002" spans="1:10" x14ac:dyDescent="0.25">
      <c r="A2002" s="92">
        <f t="shared" si="145"/>
        <v>30</v>
      </c>
      <c r="B2002" s="5" t="s">
        <v>39</v>
      </c>
      <c r="C2002" s="26">
        <v>43922</v>
      </c>
      <c r="D2002" s="4">
        <v>0</v>
      </c>
      <c r="E2002" s="29">
        <v>3</v>
      </c>
      <c r="G2002" s="82" t="e">
        <f>F2002+G1978</f>
        <v>#REF!</v>
      </c>
      <c r="H2002" s="92">
        <f t="shared" si="142"/>
        <v>3</v>
      </c>
      <c r="I2002" s="92">
        <f t="shared" si="144"/>
        <v>1.0986122886681098</v>
      </c>
      <c r="J2002" s="149">
        <f t="shared" si="143"/>
        <v>7.5711570428574877</v>
      </c>
    </row>
    <row r="2003" spans="1:10" x14ac:dyDescent="0.25">
      <c r="A2003" s="92">
        <f t="shared" si="145"/>
        <v>31</v>
      </c>
      <c r="B2003" s="5" t="s">
        <v>39</v>
      </c>
      <c r="C2003" s="26">
        <v>43923</v>
      </c>
      <c r="D2003" s="4">
        <v>2</v>
      </c>
      <c r="E2003" s="29">
        <v>5</v>
      </c>
      <c r="G2003" s="82">
        <f>F2003+G1979</f>
        <v>220</v>
      </c>
      <c r="H2003" s="92">
        <f t="shared" si="142"/>
        <v>5</v>
      </c>
      <c r="I2003" s="92">
        <f t="shared" si="144"/>
        <v>1.6094379124341003</v>
      </c>
      <c r="J2003" s="149">
        <f t="shared" si="143"/>
        <v>16.282985386280696</v>
      </c>
    </row>
    <row r="2004" spans="1:10" x14ac:dyDescent="0.25">
      <c r="A2004" s="92">
        <f t="shared" si="145"/>
        <v>32</v>
      </c>
      <c r="B2004" s="5" t="s">
        <v>39</v>
      </c>
      <c r="C2004" s="26">
        <v>43924</v>
      </c>
      <c r="D2004" s="4">
        <v>0</v>
      </c>
      <c r="E2004" s="29">
        <v>5</v>
      </c>
      <c r="G2004" s="82" t="e">
        <f>F2004+G1980</f>
        <v>#REF!</v>
      </c>
      <c r="H2004" s="92">
        <f t="shared" si="142"/>
        <v>5</v>
      </c>
      <c r="I2004" s="92">
        <f t="shared" si="144"/>
        <v>1.6094379124341003</v>
      </c>
      <c r="J2004" s="149">
        <f t="shared" si="143"/>
        <v>9.4984081419970714</v>
      </c>
    </row>
    <row r="2005" spans="1:10" x14ac:dyDescent="0.25">
      <c r="A2005" s="92">
        <f t="shared" si="145"/>
        <v>33</v>
      </c>
      <c r="B2005" s="5" t="s">
        <v>39</v>
      </c>
      <c r="C2005" s="26">
        <v>43925</v>
      </c>
      <c r="D2005" s="4">
        <v>0</v>
      </c>
      <c r="E2005" s="29">
        <v>5</v>
      </c>
      <c r="G2005" s="82" t="e">
        <f>F2005+G1981</f>
        <v>#REF!</v>
      </c>
      <c r="H2005" s="92">
        <f t="shared" si="142"/>
        <v>5</v>
      </c>
      <c r="I2005" s="92">
        <f t="shared" si="144"/>
        <v>1.6094379124341003</v>
      </c>
      <c r="J2005" s="149">
        <f t="shared" si="143"/>
        <v>7.5987265135976569</v>
      </c>
    </row>
    <row r="2006" spans="1:10" x14ac:dyDescent="0.25">
      <c r="A2006" s="92">
        <f t="shared" si="145"/>
        <v>34</v>
      </c>
      <c r="B2006" s="5" t="s">
        <v>39</v>
      </c>
      <c r="C2006" s="26">
        <v>43926</v>
      </c>
      <c r="D2006" s="4">
        <v>0</v>
      </c>
      <c r="E2006" s="29">
        <v>5</v>
      </c>
      <c r="G2006" s="82" t="e">
        <f>F2006+G1982</f>
        <v>#REF!</v>
      </c>
      <c r="H2006" s="92">
        <f t="shared" si="142"/>
        <v>5</v>
      </c>
      <c r="I2006" s="92">
        <f t="shared" si="144"/>
        <v>1.6094379124341003</v>
      </c>
      <c r="J2006" s="149">
        <f t="shared" si="143"/>
        <v>7.1238061064978044</v>
      </c>
    </row>
    <row r="2007" spans="1:10" x14ac:dyDescent="0.25">
      <c r="A2007" s="92">
        <f t="shared" si="145"/>
        <v>35</v>
      </c>
      <c r="B2007" s="5" t="s">
        <v>39</v>
      </c>
      <c r="C2007" s="26">
        <v>43927</v>
      </c>
      <c r="D2007" s="4">
        <v>0</v>
      </c>
      <c r="E2007" s="29">
        <v>5</v>
      </c>
      <c r="G2007" s="82">
        <f>F2007+G1983</f>
        <v>209</v>
      </c>
      <c r="H2007" s="92">
        <f t="shared" si="142"/>
        <v>5</v>
      </c>
      <c r="I2007" s="92">
        <f t="shared" si="144"/>
        <v>1.6094379124341003</v>
      </c>
      <c r="J2007" s="149">
        <f t="shared" si="143"/>
        <v>7.5987265135976569</v>
      </c>
    </row>
    <row r="2008" spans="1:10" x14ac:dyDescent="0.25">
      <c r="A2008" s="92">
        <f t="shared" si="145"/>
        <v>36</v>
      </c>
      <c r="B2008" s="5" t="s">
        <v>39</v>
      </c>
      <c r="C2008" s="26">
        <v>43928</v>
      </c>
      <c r="D2008" s="4">
        <v>0</v>
      </c>
      <c r="E2008" s="29">
        <v>5</v>
      </c>
      <c r="G2008" s="82" t="e">
        <f>F2008+G1984</f>
        <v>#REF!</v>
      </c>
      <c r="H2008" s="92">
        <f t="shared" si="142"/>
        <v>5</v>
      </c>
      <c r="I2008" s="92">
        <f t="shared" si="144"/>
        <v>1.6094379124341003</v>
      </c>
      <c r="J2008" s="149">
        <f t="shared" si="143"/>
        <v>9.4984081419970714</v>
      </c>
    </row>
    <row r="2009" spans="1:10" x14ac:dyDescent="0.25">
      <c r="A2009" s="92">
        <f t="shared" si="145"/>
        <v>37</v>
      </c>
      <c r="B2009" s="5" t="s">
        <v>39</v>
      </c>
      <c r="C2009" s="26">
        <v>43929</v>
      </c>
      <c r="D2009" s="4">
        <v>0</v>
      </c>
      <c r="E2009" s="29">
        <v>5</v>
      </c>
      <c r="G2009" s="82">
        <f>F2009+G1985</f>
        <v>240</v>
      </c>
      <c r="H2009" s="92">
        <f t="shared" si="142"/>
        <v>5</v>
      </c>
      <c r="I2009" s="92">
        <f t="shared" si="144"/>
        <v>1.6094379124341003</v>
      </c>
      <c r="J2009" s="149">
        <f t="shared" si="143"/>
        <v>16.282985386280696</v>
      </c>
    </row>
    <row r="2010" spans="1:10" x14ac:dyDescent="0.25">
      <c r="A2010" s="92">
        <f t="shared" si="145"/>
        <v>38</v>
      </c>
      <c r="B2010" s="5" t="s">
        <v>39</v>
      </c>
      <c r="C2010" s="26">
        <v>43930</v>
      </c>
      <c r="D2010" s="4">
        <v>0</v>
      </c>
      <c r="E2010" s="29">
        <v>5</v>
      </c>
      <c r="G2010" s="82" t="e">
        <f>F2010+G1986</f>
        <v>#REF!</v>
      </c>
      <c r="H2010" s="92">
        <f t="shared" si="142"/>
        <v>5</v>
      </c>
      <c r="I2010" s="92">
        <f t="shared" si="144"/>
        <v>1.6094379124341003</v>
      </c>
      <c r="J2010" s="149" t="e">
        <f t="shared" si="143"/>
        <v>#DIV/0!</v>
      </c>
    </row>
    <row r="2011" spans="1:10" x14ac:dyDescent="0.25">
      <c r="A2011" s="92">
        <f t="shared" si="145"/>
        <v>39</v>
      </c>
      <c r="B2011" s="5" t="s">
        <v>39</v>
      </c>
      <c r="C2011" s="26">
        <v>43931</v>
      </c>
      <c r="D2011" s="4">
        <v>0</v>
      </c>
      <c r="E2011" s="29">
        <v>5</v>
      </c>
      <c r="G2011" s="82" t="e">
        <f>F2011+G1987</f>
        <v>#REF!</v>
      </c>
      <c r="H2011" s="92">
        <f t="shared" si="142"/>
        <v>5</v>
      </c>
      <c r="I2011" s="92">
        <f t="shared" si="144"/>
        <v>1.6094379124341003</v>
      </c>
      <c r="J2011" s="149" t="e">
        <f t="shared" si="143"/>
        <v>#DIV/0!</v>
      </c>
    </row>
    <row r="2012" spans="1:10" x14ac:dyDescent="0.25">
      <c r="A2012" s="92">
        <f t="shared" si="145"/>
        <v>40</v>
      </c>
      <c r="B2012" s="5" t="s">
        <v>39</v>
      </c>
      <c r="C2012" s="26">
        <v>43932</v>
      </c>
      <c r="D2012" s="4">
        <v>0</v>
      </c>
      <c r="E2012" s="29">
        <v>5</v>
      </c>
      <c r="G2012" s="82">
        <f>F2012+G1988</f>
        <v>49</v>
      </c>
      <c r="H2012" s="92">
        <f t="shared" si="142"/>
        <v>5</v>
      </c>
      <c r="I2012" s="92">
        <f t="shared" si="144"/>
        <v>1.6094379124341003</v>
      </c>
      <c r="J2012" s="149" t="e">
        <f t="shared" si="143"/>
        <v>#DIV/0!</v>
      </c>
    </row>
    <row r="2013" spans="1:10" x14ac:dyDescent="0.25">
      <c r="A2013" s="92">
        <f t="shared" si="145"/>
        <v>41</v>
      </c>
      <c r="B2013" s="5" t="s">
        <v>39</v>
      </c>
      <c r="C2013" s="26">
        <v>43933</v>
      </c>
      <c r="D2013" s="4">
        <v>0</v>
      </c>
      <c r="E2013" s="29">
        <v>5</v>
      </c>
      <c r="G2013" s="82" t="e">
        <f>F2013+G1989</f>
        <v>#REF!</v>
      </c>
      <c r="H2013" s="92">
        <f t="shared" si="142"/>
        <v>5</v>
      </c>
      <c r="I2013" s="92">
        <f t="shared" si="144"/>
        <v>1.6094379124341003</v>
      </c>
      <c r="J2013" s="149" t="e">
        <f t="shared" si="143"/>
        <v>#DIV/0!</v>
      </c>
    </row>
    <row r="2014" spans="1:10" x14ac:dyDescent="0.25">
      <c r="A2014" s="92">
        <f t="shared" si="145"/>
        <v>42</v>
      </c>
      <c r="B2014" s="5" t="s">
        <v>39</v>
      </c>
      <c r="C2014" s="26">
        <v>43934</v>
      </c>
      <c r="D2014" s="4">
        <v>0</v>
      </c>
      <c r="E2014" s="29">
        <v>5</v>
      </c>
      <c r="G2014" s="82" t="e">
        <f>F2014+G1990</f>
        <v>#REF!</v>
      </c>
      <c r="H2014" s="92">
        <f t="shared" si="142"/>
        <v>5</v>
      </c>
      <c r="I2014" s="92">
        <f t="shared" si="144"/>
        <v>1.6094379124341003</v>
      </c>
      <c r="J2014" s="149" t="e">
        <f t="shared" si="143"/>
        <v>#DIV/0!</v>
      </c>
    </row>
    <row r="2015" spans="1:10" x14ac:dyDescent="0.25">
      <c r="A2015" s="92">
        <f t="shared" si="145"/>
        <v>43</v>
      </c>
      <c r="B2015" s="5" t="s">
        <v>39</v>
      </c>
      <c r="C2015" s="26">
        <v>43935</v>
      </c>
      <c r="D2015" s="4">
        <v>0</v>
      </c>
      <c r="E2015" s="29">
        <v>5</v>
      </c>
      <c r="G2015" s="82">
        <f>F2015+G1991</f>
        <v>11</v>
      </c>
      <c r="H2015" s="92">
        <f t="shared" si="142"/>
        <v>5</v>
      </c>
      <c r="I2015" s="92">
        <f t="shared" si="144"/>
        <v>1.6094379124341003</v>
      </c>
      <c r="J2015" s="149" t="e">
        <f t="shared" si="143"/>
        <v>#DIV/0!</v>
      </c>
    </row>
    <row r="2016" spans="1:10" x14ac:dyDescent="0.25">
      <c r="A2016" s="92">
        <f t="shared" si="145"/>
        <v>44</v>
      </c>
      <c r="B2016" s="5" t="s">
        <v>39</v>
      </c>
      <c r="C2016" s="26">
        <v>43936</v>
      </c>
      <c r="D2016" s="4">
        <v>0</v>
      </c>
      <c r="E2016" s="29">
        <v>5</v>
      </c>
      <c r="G2016" s="82" t="e">
        <f>F2016+G1992</f>
        <v>#REF!</v>
      </c>
      <c r="H2016" s="92">
        <f t="shared" si="142"/>
        <v>5</v>
      </c>
      <c r="I2016" s="92">
        <f t="shared" si="144"/>
        <v>1.6094379124341003</v>
      </c>
      <c r="J2016" s="149" t="e">
        <f t="shared" si="143"/>
        <v>#DIV/0!</v>
      </c>
    </row>
    <row r="2017" spans="1:10" x14ac:dyDescent="0.25">
      <c r="A2017" s="92">
        <f t="shared" si="145"/>
        <v>45</v>
      </c>
      <c r="B2017" s="5" t="s">
        <v>39</v>
      </c>
      <c r="C2017" s="26">
        <v>43937</v>
      </c>
      <c r="D2017" s="4">
        <v>0</v>
      </c>
      <c r="E2017" s="29">
        <v>5</v>
      </c>
      <c r="G2017" s="82" t="e">
        <f>F2017+G1993</f>
        <v>#REF!</v>
      </c>
      <c r="H2017" s="92">
        <f t="shared" si="142"/>
        <v>5</v>
      </c>
      <c r="I2017" s="92">
        <f t="shared" si="144"/>
        <v>1.6094379124341003</v>
      </c>
      <c r="J2017" s="149" t="e">
        <f t="shared" si="143"/>
        <v>#DIV/0!</v>
      </c>
    </row>
    <row r="2018" spans="1:10" x14ac:dyDescent="0.25">
      <c r="A2018" s="92">
        <f t="shared" si="145"/>
        <v>46</v>
      </c>
      <c r="B2018" s="5" t="s">
        <v>39</v>
      </c>
      <c r="C2018" s="26">
        <v>43938</v>
      </c>
      <c r="D2018" s="4">
        <v>0</v>
      </c>
      <c r="E2018" s="29">
        <v>5</v>
      </c>
      <c r="G2018" s="82">
        <f>F2018+G1994</f>
        <v>19</v>
      </c>
      <c r="H2018" s="92">
        <f t="shared" si="142"/>
        <v>5</v>
      </c>
      <c r="I2018" s="92">
        <f t="shared" si="144"/>
        <v>1.6094379124341003</v>
      </c>
      <c r="J2018" s="149" t="e">
        <f t="shared" si="143"/>
        <v>#DIV/0!</v>
      </c>
    </row>
    <row r="2019" spans="1:10" x14ac:dyDescent="0.25">
      <c r="A2019" s="92">
        <f t="shared" si="145"/>
        <v>47</v>
      </c>
      <c r="B2019" s="5" t="s">
        <v>39</v>
      </c>
      <c r="C2019" s="26">
        <v>43939</v>
      </c>
      <c r="D2019" s="4">
        <v>0</v>
      </c>
      <c r="E2019" s="29">
        <v>5</v>
      </c>
      <c r="G2019" s="82" t="e">
        <f>F2019+G1995</f>
        <v>#REF!</v>
      </c>
      <c r="H2019" s="92">
        <f t="shared" si="142"/>
        <v>5</v>
      </c>
      <c r="I2019" s="92">
        <f t="shared" si="144"/>
        <v>1.6094379124341003</v>
      </c>
      <c r="J2019" s="149" t="e">
        <f t="shared" si="143"/>
        <v>#DIV/0!</v>
      </c>
    </row>
    <row r="2020" spans="1:10" x14ac:dyDescent="0.25">
      <c r="A2020" s="92">
        <f t="shared" si="145"/>
        <v>48</v>
      </c>
      <c r="B2020" s="5" t="s">
        <v>39</v>
      </c>
      <c r="C2020" s="26">
        <v>43940</v>
      </c>
      <c r="D2020" s="4">
        <v>0</v>
      </c>
      <c r="E2020" s="29">
        <v>5</v>
      </c>
      <c r="G2020" s="82" t="e">
        <f>F2020+G1996</f>
        <v>#REF!</v>
      </c>
      <c r="H2020" s="92">
        <f t="shared" si="142"/>
        <v>5</v>
      </c>
      <c r="I2020" s="92">
        <f t="shared" si="144"/>
        <v>1.6094379124341003</v>
      </c>
      <c r="J2020" s="149" t="e">
        <f t="shared" si="143"/>
        <v>#DIV/0!</v>
      </c>
    </row>
    <row r="2021" spans="1:10" x14ac:dyDescent="0.25">
      <c r="A2021" s="92">
        <f t="shared" si="145"/>
        <v>49</v>
      </c>
      <c r="B2021" s="5" t="s">
        <v>39</v>
      </c>
      <c r="C2021" s="26">
        <v>43941</v>
      </c>
      <c r="D2021" s="4">
        <v>0</v>
      </c>
      <c r="E2021" s="29">
        <v>5</v>
      </c>
      <c r="G2021" s="82">
        <f>F2021+G1997</f>
        <v>0</v>
      </c>
      <c r="H2021" s="92">
        <f t="shared" si="142"/>
        <v>5</v>
      </c>
      <c r="I2021" s="92">
        <f t="shared" si="144"/>
        <v>1.6094379124341003</v>
      </c>
      <c r="J2021" s="149" t="e">
        <f t="shared" si="143"/>
        <v>#DIV/0!</v>
      </c>
    </row>
    <row r="2022" spans="1:10" x14ac:dyDescent="0.25">
      <c r="A2022" s="92">
        <f t="shared" si="145"/>
        <v>50</v>
      </c>
      <c r="B2022" s="5" t="s">
        <v>39</v>
      </c>
      <c r="C2022" s="26">
        <v>43942</v>
      </c>
      <c r="D2022" s="4">
        <v>0</v>
      </c>
      <c r="E2022" s="29">
        <v>5</v>
      </c>
      <c r="G2022" s="82" t="e">
        <f>F2022+G1998</f>
        <v>#REF!</v>
      </c>
      <c r="H2022" s="92">
        <f t="shared" si="142"/>
        <v>5</v>
      </c>
      <c r="I2022" s="92">
        <f t="shared" si="144"/>
        <v>1.6094379124341003</v>
      </c>
      <c r="J2022" s="149" t="e">
        <f t="shared" si="143"/>
        <v>#DIV/0!</v>
      </c>
    </row>
    <row r="2023" spans="1:10" x14ac:dyDescent="0.25">
      <c r="A2023" s="92">
        <f t="shared" si="145"/>
        <v>51</v>
      </c>
      <c r="B2023" s="5" t="s">
        <v>39</v>
      </c>
      <c r="C2023" s="26">
        <v>43943</v>
      </c>
      <c r="D2023" s="4">
        <v>0</v>
      </c>
      <c r="E2023" s="29">
        <v>5</v>
      </c>
      <c r="G2023" s="82" t="e">
        <f>F2023+G1999</f>
        <v>#REF!</v>
      </c>
      <c r="H2023" s="92">
        <f t="shared" si="142"/>
        <v>5</v>
      </c>
      <c r="I2023" s="92">
        <f t="shared" si="144"/>
        <v>1.6094379124341003</v>
      </c>
      <c r="J2023" s="149" t="e">
        <f t="shared" si="143"/>
        <v>#DIV/0!</v>
      </c>
    </row>
    <row r="2024" spans="1:10" x14ac:dyDescent="0.25">
      <c r="A2024" s="92">
        <f t="shared" si="145"/>
        <v>52</v>
      </c>
      <c r="B2024" s="5" t="s">
        <v>39</v>
      </c>
      <c r="C2024" s="26">
        <v>43944</v>
      </c>
      <c r="D2024" s="4">
        <v>0</v>
      </c>
      <c r="E2024" s="29">
        <v>5</v>
      </c>
      <c r="G2024" s="82">
        <f>F2024+G2000</f>
        <v>227</v>
      </c>
      <c r="H2024" s="92">
        <f t="shared" si="142"/>
        <v>5</v>
      </c>
      <c r="I2024" s="92">
        <f t="shared" si="144"/>
        <v>1.6094379124341003</v>
      </c>
      <c r="J2024" s="149" t="e">
        <f t="shared" si="143"/>
        <v>#DIV/0!</v>
      </c>
    </row>
    <row r="2025" spans="1:10" x14ac:dyDescent="0.25">
      <c r="A2025" s="92">
        <f t="shared" si="145"/>
        <v>53</v>
      </c>
      <c r="B2025" s="5" t="s">
        <v>39</v>
      </c>
      <c r="C2025" s="26">
        <v>43945</v>
      </c>
      <c r="D2025" s="4">
        <v>0</v>
      </c>
      <c r="E2025" s="29">
        <v>5</v>
      </c>
      <c r="G2025" s="82" t="e">
        <f>F2025+G2001</f>
        <v>#REF!</v>
      </c>
      <c r="H2025" s="92">
        <f t="shared" si="142"/>
        <v>5</v>
      </c>
      <c r="I2025" s="92">
        <f t="shared" si="144"/>
        <v>1.6094379124341003</v>
      </c>
      <c r="J2025" s="149" t="e">
        <f t="shared" si="143"/>
        <v>#DIV/0!</v>
      </c>
    </row>
    <row r="2026" spans="1:10" x14ac:dyDescent="0.25">
      <c r="A2026" s="92">
        <f t="shared" si="145"/>
        <v>54</v>
      </c>
      <c r="B2026" s="5" t="s">
        <v>39</v>
      </c>
      <c r="C2026" s="26">
        <v>43946</v>
      </c>
      <c r="D2026" s="4">
        <v>0</v>
      </c>
      <c r="E2026" s="29">
        <v>5</v>
      </c>
      <c r="G2026" s="82" t="e">
        <f>F2026+G2002</f>
        <v>#REF!</v>
      </c>
      <c r="H2026" s="92">
        <f t="shared" si="142"/>
        <v>5</v>
      </c>
      <c r="I2026" s="92">
        <f t="shared" si="144"/>
        <v>1.6094379124341003</v>
      </c>
      <c r="J2026" s="149" t="e">
        <f t="shared" si="143"/>
        <v>#DIV/0!</v>
      </c>
    </row>
    <row r="2027" spans="1:10" x14ac:dyDescent="0.25">
      <c r="A2027" s="92">
        <f t="shared" si="145"/>
        <v>55</v>
      </c>
      <c r="B2027" s="5" t="s">
        <v>39</v>
      </c>
      <c r="C2027" s="26">
        <v>43947</v>
      </c>
      <c r="D2027" s="4">
        <v>0</v>
      </c>
      <c r="E2027" s="29">
        <v>5</v>
      </c>
      <c r="G2027" s="82">
        <f>F2027+G2003</f>
        <v>220</v>
      </c>
      <c r="H2027" s="92">
        <f t="shared" si="142"/>
        <v>5</v>
      </c>
      <c r="I2027" s="92">
        <f t="shared" si="144"/>
        <v>1.6094379124341003</v>
      </c>
      <c r="J2027" s="149" t="e">
        <f t="shared" si="143"/>
        <v>#DIV/0!</v>
      </c>
    </row>
    <row r="2028" spans="1:10" x14ac:dyDescent="0.25">
      <c r="A2028" s="92">
        <f t="shared" si="145"/>
        <v>56</v>
      </c>
      <c r="B2028" s="5" t="s">
        <v>39</v>
      </c>
      <c r="C2028" s="26">
        <v>43948</v>
      </c>
      <c r="D2028" s="4">
        <v>0</v>
      </c>
      <c r="E2028" s="29">
        <v>5</v>
      </c>
      <c r="G2028" s="82" t="e">
        <f>F2028+G2004</f>
        <v>#REF!</v>
      </c>
      <c r="H2028" s="92">
        <f t="shared" ref="H2028:H2091" si="146">IF(EXACT(B2028,B2027),D2028+H2027,E2028)</f>
        <v>5</v>
      </c>
      <c r="I2028" s="92">
        <f t="shared" si="144"/>
        <v>1.6094379124341003</v>
      </c>
      <c r="J2028" s="149" t="e">
        <f t="shared" si="143"/>
        <v>#DIV/0!</v>
      </c>
    </row>
    <row r="2029" spans="1:10" x14ac:dyDescent="0.25">
      <c r="A2029" s="92">
        <f t="shared" si="145"/>
        <v>57</v>
      </c>
      <c r="B2029" s="5" t="s">
        <v>39</v>
      </c>
      <c r="C2029" s="26">
        <v>43949</v>
      </c>
      <c r="D2029" s="4">
        <v>0</v>
      </c>
      <c r="E2029" s="29">
        <v>5</v>
      </c>
      <c r="G2029" s="82" t="e">
        <f>F2029+G2004</f>
        <v>#REF!</v>
      </c>
      <c r="H2029" s="92">
        <f t="shared" si="146"/>
        <v>5</v>
      </c>
      <c r="I2029" s="92">
        <f t="shared" si="144"/>
        <v>1.6094379124341003</v>
      </c>
      <c r="J2029" s="149" t="e">
        <f t="shared" si="143"/>
        <v>#DIV/0!</v>
      </c>
    </row>
    <row r="2030" spans="1:10" x14ac:dyDescent="0.25">
      <c r="A2030" s="92">
        <f t="shared" si="145"/>
        <v>58</v>
      </c>
      <c r="B2030" s="5" t="s">
        <v>39</v>
      </c>
      <c r="C2030" s="26">
        <v>43950</v>
      </c>
      <c r="D2030" s="4">
        <v>0</v>
      </c>
      <c r="E2030" s="29">
        <v>5</v>
      </c>
      <c r="G2030" s="82" t="e">
        <f>F2030+G2005</f>
        <v>#REF!</v>
      </c>
      <c r="H2030" s="92">
        <f t="shared" si="146"/>
        <v>5</v>
      </c>
      <c r="I2030" s="92">
        <f t="shared" si="144"/>
        <v>1.6094379124341003</v>
      </c>
      <c r="J2030" s="149" t="e">
        <f t="shared" si="143"/>
        <v>#DIV/0!</v>
      </c>
    </row>
    <row r="2031" spans="1:10" x14ac:dyDescent="0.25">
      <c r="A2031" s="92">
        <f t="shared" si="145"/>
        <v>59</v>
      </c>
      <c r="B2031" s="5" t="s">
        <v>39</v>
      </c>
      <c r="C2031" s="26">
        <v>43951</v>
      </c>
      <c r="D2031" s="4">
        <v>0</v>
      </c>
      <c r="E2031" s="29">
        <v>5</v>
      </c>
      <c r="G2031" s="82" t="e">
        <f>F2031+G2006</f>
        <v>#REF!</v>
      </c>
      <c r="H2031" s="92">
        <f t="shared" si="146"/>
        <v>5</v>
      </c>
      <c r="I2031" s="92">
        <f t="shared" si="144"/>
        <v>1.6094379124341003</v>
      </c>
      <c r="J2031" s="149" t="e">
        <f t="shared" si="143"/>
        <v>#DIV/0!</v>
      </c>
    </row>
    <row r="2032" spans="1:10" x14ac:dyDescent="0.25">
      <c r="A2032" s="92">
        <f t="shared" si="145"/>
        <v>60</v>
      </c>
      <c r="B2032" s="5" t="s">
        <v>39</v>
      </c>
      <c r="C2032" s="26">
        <v>43952</v>
      </c>
      <c r="D2032" s="4">
        <v>0</v>
      </c>
      <c r="E2032" s="29">
        <v>5</v>
      </c>
      <c r="G2032" s="82">
        <f>F2032+G2007</f>
        <v>209</v>
      </c>
      <c r="H2032" s="92">
        <f t="shared" si="146"/>
        <v>5</v>
      </c>
      <c r="I2032" s="92">
        <f t="shared" si="144"/>
        <v>1.6094379124341003</v>
      </c>
      <c r="J2032" s="149" t="e">
        <f t="shared" si="143"/>
        <v>#DIV/0!</v>
      </c>
    </row>
    <row r="2033" spans="1:10" x14ac:dyDescent="0.25">
      <c r="A2033" s="92">
        <f t="shared" si="145"/>
        <v>61</v>
      </c>
      <c r="B2033" s="5" t="s">
        <v>39</v>
      </c>
      <c r="C2033" s="26">
        <v>43953</v>
      </c>
      <c r="D2033" s="4">
        <v>0</v>
      </c>
      <c r="E2033" s="29">
        <v>5</v>
      </c>
      <c r="G2033" s="82" t="e">
        <f>F2033+G2008</f>
        <v>#REF!</v>
      </c>
      <c r="H2033" s="92">
        <f t="shared" si="146"/>
        <v>5</v>
      </c>
      <c r="I2033" s="92">
        <f t="shared" si="144"/>
        <v>1.6094379124341003</v>
      </c>
      <c r="J2033" s="149" t="e">
        <f t="shared" si="143"/>
        <v>#DIV/0!</v>
      </c>
    </row>
    <row r="2034" spans="1:10" x14ac:dyDescent="0.25">
      <c r="A2034" s="92">
        <f t="shared" si="145"/>
        <v>62</v>
      </c>
      <c r="B2034" s="5" t="s">
        <v>39</v>
      </c>
      <c r="C2034" s="26">
        <v>43954</v>
      </c>
      <c r="D2034" s="4">
        <v>0</v>
      </c>
      <c r="E2034" s="29">
        <v>5</v>
      </c>
      <c r="G2034" s="82">
        <f>F2034+G2009</f>
        <v>240</v>
      </c>
      <c r="H2034" s="92">
        <f t="shared" si="146"/>
        <v>5</v>
      </c>
      <c r="I2034" s="92">
        <f t="shared" si="144"/>
        <v>1.6094379124341003</v>
      </c>
      <c r="J2034" s="149" t="e">
        <f t="shared" si="143"/>
        <v>#DIV/0!</v>
      </c>
    </row>
    <row r="2035" spans="1:10" x14ac:dyDescent="0.25">
      <c r="A2035" s="92">
        <f t="shared" si="145"/>
        <v>63</v>
      </c>
      <c r="B2035" s="5" t="s">
        <v>39</v>
      </c>
      <c r="C2035" s="26">
        <v>43955</v>
      </c>
      <c r="D2035" s="4">
        <v>0</v>
      </c>
      <c r="E2035" s="29">
        <v>5</v>
      </c>
      <c r="G2035" s="82" t="e">
        <f>F2035+G2010</f>
        <v>#REF!</v>
      </c>
      <c r="H2035" s="92">
        <f t="shared" si="146"/>
        <v>5</v>
      </c>
      <c r="I2035" s="92">
        <f t="shared" si="144"/>
        <v>1.6094379124341003</v>
      </c>
      <c r="J2035" s="149" t="e">
        <f t="shared" si="143"/>
        <v>#DIV/0!</v>
      </c>
    </row>
    <row r="2036" spans="1:10" x14ac:dyDescent="0.25">
      <c r="A2036" s="92">
        <f t="shared" si="145"/>
        <v>64</v>
      </c>
      <c r="B2036" s="5" t="s">
        <v>39</v>
      </c>
      <c r="C2036" s="26">
        <v>43956</v>
      </c>
      <c r="D2036" s="4">
        <v>0</v>
      </c>
      <c r="E2036" s="29">
        <v>5</v>
      </c>
      <c r="G2036" s="82" t="e">
        <f>F2036+G2011</f>
        <v>#REF!</v>
      </c>
      <c r="H2036" s="92">
        <f t="shared" si="146"/>
        <v>5</v>
      </c>
      <c r="I2036" s="92">
        <f t="shared" si="144"/>
        <v>1.6094379124341003</v>
      </c>
      <c r="J2036" s="149" t="e">
        <f t="shared" si="143"/>
        <v>#DIV/0!</v>
      </c>
    </row>
    <row r="2037" spans="1:10" x14ac:dyDescent="0.25">
      <c r="A2037" s="92">
        <f t="shared" si="145"/>
        <v>65</v>
      </c>
      <c r="B2037" s="5" t="s">
        <v>39</v>
      </c>
      <c r="C2037" s="26">
        <v>43957</v>
      </c>
      <c r="D2037" s="4">
        <v>0</v>
      </c>
      <c r="E2037" s="29">
        <v>5</v>
      </c>
      <c r="G2037" s="82">
        <f>F2037+G2012</f>
        <v>49</v>
      </c>
      <c r="H2037" s="92">
        <f t="shared" si="146"/>
        <v>5</v>
      </c>
      <c r="I2037" s="92">
        <f t="shared" si="144"/>
        <v>1.6094379124341003</v>
      </c>
      <c r="J2037" s="149" t="e">
        <f t="shared" si="143"/>
        <v>#DIV/0!</v>
      </c>
    </row>
    <row r="2038" spans="1:10" x14ac:dyDescent="0.25">
      <c r="A2038" s="92">
        <f t="shared" si="145"/>
        <v>66</v>
      </c>
      <c r="B2038" s="5" t="s">
        <v>39</v>
      </c>
      <c r="C2038" s="26">
        <v>43958</v>
      </c>
      <c r="D2038" s="4">
        <v>0</v>
      </c>
      <c r="E2038" s="29">
        <v>5</v>
      </c>
      <c r="G2038" s="82" t="e">
        <f>F2038+G2013</f>
        <v>#REF!</v>
      </c>
      <c r="H2038" s="92">
        <f t="shared" si="146"/>
        <v>5</v>
      </c>
      <c r="I2038" s="92">
        <f t="shared" si="144"/>
        <v>1.6094379124341003</v>
      </c>
      <c r="J2038" s="149" t="e">
        <f t="shared" si="143"/>
        <v>#DIV/0!</v>
      </c>
    </row>
    <row r="2039" spans="1:10" x14ac:dyDescent="0.25">
      <c r="A2039" s="92">
        <f t="shared" si="145"/>
        <v>67</v>
      </c>
      <c r="B2039" s="5" t="s">
        <v>39</v>
      </c>
      <c r="C2039" s="26">
        <v>43959</v>
      </c>
      <c r="D2039" s="4">
        <v>0</v>
      </c>
      <c r="E2039" s="29">
        <v>5</v>
      </c>
      <c r="G2039" s="82" t="e">
        <f>F2039+G2014</f>
        <v>#REF!</v>
      </c>
      <c r="H2039" s="92">
        <f t="shared" si="146"/>
        <v>5</v>
      </c>
      <c r="I2039" s="92">
        <f t="shared" si="144"/>
        <v>1.6094379124341003</v>
      </c>
      <c r="J2039" s="149" t="e">
        <f t="shared" si="143"/>
        <v>#DIV/0!</v>
      </c>
    </row>
    <row r="2040" spans="1:10" x14ac:dyDescent="0.25">
      <c r="A2040" s="92">
        <f t="shared" si="145"/>
        <v>68</v>
      </c>
      <c r="B2040" s="5" t="s">
        <v>39</v>
      </c>
      <c r="C2040" s="26">
        <v>43960</v>
      </c>
      <c r="D2040" s="4">
        <v>0</v>
      </c>
      <c r="E2040" s="29">
        <v>5</v>
      </c>
      <c r="G2040" s="82">
        <f>F2040+G2015</f>
        <v>11</v>
      </c>
      <c r="H2040" s="92">
        <f t="shared" si="146"/>
        <v>5</v>
      </c>
      <c r="I2040" s="92">
        <f t="shared" si="144"/>
        <v>1.6094379124341003</v>
      </c>
      <c r="J2040" s="149" t="e">
        <f t="shared" si="143"/>
        <v>#DIV/0!</v>
      </c>
    </row>
    <row r="2041" spans="1:10" x14ac:dyDescent="0.25">
      <c r="A2041" s="92">
        <f t="shared" si="145"/>
        <v>69</v>
      </c>
      <c r="B2041" s="5" t="s">
        <v>39</v>
      </c>
      <c r="C2041" s="26">
        <v>43961</v>
      </c>
      <c r="D2041" s="4">
        <v>0</v>
      </c>
      <c r="E2041" s="29">
        <v>5</v>
      </c>
      <c r="G2041" s="82" t="e">
        <f>F2041+G2016</f>
        <v>#REF!</v>
      </c>
      <c r="H2041" s="92">
        <f t="shared" si="146"/>
        <v>5</v>
      </c>
      <c r="I2041" s="92">
        <f t="shared" si="144"/>
        <v>1.6094379124341003</v>
      </c>
      <c r="J2041" s="149" t="e">
        <f t="shared" si="143"/>
        <v>#DIV/0!</v>
      </c>
    </row>
    <row r="2042" spans="1:10" x14ac:dyDescent="0.25">
      <c r="A2042" s="92">
        <f t="shared" si="145"/>
        <v>70</v>
      </c>
      <c r="B2042" s="5" t="s">
        <v>39</v>
      </c>
      <c r="C2042" s="26">
        <v>43962</v>
      </c>
      <c r="D2042" s="4">
        <v>0</v>
      </c>
      <c r="E2042" s="29">
        <v>5</v>
      </c>
      <c r="G2042" s="82" t="e">
        <f>F2042+G2017</f>
        <v>#REF!</v>
      </c>
      <c r="H2042" s="92">
        <f t="shared" si="146"/>
        <v>5</v>
      </c>
      <c r="I2042" s="92">
        <f t="shared" si="144"/>
        <v>1.6094379124341003</v>
      </c>
      <c r="J2042" s="149" t="e">
        <f t="shared" si="143"/>
        <v>#DIV/0!</v>
      </c>
    </row>
    <row r="2043" spans="1:10" x14ac:dyDescent="0.25">
      <c r="A2043" s="92">
        <f t="shared" si="145"/>
        <v>71</v>
      </c>
      <c r="B2043" s="5" t="s">
        <v>39</v>
      </c>
      <c r="C2043" s="26">
        <v>43963</v>
      </c>
      <c r="D2043" s="4">
        <v>0</v>
      </c>
      <c r="E2043" s="29">
        <v>5</v>
      </c>
      <c r="G2043" s="82">
        <f>F2043+G2018</f>
        <v>19</v>
      </c>
      <c r="H2043" s="92">
        <f t="shared" si="146"/>
        <v>5</v>
      </c>
      <c r="I2043" s="92">
        <f t="shared" si="144"/>
        <v>1.6094379124341003</v>
      </c>
      <c r="J2043" s="149" t="e">
        <f t="shared" si="143"/>
        <v>#DIV/0!</v>
      </c>
    </row>
    <row r="2044" spans="1:10" x14ac:dyDescent="0.25">
      <c r="A2044" s="92">
        <f t="shared" si="145"/>
        <v>72</v>
      </c>
      <c r="B2044" s="5" t="s">
        <v>39</v>
      </c>
      <c r="C2044" s="26">
        <v>43964</v>
      </c>
      <c r="D2044" s="4">
        <v>0</v>
      </c>
      <c r="E2044" s="29">
        <v>5</v>
      </c>
      <c r="G2044" s="82" t="e">
        <f>F2044+G2019</f>
        <v>#REF!</v>
      </c>
      <c r="H2044" s="92">
        <f t="shared" si="146"/>
        <v>5</v>
      </c>
      <c r="I2044" s="92">
        <f t="shared" si="144"/>
        <v>1.6094379124341003</v>
      </c>
      <c r="J2044" s="149" t="e">
        <f t="shared" ref="J2044:J2107" si="147">LN(2)/SLOPE(I2037:I2044,A2037:A2044)</f>
        <v>#DIV/0!</v>
      </c>
    </row>
    <row r="2045" spans="1:10" x14ac:dyDescent="0.25">
      <c r="A2045" s="92">
        <f t="shared" si="145"/>
        <v>73</v>
      </c>
      <c r="B2045" s="5" t="s">
        <v>39</v>
      </c>
      <c r="C2045" s="26">
        <v>43965</v>
      </c>
      <c r="D2045" s="4">
        <v>0</v>
      </c>
      <c r="E2045" s="29">
        <v>5</v>
      </c>
      <c r="G2045" s="82" t="e">
        <f>F2045+G2020</f>
        <v>#REF!</v>
      </c>
      <c r="H2045" s="92">
        <f t="shared" si="146"/>
        <v>5</v>
      </c>
      <c r="I2045" s="92">
        <f t="shared" si="144"/>
        <v>1.6094379124341003</v>
      </c>
      <c r="J2045" s="149" t="e">
        <f t="shared" si="147"/>
        <v>#DIV/0!</v>
      </c>
    </row>
    <row r="2046" spans="1:10" x14ac:dyDescent="0.25">
      <c r="A2046" s="92">
        <f t="shared" si="145"/>
        <v>74</v>
      </c>
      <c r="B2046" s="5" t="s">
        <v>39</v>
      </c>
      <c r="C2046" s="26">
        <v>43966</v>
      </c>
      <c r="D2046" s="4">
        <v>0</v>
      </c>
      <c r="E2046" s="29">
        <v>5</v>
      </c>
      <c r="G2046" s="82">
        <f>F2046+G2021</f>
        <v>0</v>
      </c>
      <c r="H2046" s="92">
        <f t="shared" si="146"/>
        <v>5</v>
      </c>
      <c r="I2046" s="92">
        <f t="shared" si="144"/>
        <v>1.6094379124341003</v>
      </c>
      <c r="J2046" s="149" t="e">
        <f t="shared" si="147"/>
        <v>#DIV/0!</v>
      </c>
    </row>
    <row r="2047" spans="1:10" x14ac:dyDescent="0.25">
      <c r="A2047" s="92">
        <f t="shared" si="145"/>
        <v>75</v>
      </c>
      <c r="B2047" s="5" t="s">
        <v>39</v>
      </c>
      <c r="C2047" s="26">
        <v>43967</v>
      </c>
      <c r="D2047" s="4">
        <v>0</v>
      </c>
      <c r="E2047" s="29">
        <v>5</v>
      </c>
      <c r="G2047" s="82" t="e">
        <f>F2047+G2022</f>
        <v>#REF!</v>
      </c>
      <c r="H2047" s="92">
        <f t="shared" si="146"/>
        <v>5</v>
      </c>
      <c r="I2047" s="92">
        <f t="shared" si="144"/>
        <v>1.6094379124341003</v>
      </c>
      <c r="J2047" s="149" t="e">
        <f t="shared" si="147"/>
        <v>#DIV/0!</v>
      </c>
    </row>
    <row r="2048" spans="1:10" x14ac:dyDescent="0.25">
      <c r="A2048" s="92">
        <f t="shared" si="145"/>
        <v>76</v>
      </c>
      <c r="B2048" s="5" t="s">
        <v>39</v>
      </c>
      <c r="C2048" s="26">
        <v>43968</v>
      </c>
      <c r="D2048" s="4">
        <v>0</v>
      </c>
      <c r="E2048" s="29">
        <v>5</v>
      </c>
      <c r="G2048" s="82" t="e">
        <f>F2048+G2023</f>
        <v>#REF!</v>
      </c>
      <c r="H2048" s="92">
        <f t="shared" si="146"/>
        <v>5</v>
      </c>
      <c r="I2048" s="92">
        <f t="shared" si="144"/>
        <v>1.6094379124341003</v>
      </c>
      <c r="J2048" s="149" t="e">
        <f t="shared" si="147"/>
        <v>#DIV/0!</v>
      </c>
    </row>
    <row r="2049" spans="1:10" x14ac:dyDescent="0.25">
      <c r="A2049" s="92">
        <f t="shared" si="145"/>
        <v>77</v>
      </c>
      <c r="B2049" s="5" t="s">
        <v>39</v>
      </c>
      <c r="C2049" s="26">
        <v>43969</v>
      </c>
      <c r="D2049" s="4">
        <v>0</v>
      </c>
      <c r="E2049" s="29">
        <v>5</v>
      </c>
      <c r="G2049" s="82">
        <f>F2049+G2024</f>
        <v>227</v>
      </c>
      <c r="H2049" s="92">
        <f t="shared" si="146"/>
        <v>5</v>
      </c>
      <c r="I2049" s="92">
        <f t="shared" si="144"/>
        <v>1.6094379124341003</v>
      </c>
      <c r="J2049" s="149" t="e">
        <f t="shared" si="147"/>
        <v>#DIV/0!</v>
      </c>
    </row>
    <row r="2050" spans="1:10" x14ac:dyDescent="0.25">
      <c r="A2050" s="92">
        <f t="shared" si="145"/>
        <v>78</v>
      </c>
      <c r="B2050" s="5" t="s">
        <v>39</v>
      </c>
      <c r="C2050" s="26">
        <v>43970</v>
      </c>
      <c r="D2050" s="4">
        <v>0</v>
      </c>
      <c r="E2050" s="29">
        <v>5</v>
      </c>
      <c r="G2050" s="82" t="e">
        <f>F2050+G2025</f>
        <v>#REF!</v>
      </c>
      <c r="H2050" s="92">
        <f t="shared" si="146"/>
        <v>5</v>
      </c>
      <c r="I2050" s="92">
        <f t="shared" ref="I2050:I2113" si="148">LN(H2050)</f>
        <v>1.6094379124341003</v>
      </c>
      <c r="J2050" s="149" t="e">
        <f t="shared" si="147"/>
        <v>#DIV/0!</v>
      </c>
    </row>
    <row r="2051" spans="1:10" x14ac:dyDescent="0.25">
      <c r="A2051" s="92">
        <f t="shared" si="145"/>
        <v>79</v>
      </c>
      <c r="B2051" s="5" t="s">
        <v>39</v>
      </c>
      <c r="C2051" s="26">
        <v>43971</v>
      </c>
      <c r="D2051" s="4">
        <v>0</v>
      </c>
      <c r="E2051" s="29">
        <v>5</v>
      </c>
      <c r="G2051" s="82" t="e">
        <f>F2051+G2026</f>
        <v>#REF!</v>
      </c>
      <c r="H2051" s="92">
        <f t="shared" si="146"/>
        <v>5</v>
      </c>
      <c r="I2051" s="92">
        <f t="shared" si="148"/>
        <v>1.6094379124341003</v>
      </c>
      <c r="J2051" s="149" t="e">
        <f t="shared" si="147"/>
        <v>#DIV/0!</v>
      </c>
    </row>
    <row r="2052" spans="1:10" x14ac:dyDescent="0.25">
      <c r="A2052" s="92">
        <f t="shared" ref="A2052:A2115" si="149">IF(EXACT(B2052,B2051),A2051+1,1)</f>
        <v>80</v>
      </c>
      <c r="B2052" s="5" t="s">
        <v>39</v>
      </c>
      <c r="C2052" s="26">
        <v>43972</v>
      </c>
      <c r="D2052" s="4">
        <v>0</v>
      </c>
      <c r="E2052" s="29">
        <v>5</v>
      </c>
      <c r="G2052" s="82">
        <f>F2052+G2027</f>
        <v>220</v>
      </c>
      <c r="H2052" s="92">
        <f t="shared" si="146"/>
        <v>5</v>
      </c>
      <c r="I2052" s="92">
        <f t="shared" si="148"/>
        <v>1.6094379124341003</v>
      </c>
      <c r="J2052" s="149" t="e">
        <f t="shared" si="147"/>
        <v>#DIV/0!</v>
      </c>
    </row>
    <row r="2053" spans="1:10" x14ac:dyDescent="0.25">
      <c r="A2053" s="92">
        <f t="shared" si="149"/>
        <v>81</v>
      </c>
      <c r="B2053" s="5" t="s">
        <v>39</v>
      </c>
      <c r="C2053" s="26">
        <v>43973</v>
      </c>
      <c r="D2053" s="4">
        <v>0</v>
      </c>
      <c r="E2053" s="29">
        <v>5</v>
      </c>
      <c r="G2053" s="82" t="e">
        <f>F2053+G2028</f>
        <v>#REF!</v>
      </c>
      <c r="H2053" s="92">
        <f t="shared" si="146"/>
        <v>5</v>
      </c>
      <c r="I2053" s="92">
        <f t="shared" si="148"/>
        <v>1.6094379124341003</v>
      </c>
      <c r="J2053" s="149" t="e">
        <f t="shared" si="147"/>
        <v>#DIV/0!</v>
      </c>
    </row>
    <row r="2054" spans="1:10" x14ac:dyDescent="0.25">
      <c r="A2054" s="92">
        <f t="shared" si="149"/>
        <v>82</v>
      </c>
      <c r="B2054" s="5" t="s">
        <v>39</v>
      </c>
      <c r="C2054" s="26">
        <v>43974</v>
      </c>
      <c r="D2054" s="4">
        <v>0</v>
      </c>
      <c r="E2054" s="29">
        <v>5</v>
      </c>
      <c r="G2054" s="82" t="e">
        <f>F2054+G2029</f>
        <v>#REF!</v>
      </c>
      <c r="H2054" s="92">
        <f t="shared" si="146"/>
        <v>5</v>
      </c>
      <c r="I2054" s="92">
        <f t="shared" si="148"/>
        <v>1.6094379124341003</v>
      </c>
      <c r="J2054" s="149" t="e">
        <f t="shared" si="147"/>
        <v>#DIV/0!</v>
      </c>
    </row>
    <row r="2055" spans="1:10" x14ac:dyDescent="0.25">
      <c r="A2055" s="92">
        <f t="shared" si="149"/>
        <v>83</v>
      </c>
      <c r="B2055" s="5" t="s">
        <v>39</v>
      </c>
      <c r="C2055" s="26">
        <v>43975</v>
      </c>
      <c r="D2055" s="4">
        <v>0</v>
      </c>
      <c r="E2055" s="29">
        <v>5</v>
      </c>
      <c r="G2055" s="82" t="e">
        <f>F2055+G2030</f>
        <v>#REF!</v>
      </c>
      <c r="H2055" s="92">
        <f t="shared" si="146"/>
        <v>5</v>
      </c>
      <c r="I2055" s="92">
        <f t="shared" si="148"/>
        <v>1.6094379124341003</v>
      </c>
      <c r="J2055" s="149" t="e">
        <f t="shared" si="147"/>
        <v>#DIV/0!</v>
      </c>
    </row>
    <row r="2056" spans="1:10" x14ac:dyDescent="0.25">
      <c r="A2056" s="92">
        <f t="shared" si="149"/>
        <v>84</v>
      </c>
      <c r="B2056" s="5" t="s">
        <v>39</v>
      </c>
      <c r="C2056" s="26">
        <v>43976</v>
      </c>
      <c r="D2056" s="4">
        <v>0</v>
      </c>
      <c r="E2056" s="29">
        <v>5</v>
      </c>
      <c r="G2056" s="82" t="e">
        <f>F2056+G2031</f>
        <v>#REF!</v>
      </c>
      <c r="H2056" s="92">
        <f t="shared" si="146"/>
        <v>5</v>
      </c>
      <c r="I2056" s="92">
        <f t="shared" si="148"/>
        <v>1.6094379124341003</v>
      </c>
      <c r="J2056" s="149" t="e">
        <f t="shared" si="147"/>
        <v>#DIV/0!</v>
      </c>
    </row>
    <row r="2057" spans="1:10" x14ac:dyDescent="0.25">
      <c r="A2057" s="92">
        <f t="shared" si="149"/>
        <v>85</v>
      </c>
      <c r="B2057" s="5" t="s">
        <v>39</v>
      </c>
      <c r="C2057" s="26">
        <v>43977</v>
      </c>
      <c r="D2057" s="4">
        <v>0</v>
      </c>
      <c r="E2057" s="29">
        <v>5</v>
      </c>
      <c r="G2057" s="82">
        <f>F2057+G2032</f>
        <v>209</v>
      </c>
      <c r="H2057" s="92">
        <f t="shared" si="146"/>
        <v>5</v>
      </c>
      <c r="I2057" s="92">
        <f t="shared" si="148"/>
        <v>1.6094379124341003</v>
      </c>
      <c r="J2057" s="149" t="e">
        <f t="shared" si="147"/>
        <v>#DIV/0!</v>
      </c>
    </row>
    <row r="2058" spans="1:10" x14ac:dyDescent="0.25">
      <c r="A2058" s="92">
        <f t="shared" si="149"/>
        <v>86</v>
      </c>
      <c r="B2058" s="5" t="s">
        <v>39</v>
      </c>
      <c r="C2058" s="26">
        <v>43978</v>
      </c>
      <c r="D2058" s="4">
        <v>0</v>
      </c>
      <c r="E2058" s="29">
        <v>5</v>
      </c>
      <c r="G2058" s="82" t="e">
        <f>F2058+G2033</f>
        <v>#REF!</v>
      </c>
      <c r="H2058" s="92">
        <f t="shared" si="146"/>
        <v>5</v>
      </c>
      <c r="I2058" s="92">
        <f t="shared" si="148"/>
        <v>1.6094379124341003</v>
      </c>
      <c r="J2058" s="149" t="e">
        <f t="shared" si="147"/>
        <v>#DIV/0!</v>
      </c>
    </row>
    <row r="2059" spans="1:10" x14ac:dyDescent="0.25">
      <c r="A2059" s="92">
        <f t="shared" si="149"/>
        <v>87</v>
      </c>
      <c r="B2059" s="5" t="s">
        <v>39</v>
      </c>
      <c r="C2059" s="26">
        <v>43979</v>
      </c>
      <c r="D2059" s="4">
        <v>1</v>
      </c>
      <c r="E2059" s="29">
        <v>6</v>
      </c>
      <c r="G2059" s="82">
        <f>F2059+G2034</f>
        <v>240</v>
      </c>
      <c r="H2059" s="92">
        <f t="shared" si="146"/>
        <v>6</v>
      </c>
      <c r="I2059" s="92">
        <f t="shared" si="148"/>
        <v>1.791759469228055</v>
      </c>
      <c r="J2059" s="149">
        <f t="shared" si="147"/>
        <v>45.62140820308715</v>
      </c>
    </row>
    <row r="2060" spans="1:10" x14ac:dyDescent="0.25">
      <c r="A2060" s="92">
        <f t="shared" si="149"/>
        <v>88</v>
      </c>
      <c r="B2060" s="5" t="s">
        <v>39</v>
      </c>
      <c r="C2060" s="26">
        <v>43980</v>
      </c>
      <c r="D2060" s="4">
        <v>0</v>
      </c>
      <c r="E2060" s="29">
        <v>6</v>
      </c>
      <c r="G2060" s="82" t="e">
        <f>F2060+G2035</f>
        <v>#REF!</v>
      </c>
      <c r="H2060" s="92">
        <f t="shared" si="146"/>
        <v>6</v>
      </c>
      <c r="I2060" s="92">
        <f t="shared" si="148"/>
        <v>1.791759469228055</v>
      </c>
      <c r="J2060" s="149">
        <f t="shared" si="147"/>
        <v>26.612488118467503</v>
      </c>
    </row>
    <row r="2061" spans="1:10" x14ac:dyDescent="0.25">
      <c r="A2061" s="92">
        <f t="shared" si="149"/>
        <v>89</v>
      </c>
      <c r="B2061" s="5" t="s">
        <v>39</v>
      </c>
      <c r="C2061" s="26">
        <v>43981</v>
      </c>
      <c r="D2061" s="4">
        <v>0</v>
      </c>
      <c r="E2061" s="29">
        <v>6</v>
      </c>
      <c r="G2061" s="82" t="e">
        <f>F2061+G2036</f>
        <v>#REF!</v>
      </c>
      <c r="H2061" s="92">
        <f t="shared" si="146"/>
        <v>6</v>
      </c>
      <c r="I2061" s="92">
        <f t="shared" si="148"/>
        <v>1.791759469228055</v>
      </c>
      <c r="J2061" s="149">
        <f t="shared" si="147"/>
        <v>21.289990494774003</v>
      </c>
    </row>
    <row r="2062" spans="1:10" x14ac:dyDescent="0.25">
      <c r="A2062" s="92">
        <f t="shared" si="149"/>
        <v>90</v>
      </c>
      <c r="B2062" s="5" t="s">
        <v>39</v>
      </c>
      <c r="C2062" s="26">
        <v>43982</v>
      </c>
      <c r="D2062" s="4">
        <v>0</v>
      </c>
      <c r="E2062" s="29">
        <v>6</v>
      </c>
      <c r="G2062" s="82">
        <f>F2062+G2037</f>
        <v>49</v>
      </c>
      <c r="H2062" s="92">
        <f t="shared" si="146"/>
        <v>6</v>
      </c>
      <c r="I2062" s="92">
        <f t="shared" si="148"/>
        <v>1.791759469228055</v>
      </c>
      <c r="J2062" s="149">
        <f t="shared" si="147"/>
        <v>19.959366088850626</v>
      </c>
    </row>
    <row r="2063" spans="1:10" x14ac:dyDescent="0.25">
      <c r="A2063" s="92">
        <f t="shared" si="149"/>
        <v>91</v>
      </c>
      <c r="B2063" s="5" t="s">
        <v>39</v>
      </c>
      <c r="C2063" s="26">
        <v>43983</v>
      </c>
      <c r="D2063" s="4">
        <v>0</v>
      </c>
      <c r="E2063" s="29">
        <v>6</v>
      </c>
      <c r="G2063" s="82" t="e">
        <f>F2063+G2038</f>
        <v>#REF!</v>
      </c>
      <c r="H2063" s="92">
        <f t="shared" si="146"/>
        <v>6</v>
      </c>
      <c r="I2063" s="92">
        <f t="shared" si="148"/>
        <v>1.791759469228055</v>
      </c>
      <c r="J2063" s="149">
        <f t="shared" si="147"/>
        <v>21.289990494774003</v>
      </c>
    </row>
    <row r="2064" spans="1:10" x14ac:dyDescent="0.25">
      <c r="A2064" s="92">
        <f t="shared" si="149"/>
        <v>92</v>
      </c>
      <c r="B2064" s="5" t="s">
        <v>39</v>
      </c>
      <c r="C2064" s="26">
        <v>43984</v>
      </c>
      <c r="D2064" s="4">
        <v>0</v>
      </c>
      <c r="E2064" s="29">
        <v>6</v>
      </c>
      <c r="G2064" s="82" t="e">
        <f>F2064+G2039</f>
        <v>#REF!</v>
      </c>
      <c r="H2064" s="92">
        <f t="shared" si="146"/>
        <v>6</v>
      </c>
      <c r="I2064" s="92">
        <f t="shared" si="148"/>
        <v>1.791759469228055</v>
      </c>
      <c r="J2064" s="149">
        <f t="shared" si="147"/>
        <v>26.612488118467503</v>
      </c>
    </row>
    <row r="2065" spans="1:10" x14ac:dyDescent="0.25">
      <c r="A2065" s="92">
        <f t="shared" si="149"/>
        <v>93</v>
      </c>
      <c r="B2065" s="5" t="s">
        <v>39</v>
      </c>
      <c r="C2065" s="26">
        <v>43985</v>
      </c>
      <c r="D2065" s="4">
        <v>0</v>
      </c>
      <c r="E2065" s="29">
        <v>6</v>
      </c>
      <c r="G2065" s="82">
        <f>F2065+G2040</f>
        <v>11</v>
      </c>
      <c r="H2065" s="92">
        <f t="shared" si="146"/>
        <v>6</v>
      </c>
      <c r="I2065" s="92">
        <f t="shared" si="148"/>
        <v>1.791759469228055</v>
      </c>
      <c r="J2065" s="149">
        <f t="shared" si="147"/>
        <v>45.62140820308715</v>
      </c>
    </row>
    <row r="2066" spans="1:10" x14ac:dyDescent="0.25">
      <c r="A2066" s="92">
        <f t="shared" si="149"/>
        <v>94</v>
      </c>
      <c r="B2066" s="5" t="s">
        <v>39</v>
      </c>
      <c r="C2066" s="26">
        <v>43986</v>
      </c>
      <c r="D2066" s="4">
        <v>0</v>
      </c>
      <c r="E2066" s="29">
        <v>6</v>
      </c>
      <c r="G2066" s="82" t="e">
        <f>F2066+G2041</f>
        <v>#REF!</v>
      </c>
      <c r="H2066" s="92">
        <f t="shared" si="146"/>
        <v>6</v>
      </c>
      <c r="I2066" s="92">
        <f t="shared" si="148"/>
        <v>1.791759469228055</v>
      </c>
      <c r="J2066" s="149" t="e">
        <f t="shared" si="147"/>
        <v>#DIV/0!</v>
      </c>
    </row>
    <row r="2067" spans="1:10" x14ac:dyDescent="0.25">
      <c r="A2067" s="92">
        <f t="shared" si="149"/>
        <v>95</v>
      </c>
      <c r="B2067" s="5" t="s">
        <v>39</v>
      </c>
      <c r="C2067" s="26">
        <v>43987</v>
      </c>
      <c r="D2067" s="4">
        <v>0</v>
      </c>
      <c r="E2067" s="29">
        <v>6</v>
      </c>
      <c r="G2067" s="82" t="e">
        <f>F2067+G2042</f>
        <v>#REF!</v>
      </c>
      <c r="H2067" s="92">
        <f t="shared" si="146"/>
        <v>6</v>
      </c>
      <c r="I2067" s="92">
        <f t="shared" si="148"/>
        <v>1.791759469228055</v>
      </c>
      <c r="J2067" s="149" t="e">
        <f t="shared" si="147"/>
        <v>#DIV/0!</v>
      </c>
    </row>
    <row r="2068" spans="1:10" x14ac:dyDescent="0.25">
      <c r="A2068" s="92">
        <f t="shared" si="149"/>
        <v>96</v>
      </c>
      <c r="B2068" s="5" t="s">
        <v>39</v>
      </c>
      <c r="C2068" s="26">
        <v>43988</v>
      </c>
      <c r="D2068" s="4">
        <v>0</v>
      </c>
      <c r="E2068" s="29">
        <v>6</v>
      </c>
      <c r="G2068" s="82">
        <f>F2068+G2043</f>
        <v>19</v>
      </c>
      <c r="H2068" s="92">
        <f t="shared" si="146"/>
        <v>6</v>
      </c>
      <c r="I2068" s="92">
        <f t="shared" si="148"/>
        <v>1.791759469228055</v>
      </c>
      <c r="J2068" s="149" t="e">
        <f t="shared" si="147"/>
        <v>#DIV/0!</v>
      </c>
    </row>
    <row r="2069" spans="1:10" x14ac:dyDescent="0.25">
      <c r="A2069" s="92">
        <f t="shared" si="149"/>
        <v>97</v>
      </c>
      <c r="B2069" s="5" t="s">
        <v>39</v>
      </c>
      <c r="C2069" s="26">
        <v>43989</v>
      </c>
      <c r="D2069" s="4">
        <v>0</v>
      </c>
      <c r="E2069" s="29">
        <v>6</v>
      </c>
      <c r="G2069" s="82" t="e">
        <f>F2069+G2044</f>
        <v>#REF!</v>
      </c>
      <c r="H2069" s="92">
        <f t="shared" si="146"/>
        <v>6</v>
      </c>
      <c r="I2069" s="92">
        <f t="shared" si="148"/>
        <v>1.791759469228055</v>
      </c>
      <c r="J2069" s="149" t="e">
        <f t="shared" si="147"/>
        <v>#DIV/0!</v>
      </c>
    </row>
    <row r="2070" spans="1:10" x14ac:dyDescent="0.25">
      <c r="A2070" s="92">
        <f t="shared" si="149"/>
        <v>98</v>
      </c>
      <c r="B2070" s="5" t="s">
        <v>39</v>
      </c>
      <c r="C2070" s="26">
        <v>43990</v>
      </c>
      <c r="D2070" s="4">
        <v>0</v>
      </c>
      <c r="E2070" s="29">
        <v>6</v>
      </c>
      <c r="G2070" s="82" t="e">
        <f>F2070+G2045</f>
        <v>#REF!</v>
      </c>
      <c r="H2070" s="92">
        <f t="shared" si="146"/>
        <v>6</v>
      </c>
      <c r="I2070" s="92">
        <f t="shared" si="148"/>
        <v>1.791759469228055</v>
      </c>
      <c r="J2070" s="149" t="e">
        <f t="shared" si="147"/>
        <v>#DIV/0!</v>
      </c>
    </row>
    <row r="2071" spans="1:10" x14ac:dyDescent="0.25">
      <c r="A2071" s="92">
        <f t="shared" si="149"/>
        <v>99</v>
      </c>
      <c r="B2071" s="5" t="s">
        <v>39</v>
      </c>
      <c r="C2071" s="26">
        <v>43991</v>
      </c>
      <c r="D2071" s="4">
        <v>2</v>
      </c>
      <c r="E2071" s="29">
        <v>8</v>
      </c>
      <c r="G2071" s="82">
        <f>F2071+G2046</f>
        <v>0</v>
      </c>
      <c r="H2071" s="92">
        <f t="shared" si="146"/>
        <v>8</v>
      </c>
      <c r="I2071" s="92">
        <f t="shared" si="148"/>
        <v>2.0794415416798357</v>
      </c>
      <c r="J2071" s="149">
        <f t="shared" si="147"/>
        <v>28.91305007583852</v>
      </c>
    </row>
    <row r="2072" spans="1:10" x14ac:dyDescent="0.25">
      <c r="A2072" s="92">
        <f t="shared" si="149"/>
        <v>100</v>
      </c>
      <c r="B2072" s="5" t="s">
        <v>39</v>
      </c>
      <c r="C2072" s="26">
        <v>43992</v>
      </c>
      <c r="D2072" s="4">
        <v>0</v>
      </c>
      <c r="E2072" s="29">
        <v>8</v>
      </c>
      <c r="G2072" s="82" t="e">
        <f>F2072+G2047</f>
        <v>#REF!</v>
      </c>
      <c r="H2072" s="92">
        <f t="shared" si="146"/>
        <v>8</v>
      </c>
      <c r="I2072" s="92">
        <f t="shared" si="148"/>
        <v>2.0794415416798357</v>
      </c>
      <c r="J2072" s="149">
        <f t="shared" si="147"/>
        <v>16.865945877572468</v>
      </c>
    </row>
    <row r="2073" spans="1:10" x14ac:dyDescent="0.25">
      <c r="A2073" s="92">
        <f t="shared" si="149"/>
        <v>101</v>
      </c>
      <c r="B2073" s="5" t="s">
        <v>39</v>
      </c>
      <c r="C2073" s="26">
        <v>43993</v>
      </c>
      <c r="D2073" s="4">
        <v>0</v>
      </c>
      <c r="E2073" s="29">
        <v>8</v>
      </c>
      <c r="G2073" s="82" t="e">
        <f>F2073+G2048</f>
        <v>#REF!</v>
      </c>
      <c r="H2073" s="92">
        <f t="shared" si="146"/>
        <v>8</v>
      </c>
      <c r="I2073" s="92">
        <f t="shared" si="148"/>
        <v>2.0794415416798357</v>
      </c>
      <c r="J2073" s="149">
        <f t="shared" si="147"/>
        <v>13.492756702057976</v>
      </c>
    </row>
    <row r="2074" spans="1:10" x14ac:dyDescent="0.25">
      <c r="A2074" s="92">
        <f t="shared" si="149"/>
        <v>102</v>
      </c>
      <c r="B2074" s="5" t="s">
        <v>39</v>
      </c>
      <c r="C2074" s="26">
        <v>43994</v>
      </c>
      <c r="D2074" s="4">
        <v>0</v>
      </c>
      <c r="E2074" s="29">
        <v>8</v>
      </c>
      <c r="G2074" s="82">
        <f>F2074+G2049</f>
        <v>227</v>
      </c>
      <c r="H2074" s="92">
        <f t="shared" si="146"/>
        <v>8</v>
      </c>
      <c r="I2074" s="92">
        <f t="shared" si="148"/>
        <v>2.0794415416798357</v>
      </c>
      <c r="J2074" s="149">
        <f t="shared" si="147"/>
        <v>12.649459408179352</v>
      </c>
    </row>
    <row r="2075" spans="1:10" x14ac:dyDescent="0.25">
      <c r="A2075" s="92">
        <f t="shared" si="149"/>
        <v>103</v>
      </c>
      <c r="B2075" s="5" t="s">
        <v>39</v>
      </c>
      <c r="C2075" s="26">
        <v>43995</v>
      </c>
      <c r="D2075" s="4">
        <v>0</v>
      </c>
      <c r="E2075" s="29">
        <v>8</v>
      </c>
      <c r="F2075" s="4">
        <v>1</v>
      </c>
      <c r="G2075" s="82" t="e">
        <f>F2075+G2050</f>
        <v>#REF!</v>
      </c>
      <c r="H2075" s="92">
        <f t="shared" si="146"/>
        <v>8</v>
      </c>
      <c r="I2075" s="92">
        <f t="shared" si="148"/>
        <v>2.0794415416798357</v>
      </c>
      <c r="J2075" s="149">
        <f t="shared" si="147"/>
        <v>13.492756702057976</v>
      </c>
    </row>
    <row r="2076" spans="1:10" x14ac:dyDescent="0.25">
      <c r="A2076" s="92">
        <f t="shared" si="149"/>
        <v>104</v>
      </c>
      <c r="B2076" s="5" t="s">
        <v>39</v>
      </c>
      <c r="C2076" s="26">
        <v>43996</v>
      </c>
      <c r="D2076" s="4">
        <v>0</v>
      </c>
      <c r="E2076" s="29">
        <v>8</v>
      </c>
      <c r="G2076" s="82" t="e">
        <f>F2076+G2051</f>
        <v>#REF!</v>
      </c>
      <c r="H2076" s="92">
        <f t="shared" si="146"/>
        <v>8</v>
      </c>
      <c r="I2076" s="92">
        <f t="shared" si="148"/>
        <v>2.0794415416798357</v>
      </c>
      <c r="J2076" s="149">
        <f t="shared" si="147"/>
        <v>16.865945877572468</v>
      </c>
    </row>
    <row r="2077" spans="1:10" x14ac:dyDescent="0.25">
      <c r="A2077" s="92">
        <f t="shared" si="149"/>
        <v>105</v>
      </c>
      <c r="B2077" s="5" t="s">
        <v>39</v>
      </c>
      <c r="C2077" s="26">
        <v>43997</v>
      </c>
      <c r="D2077" s="4">
        <v>0</v>
      </c>
      <c r="E2077" s="29">
        <v>8</v>
      </c>
      <c r="G2077" s="82">
        <f>F2077+G2052</f>
        <v>220</v>
      </c>
      <c r="H2077" s="92">
        <f t="shared" si="146"/>
        <v>8</v>
      </c>
      <c r="I2077" s="92">
        <f t="shared" si="148"/>
        <v>2.0794415416798357</v>
      </c>
      <c r="J2077" s="149">
        <f t="shared" si="147"/>
        <v>28.91305007583852</v>
      </c>
    </row>
    <row r="2078" spans="1:10" x14ac:dyDescent="0.25">
      <c r="A2078" s="92">
        <f t="shared" si="149"/>
        <v>106</v>
      </c>
      <c r="B2078" s="5" t="s">
        <v>39</v>
      </c>
      <c r="C2078" s="26">
        <v>43998</v>
      </c>
      <c r="D2078" s="4">
        <v>0</v>
      </c>
      <c r="E2078" s="29">
        <v>8</v>
      </c>
      <c r="G2078" s="82" t="e">
        <f>F2078+G2053</f>
        <v>#REF!</v>
      </c>
      <c r="H2078" s="92">
        <f t="shared" si="146"/>
        <v>8</v>
      </c>
      <c r="I2078" s="92">
        <f t="shared" si="148"/>
        <v>2.0794415416798357</v>
      </c>
      <c r="J2078" s="149" t="e">
        <f t="shared" si="147"/>
        <v>#DIV/0!</v>
      </c>
    </row>
    <row r="2079" spans="1:10" x14ac:dyDescent="0.25">
      <c r="A2079" s="92">
        <f t="shared" si="149"/>
        <v>107</v>
      </c>
      <c r="B2079" s="5" t="s">
        <v>39</v>
      </c>
      <c r="C2079" s="26">
        <v>43999</v>
      </c>
      <c r="D2079" s="4">
        <v>1</v>
      </c>
      <c r="E2079" s="29">
        <v>9</v>
      </c>
      <c r="G2079" s="82" t="e">
        <f>F2079+G2054</f>
        <v>#REF!</v>
      </c>
      <c r="H2079" s="92">
        <f t="shared" si="146"/>
        <v>9</v>
      </c>
      <c r="I2079" s="92">
        <f t="shared" si="148"/>
        <v>2.1972245773362196</v>
      </c>
      <c r="J2079" s="149">
        <f t="shared" si="147"/>
        <v>70.6193903083404</v>
      </c>
    </row>
    <row r="2080" spans="1:10" x14ac:dyDescent="0.25">
      <c r="A2080" s="92">
        <f t="shared" si="149"/>
        <v>108</v>
      </c>
      <c r="B2080" s="5" t="s">
        <v>39</v>
      </c>
      <c r="C2080" s="26">
        <v>44000</v>
      </c>
      <c r="D2080" s="4">
        <v>3</v>
      </c>
      <c r="E2080" s="29">
        <v>12</v>
      </c>
      <c r="G2080" s="82" t="e">
        <f>F2080+G2055</f>
        <v>#REF!</v>
      </c>
      <c r="H2080" s="92">
        <f t="shared" si="146"/>
        <v>12</v>
      </c>
      <c r="I2080" s="92">
        <f t="shared" si="148"/>
        <v>2.4849066497880004</v>
      </c>
      <c r="J2080" s="149">
        <f t="shared" si="147"/>
        <v>16.98904556284457</v>
      </c>
    </row>
    <row r="2081" spans="1:10" x14ac:dyDescent="0.25">
      <c r="A2081" s="92">
        <f t="shared" si="149"/>
        <v>109</v>
      </c>
      <c r="B2081" s="5" t="s">
        <v>39</v>
      </c>
      <c r="C2081" s="26">
        <v>44001</v>
      </c>
      <c r="D2081" s="4">
        <v>1</v>
      </c>
      <c r="E2081" s="29">
        <v>13</v>
      </c>
      <c r="G2081" s="82" t="e">
        <f>F2081+G2056</f>
        <v>#REF!</v>
      </c>
      <c r="H2081" s="92">
        <f t="shared" si="146"/>
        <v>13</v>
      </c>
      <c r="I2081" s="92">
        <f t="shared" si="148"/>
        <v>2.5649493574615367</v>
      </c>
      <c r="J2081" s="149">
        <f t="shared" si="147"/>
        <v>10.074762491753306</v>
      </c>
    </row>
    <row r="2082" spans="1:10" x14ac:dyDescent="0.25">
      <c r="A2082" s="92">
        <f t="shared" si="149"/>
        <v>110</v>
      </c>
      <c r="B2082" s="5" t="s">
        <v>39</v>
      </c>
      <c r="C2082" s="26">
        <v>44002</v>
      </c>
      <c r="D2082" s="4">
        <v>0</v>
      </c>
      <c r="E2082" s="29">
        <v>13</v>
      </c>
      <c r="G2082" s="82">
        <f>F2082+G2057</f>
        <v>209</v>
      </c>
      <c r="H2082" s="92">
        <f t="shared" si="146"/>
        <v>13</v>
      </c>
      <c r="I2082" s="92">
        <f t="shared" si="148"/>
        <v>2.5649493574615367</v>
      </c>
      <c r="J2082" s="149">
        <f t="shared" si="147"/>
        <v>8.1315852180603407</v>
      </c>
    </row>
    <row r="2083" spans="1:10" x14ac:dyDescent="0.25">
      <c r="A2083" s="92">
        <f t="shared" si="149"/>
        <v>111</v>
      </c>
      <c r="B2083" s="5" t="s">
        <v>39</v>
      </c>
      <c r="C2083" s="26">
        <v>44003</v>
      </c>
      <c r="D2083" s="4">
        <v>0</v>
      </c>
      <c r="E2083" s="29">
        <v>13</v>
      </c>
      <c r="G2083" s="82" t="e">
        <f>F2083+G2058</f>
        <v>#REF!</v>
      </c>
      <c r="H2083" s="92">
        <f t="shared" si="146"/>
        <v>13</v>
      </c>
      <c r="I2083" s="92">
        <f t="shared" si="148"/>
        <v>2.5649493574615367</v>
      </c>
      <c r="J2083" s="149">
        <f t="shared" si="147"/>
        <v>7.6911573491488481</v>
      </c>
    </row>
    <row r="2084" spans="1:10" x14ac:dyDescent="0.25">
      <c r="A2084" s="92">
        <f t="shared" si="149"/>
        <v>112</v>
      </c>
      <c r="B2084" s="5" t="s">
        <v>39</v>
      </c>
      <c r="C2084" s="26">
        <v>44004</v>
      </c>
      <c r="D2084" s="4">
        <v>2</v>
      </c>
      <c r="E2084" s="29">
        <v>15</v>
      </c>
      <c r="G2084" s="82">
        <f>F2084+G2059</f>
        <v>240</v>
      </c>
      <c r="H2084" s="92">
        <f t="shared" si="146"/>
        <v>15</v>
      </c>
      <c r="I2084" s="92">
        <f t="shared" si="148"/>
        <v>2.7080502011022101</v>
      </c>
      <c r="J2084" s="149">
        <f t="shared" si="147"/>
        <v>7.2680366344924012</v>
      </c>
    </row>
    <row r="2085" spans="1:10" x14ac:dyDescent="0.25">
      <c r="A2085" s="92">
        <f t="shared" si="149"/>
        <v>113</v>
      </c>
      <c r="B2085" s="5" t="s">
        <v>39</v>
      </c>
      <c r="C2085" s="26">
        <v>44005</v>
      </c>
      <c r="D2085" s="4">
        <v>2</v>
      </c>
      <c r="E2085" s="29">
        <v>17</v>
      </c>
      <c r="G2085" s="82" t="e">
        <f>F2085+G2060</f>
        <v>#REF!</v>
      </c>
      <c r="H2085" s="92">
        <f t="shared" si="146"/>
        <v>17</v>
      </c>
      <c r="I2085" s="92">
        <f t="shared" si="148"/>
        <v>2.8332133440562162</v>
      </c>
      <c r="J2085" s="149">
        <f t="shared" si="147"/>
        <v>7.2143258918471354</v>
      </c>
    </row>
    <row r="2086" spans="1:10" x14ac:dyDescent="0.25">
      <c r="A2086" s="92">
        <f t="shared" si="149"/>
        <v>114</v>
      </c>
      <c r="B2086" s="5" t="s">
        <v>39</v>
      </c>
      <c r="C2086" s="26">
        <v>44006</v>
      </c>
      <c r="D2086" s="4">
        <v>26</v>
      </c>
      <c r="E2086" s="29">
        <v>43</v>
      </c>
      <c r="G2086" s="82" t="e">
        <f>F2086+G2061</f>
        <v>#REF!</v>
      </c>
      <c r="H2086" s="92">
        <f t="shared" si="146"/>
        <v>43</v>
      </c>
      <c r="I2086" s="92">
        <f t="shared" si="148"/>
        <v>3.7612001156935624</v>
      </c>
      <c r="J2086" s="149">
        <f t="shared" si="147"/>
        <v>4.4382842449630138</v>
      </c>
    </row>
    <row r="2087" spans="1:10" x14ac:dyDescent="0.25">
      <c r="A2087" s="92">
        <f t="shared" si="149"/>
        <v>115</v>
      </c>
      <c r="B2087" s="5" t="s">
        <v>39</v>
      </c>
      <c r="C2087" s="26">
        <v>44007</v>
      </c>
      <c r="D2087" s="4">
        <v>1</v>
      </c>
      <c r="E2087" s="29">
        <v>44</v>
      </c>
      <c r="G2087" s="82">
        <f>F2087+G2062</f>
        <v>49</v>
      </c>
      <c r="H2087" s="92">
        <f t="shared" si="146"/>
        <v>44</v>
      </c>
      <c r="I2087" s="92">
        <f t="shared" si="148"/>
        <v>3.784189633918261</v>
      </c>
      <c r="J2087" s="149">
        <f t="shared" si="147"/>
        <v>3.6335434317407294</v>
      </c>
    </row>
    <row r="2088" spans="1:10" x14ac:dyDescent="0.25">
      <c r="A2088" s="92">
        <f t="shared" si="149"/>
        <v>116</v>
      </c>
      <c r="B2088" s="5" t="s">
        <v>39</v>
      </c>
      <c r="C2088" s="26">
        <v>44008</v>
      </c>
      <c r="D2088" s="4">
        <v>27</v>
      </c>
      <c r="E2088" s="29">
        <v>71</v>
      </c>
      <c r="G2088" s="82" t="e">
        <f>F2088+G2063</f>
        <v>#REF!</v>
      </c>
      <c r="H2088" s="92">
        <f t="shared" si="146"/>
        <v>71</v>
      </c>
      <c r="I2088" s="92">
        <f t="shared" si="148"/>
        <v>4.2626798770413155</v>
      </c>
      <c r="J2088" s="149">
        <f t="shared" si="147"/>
        <v>2.6838639580297574</v>
      </c>
    </row>
    <row r="2089" spans="1:10" x14ac:dyDescent="0.25">
      <c r="A2089" s="92">
        <f t="shared" si="149"/>
        <v>117</v>
      </c>
      <c r="B2089" s="5" t="s">
        <v>39</v>
      </c>
      <c r="C2089" s="26">
        <v>44009</v>
      </c>
      <c r="D2089" s="4">
        <v>3</v>
      </c>
      <c r="E2089" s="29">
        <v>74</v>
      </c>
      <c r="G2089" s="82" t="e">
        <f>F2089+G2064</f>
        <v>#REF!</v>
      </c>
      <c r="H2089" s="92">
        <f t="shared" si="146"/>
        <v>74</v>
      </c>
      <c r="I2089" s="92">
        <f t="shared" si="148"/>
        <v>4.3040650932041702</v>
      </c>
      <c r="J2089" s="149">
        <f t="shared" si="147"/>
        <v>2.3459717660601345</v>
      </c>
    </row>
    <row r="2090" spans="1:10" x14ac:dyDescent="0.25">
      <c r="A2090" s="92">
        <f t="shared" si="149"/>
        <v>118</v>
      </c>
      <c r="B2090" s="5" t="s">
        <v>39</v>
      </c>
      <c r="C2090" s="26">
        <v>44010</v>
      </c>
      <c r="D2090" s="4">
        <v>0</v>
      </c>
      <c r="E2090" s="29">
        <v>74</v>
      </c>
      <c r="G2090" s="82">
        <f>F2090+G2065</f>
        <v>11</v>
      </c>
      <c r="H2090" s="92">
        <f t="shared" si="146"/>
        <v>74</v>
      </c>
      <c r="I2090" s="92">
        <f t="shared" si="148"/>
        <v>4.3040650932041702</v>
      </c>
      <c r="J2090" s="149">
        <f t="shared" si="147"/>
        <v>2.3798778552256632</v>
      </c>
    </row>
    <row r="2091" spans="1:10" x14ac:dyDescent="0.25">
      <c r="A2091" s="92">
        <f t="shared" si="149"/>
        <v>119</v>
      </c>
      <c r="B2091" s="5" t="s">
        <v>39</v>
      </c>
      <c r="C2091" s="26">
        <v>44011</v>
      </c>
      <c r="D2091" s="4">
        <v>16</v>
      </c>
      <c r="E2091" s="29">
        <v>90</v>
      </c>
      <c r="G2091" s="82" t="e">
        <f>F2091+G2066</f>
        <v>#REF!</v>
      </c>
      <c r="H2091" s="92">
        <f t="shared" si="146"/>
        <v>90</v>
      </c>
      <c r="I2091" s="92">
        <f t="shared" si="148"/>
        <v>4.499809670330265</v>
      </c>
      <c r="J2091" s="149">
        <f t="shared" si="147"/>
        <v>2.6461217189303081</v>
      </c>
    </row>
    <row r="2092" spans="1:10" x14ac:dyDescent="0.25">
      <c r="A2092" s="92">
        <f t="shared" si="149"/>
        <v>120</v>
      </c>
      <c r="B2092" s="5" t="s">
        <v>39</v>
      </c>
      <c r="C2092" s="26">
        <v>44012</v>
      </c>
      <c r="D2092" s="4">
        <v>6</v>
      </c>
      <c r="E2092" s="29">
        <v>96</v>
      </c>
      <c r="G2092" s="82" t="e">
        <f>F2092+G2067</f>
        <v>#REF!</v>
      </c>
      <c r="H2092" s="92">
        <f t="shared" ref="H2092:H2155" si="150">IF(EXACT(B2092,B2091),D2092+H2091,E2092)</f>
        <v>96</v>
      </c>
      <c r="I2092" s="92">
        <f t="shared" si="148"/>
        <v>4.5643481914678361</v>
      </c>
      <c r="J2092" s="149">
        <f t="shared" si="147"/>
        <v>3.3439209818030315</v>
      </c>
    </row>
    <row r="2093" spans="1:10" x14ac:dyDescent="0.25">
      <c r="A2093" s="92">
        <f t="shared" si="149"/>
        <v>121</v>
      </c>
      <c r="B2093" s="5" t="s">
        <v>39</v>
      </c>
      <c r="C2093" s="26">
        <v>44013</v>
      </c>
      <c r="D2093" s="4">
        <v>17</v>
      </c>
      <c r="E2093" s="29">
        <v>113</v>
      </c>
      <c r="G2093" s="82">
        <f>F2093+G2068</f>
        <v>19</v>
      </c>
      <c r="H2093" s="92">
        <f t="shared" si="150"/>
        <v>113</v>
      </c>
      <c r="I2093" s="92">
        <f t="shared" si="148"/>
        <v>4.7273878187123408</v>
      </c>
      <c r="J2093" s="149">
        <f t="shared" si="147"/>
        <v>5.1184021086022797</v>
      </c>
    </row>
    <row r="2094" spans="1:10" x14ac:dyDescent="0.25">
      <c r="A2094" s="92">
        <f t="shared" si="149"/>
        <v>122</v>
      </c>
      <c r="B2094" s="5" t="s">
        <v>39</v>
      </c>
      <c r="C2094" s="26">
        <v>44014</v>
      </c>
      <c r="D2094" s="4">
        <v>14</v>
      </c>
      <c r="E2094" s="29">
        <v>127</v>
      </c>
      <c r="G2094" s="82" t="e">
        <f>F2094+G2069</f>
        <v>#REF!</v>
      </c>
      <c r="H2094" s="92">
        <f t="shared" si="150"/>
        <v>127</v>
      </c>
      <c r="I2094" s="92">
        <f t="shared" si="148"/>
        <v>4.8441870864585912</v>
      </c>
      <c r="J2094" s="149">
        <f t="shared" si="147"/>
        <v>5.4313185170227172</v>
      </c>
    </row>
    <row r="2095" spans="1:10" x14ac:dyDescent="0.25">
      <c r="A2095" s="92">
        <f t="shared" si="149"/>
        <v>123</v>
      </c>
      <c r="B2095" s="5" t="s">
        <v>39</v>
      </c>
      <c r="C2095" s="26">
        <v>44015</v>
      </c>
      <c r="D2095" s="4">
        <v>20</v>
      </c>
      <c r="E2095" s="29">
        <v>147</v>
      </c>
      <c r="G2095" s="82" t="e">
        <f>F2095+G2070</f>
        <v>#REF!</v>
      </c>
      <c r="H2095" s="92">
        <f t="shared" si="150"/>
        <v>147</v>
      </c>
      <c r="I2095" s="92">
        <f t="shared" si="148"/>
        <v>4.990432586778736</v>
      </c>
      <c r="J2095" s="149">
        <f t="shared" si="147"/>
        <v>6.3776869017709501</v>
      </c>
    </row>
    <row r="2096" spans="1:10" x14ac:dyDescent="0.25">
      <c r="A2096" s="92">
        <f t="shared" si="149"/>
        <v>124</v>
      </c>
      <c r="B2096" s="5" t="s">
        <v>39</v>
      </c>
      <c r="C2096" s="26">
        <v>44016</v>
      </c>
      <c r="D2096" s="4">
        <v>14</v>
      </c>
      <c r="E2096" s="29">
        <v>161</v>
      </c>
      <c r="G2096" s="82">
        <f>F2096+G2071</f>
        <v>0</v>
      </c>
      <c r="H2096" s="92">
        <f t="shared" si="150"/>
        <v>161</v>
      </c>
      <c r="I2096" s="92">
        <f t="shared" si="148"/>
        <v>5.0814043649844631</v>
      </c>
      <c r="J2096" s="149">
        <f t="shared" si="147"/>
        <v>5.7823161520895114</v>
      </c>
    </row>
    <row r="2097" spans="1:10" x14ac:dyDescent="0.25">
      <c r="A2097" s="92">
        <f t="shared" si="149"/>
        <v>125</v>
      </c>
      <c r="B2097" s="5" t="s">
        <v>39</v>
      </c>
      <c r="C2097" s="26">
        <v>44017</v>
      </c>
      <c r="D2097" s="4">
        <v>1</v>
      </c>
      <c r="E2097" s="29">
        <v>162</v>
      </c>
      <c r="G2097" s="82" t="e">
        <f>F2097+G2072</f>
        <v>#REF!</v>
      </c>
      <c r="H2097" s="92">
        <f t="shared" si="150"/>
        <v>162</v>
      </c>
      <c r="I2097" s="92">
        <f t="shared" si="148"/>
        <v>5.0875963352323836</v>
      </c>
      <c r="J2097" s="149">
        <f t="shared" si="147"/>
        <v>5.9487006885361149</v>
      </c>
    </row>
    <row r="2098" spans="1:10" x14ac:dyDescent="0.25">
      <c r="A2098" s="92">
        <f t="shared" si="149"/>
        <v>126</v>
      </c>
      <c r="B2098" s="5" t="s">
        <v>39</v>
      </c>
      <c r="C2098" s="26">
        <v>44018</v>
      </c>
      <c r="D2098" s="4">
        <v>29</v>
      </c>
      <c r="E2098" s="29">
        <v>191</v>
      </c>
      <c r="G2098" s="82" t="e">
        <f>F2098+G2073</f>
        <v>#REF!</v>
      </c>
      <c r="H2098" s="92">
        <f t="shared" si="150"/>
        <v>191</v>
      </c>
      <c r="I2098" s="92">
        <f t="shared" si="148"/>
        <v>5.2522734280466299</v>
      </c>
      <c r="J2098" s="149">
        <f t="shared" si="147"/>
        <v>6.4040649159586813</v>
      </c>
    </row>
    <row r="2099" spans="1:10" x14ac:dyDescent="0.25">
      <c r="A2099" s="92">
        <f t="shared" si="149"/>
        <v>127</v>
      </c>
      <c r="B2099" s="5" t="s">
        <v>39</v>
      </c>
      <c r="C2099" s="26">
        <v>44019</v>
      </c>
      <c r="D2099" s="4">
        <v>30</v>
      </c>
      <c r="E2099" s="29">
        <v>221</v>
      </c>
      <c r="G2099" s="82">
        <f>F2099+G2074</f>
        <v>227</v>
      </c>
      <c r="H2099" s="92">
        <f t="shared" si="150"/>
        <v>221</v>
      </c>
      <c r="I2099" s="92">
        <f t="shared" si="148"/>
        <v>5.3981627015177525</v>
      </c>
      <c r="J2099" s="149">
        <f t="shared" si="147"/>
        <v>6.2726027357101062</v>
      </c>
    </row>
    <row r="2100" spans="1:10" x14ac:dyDescent="0.25">
      <c r="A2100" s="92">
        <f t="shared" si="149"/>
        <v>128</v>
      </c>
      <c r="B2100" s="5" t="s">
        <v>39</v>
      </c>
      <c r="C2100" s="26">
        <v>44020</v>
      </c>
      <c r="D2100" s="4">
        <v>38</v>
      </c>
      <c r="E2100" s="29">
        <v>259</v>
      </c>
      <c r="G2100" s="82" t="e">
        <f>F2100+G2075</f>
        <v>#REF!</v>
      </c>
      <c r="H2100" s="92">
        <f t="shared" si="150"/>
        <v>259</v>
      </c>
      <c r="I2100" s="92">
        <f t="shared" si="148"/>
        <v>5.5568280616995374</v>
      </c>
      <c r="J2100" s="149">
        <f t="shared" si="147"/>
        <v>6.2154555642372014</v>
      </c>
    </row>
    <row r="2101" spans="1:10" x14ac:dyDescent="0.25">
      <c r="A2101" s="92">
        <f t="shared" si="149"/>
        <v>129</v>
      </c>
      <c r="B2101" s="5" t="s">
        <v>39</v>
      </c>
      <c r="C2101" s="26">
        <v>44021</v>
      </c>
      <c r="D2101" s="4">
        <v>52</v>
      </c>
      <c r="E2101" s="29">
        <v>311</v>
      </c>
      <c r="G2101" s="82" t="e">
        <f>F2101+G2076</f>
        <v>#REF!</v>
      </c>
      <c r="H2101" s="92">
        <f t="shared" si="150"/>
        <v>311</v>
      </c>
      <c r="I2101" s="92">
        <f t="shared" si="148"/>
        <v>5.7397929121792339</v>
      </c>
      <c r="J2101" s="149">
        <f t="shared" si="147"/>
        <v>5.6992357901224153</v>
      </c>
    </row>
    <row r="2102" spans="1:10" x14ac:dyDescent="0.25">
      <c r="A2102" s="92">
        <f t="shared" si="149"/>
        <v>130</v>
      </c>
      <c r="B2102" s="5" t="s">
        <v>39</v>
      </c>
      <c r="C2102" s="26">
        <v>44022</v>
      </c>
      <c r="D2102" s="4">
        <v>23</v>
      </c>
      <c r="E2102" s="29">
        <v>334</v>
      </c>
      <c r="G2102" s="82">
        <f>F2102+G2077</f>
        <v>220</v>
      </c>
      <c r="H2102" s="92">
        <f t="shared" si="150"/>
        <v>334</v>
      </c>
      <c r="I2102" s="92">
        <f t="shared" si="148"/>
        <v>5.8111409929767008</v>
      </c>
      <c r="J2102" s="149">
        <f t="shared" si="147"/>
        <v>5.4977989669057008</v>
      </c>
    </row>
    <row r="2103" spans="1:10" x14ac:dyDescent="0.25">
      <c r="A2103" s="92">
        <f t="shared" si="149"/>
        <v>131</v>
      </c>
      <c r="B2103" s="5" t="s">
        <v>39</v>
      </c>
      <c r="C2103" s="26">
        <v>44023</v>
      </c>
      <c r="D2103" s="4">
        <v>59</v>
      </c>
      <c r="E2103" s="29">
        <v>393</v>
      </c>
      <c r="G2103" s="82" t="e">
        <f>F2103+G2078</f>
        <v>#REF!</v>
      </c>
      <c r="H2103" s="92">
        <f t="shared" si="150"/>
        <v>393</v>
      </c>
      <c r="I2103" s="92">
        <f t="shared" si="148"/>
        <v>5.9738096118692612</v>
      </c>
      <c r="J2103" s="149">
        <f t="shared" si="147"/>
        <v>5.0692546570064208</v>
      </c>
    </row>
    <row r="2104" spans="1:10" x14ac:dyDescent="0.25">
      <c r="A2104" s="92">
        <f t="shared" si="149"/>
        <v>132</v>
      </c>
      <c r="B2104" s="5" t="s">
        <v>39</v>
      </c>
      <c r="C2104" s="26">
        <v>44024</v>
      </c>
      <c r="D2104" s="4">
        <v>68</v>
      </c>
      <c r="E2104" s="29">
        <v>461</v>
      </c>
      <c r="G2104" s="82" t="e">
        <f>F2104+G2079</f>
        <v>#REF!</v>
      </c>
      <c r="H2104" s="92">
        <f t="shared" si="150"/>
        <v>461</v>
      </c>
      <c r="I2104" s="92">
        <f t="shared" si="148"/>
        <v>6.1333980429966486</v>
      </c>
      <c r="J2104" s="149">
        <f t="shared" si="147"/>
        <v>4.7144498114918303</v>
      </c>
    </row>
    <row r="2105" spans="1:10" x14ac:dyDescent="0.25">
      <c r="A2105" s="92">
        <f t="shared" si="149"/>
        <v>133</v>
      </c>
      <c r="B2105" s="5" t="s">
        <v>39</v>
      </c>
      <c r="C2105" s="26">
        <v>44025</v>
      </c>
      <c r="D2105" s="4">
        <v>5</v>
      </c>
      <c r="E2105" s="29">
        <v>466</v>
      </c>
      <c r="G2105" s="82" t="e">
        <f>F2105+G2080</f>
        <v>#REF!</v>
      </c>
      <c r="H2105" s="92">
        <f t="shared" si="150"/>
        <v>466</v>
      </c>
      <c r="I2105" s="92">
        <f t="shared" si="148"/>
        <v>6.1441856341256456</v>
      </c>
      <c r="J2105" s="149">
        <f t="shared" si="147"/>
        <v>5.1792487789647979</v>
      </c>
    </row>
    <row r="2106" spans="1:10" x14ac:dyDescent="0.25">
      <c r="A2106" s="92">
        <f t="shared" si="149"/>
        <v>134</v>
      </c>
      <c r="B2106" s="5" t="s">
        <v>39</v>
      </c>
      <c r="C2106" s="26">
        <v>44026</v>
      </c>
      <c r="D2106" s="4">
        <v>16</v>
      </c>
      <c r="E2106" s="29">
        <v>482</v>
      </c>
      <c r="G2106" s="82" t="e">
        <f>F2106+G2081</f>
        <v>#REF!</v>
      </c>
      <c r="H2106" s="92">
        <f t="shared" si="150"/>
        <v>482</v>
      </c>
      <c r="I2106" s="92">
        <f t="shared" si="148"/>
        <v>6.1779441140506002</v>
      </c>
      <c r="J2106" s="149">
        <f t="shared" si="147"/>
        <v>5.9786330302929693</v>
      </c>
    </row>
    <row r="2107" spans="1:10" x14ac:dyDescent="0.25">
      <c r="A2107" s="92">
        <f t="shared" si="149"/>
        <v>135</v>
      </c>
      <c r="B2107" s="5" t="s">
        <v>39</v>
      </c>
      <c r="C2107" s="26">
        <v>44027</v>
      </c>
      <c r="D2107" s="4">
        <v>50</v>
      </c>
      <c r="E2107" s="29">
        <v>532</v>
      </c>
      <c r="G2107" s="82">
        <f>F2107+G2082</f>
        <v>209</v>
      </c>
      <c r="H2107" s="92">
        <f t="shared" si="150"/>
        <v>532</v>
      </c>
      <c r="I2107" s="92">
        <f t="shared" si="148"/>
        <v>6.2766434893416445</v>
      </c>
      <c r="J2107" s="149">
        <f t="shared" si="147"/>
        <v>6.9412338598666414</v>
      </c>
    </row>
    <row r="2108" spans="1:10" x14ac:dyDescent="0.25">
      <c r="A2108" s="92">
        <f t="shared" si="149"/>
        <v>136</v>
      </c>
      <c r="B2108" s="5" t="s">
        <v>39</v>
      </c>
      <c r="C2108" s="26">
        <v>44028</v>
      </c>
      <c r="D2108" s="4">
        <v>22</v>
      </c>
      <c r="E2108" s="29">
        <v>554</v>
      </c>
      <c r="G2108" s="82" t="e">
        <f>F2108+G2083</f>
        <v>#REF!</v>
      </c>
      <c r="H2108" s="92">
        <f t="shared" si="150"/>
        <v>554</v>
      </c>
      <c r="I2108" s="92">
        <f t="shared" si="148"/>
        <v>6.3171646867472839</v>
      </c>
      <c r="J2108" s="149">
        <f t="shared" ref="J2108:J2171" si="151">LN(2)/SLOPE(I2101:I2108,A2101:A2108)</f>
        <v>8.3269186381089213</v>
      </c>
    </row>
    <row r="2109" spans="1:10" x14ac:dyDescent="0.25">
      <c r="A2109" s="92">
        <f t="shared" si="149"/>
        <v>137</v>
      </c>
      <c r="B2109" s="5" t="s">
        <v>39</v>
      </c>
      <c r="C2109" s="26">
        <v>44029</v>
      </c>
      <c r="D2109" s="4">
        <v>107</v>
      </c>
      <c r="E2109" s="29">
        <v>661</v>
      </c>
      <c r="G2109" s="82">
        <f>F2109+G2084</f>
        <v>240</v>
      </c>
      <c r="H2109" s="92">
        <f t="shared" si="150"/>
        <v>661</v>
      </c>
      <c r="I2109" s="92">
        <f t="shared" si="148"/>
        <v>6.4937538398516859</v>
      </c>
      <c r="J2109" s="149">
        <f t="shared" si="151"/>
        <v>8.3673004401223796</v>
      </c>
    </row>
    <row r="2110" spans="1:10" x14ac:dyDescent="0.25">
      <c r="A2110" s="92">
        <f t="shared" si="149"/>
        <v>138</v>
      </c>
      <c r="B2110" s="5" t="s">
        <v>39</v>
      </c>
      <c r="C2110" s="26">
        <v>44030</v>
      </c>
      <c r="D2110" s="4">
        <v>7</v>
      </c>
      <c r="E2110" s="29">
        <v>668</v>
      </c>
      <c r="G2110" s="82" t="e">
        <f>F2110+G2085</f>
        <v>#REF!</v>
      </c>
      <c r="H2110" s="92">
        <f t="shared" si="150"/>
        <v>668</v>
      </c>
      <c r="I2110" s="92">
        <f t="shared" si="148"/>
        <v>6.5042881735366453</v>
      </c>
      <c r="J2110" s="149">
        <f t="shared" si="151"/>
        <v>9.4939817363393662</v>
      </c>
    </row>
    <row r="2111" spans="1:10" x14ac:dyDescent="0.25">
      <c r="A2111" s="92">
        <f t="shared" si="149"/>
        <v>139</v>
      </c>
      <c r="B2111" s="5" t="s">
        <v>39</v>
      </c>
      <c r="C2111" s="26">
        <v>44031</v>
      </c>
      <c r="D2111" s="4">
        <v>6</v>
      </c>
      <c r="E2111" s="29">
        <v>674</v>
      </c>
      <c r="G2111" s="82" t="e">
        <f>F2111+G2086</f>
        <v>#REF!</v>
      </c>
      <c r="H2111" s="92">
        <f t="shared" si="150"/>
        <v>674</v>
      </c>
      <c r="I2111" s="92">
        <f t="shared" si="148"/>
        <v>6.513230110912307</v>
      </c>
      <c r="J2111" s="149">
        <f t="shared" si="151"/>
        <v>10.688689124953219</v>
      </c>
    </row>
    <row r="2112" spans="1:10" x14ac:dyDescent="0.25">
      <c r="A2112" s="92">
        <f t="shared" si="149"/>
        <v>140</v>
      </c>
      <c r="B2112" s="5" t="s">
        <v>39</v>
      </c>
      <c r="C2112" s="26">
        <v>44032</v>
      </c>
      <c r="D2112" s="4">
        <v>84</v>
      </c>
      <c r="E2112" s="29">
        <v>758</v>
      </c>
      <c r="G2112" s="82">
        <f>F2112+G2087</f>
        <v>49</v>
      </c>
      <c r="H2112" s="92">
        <f t="shared" si="150"/>
        <v>758</v>
      </c>
      <c r="I2112" s="92">
        <f t="shared" si="148"/>
        <v>6.6306833856423717</v>
      </c>
      <c r="J2112" s="149">
        <f t="shared" si="151"/>
        <v>9.7997098599444765</v>
      </c>
    </row>
    <row r="2113" spans="1:10" x14ac:dyDescent="0.25">
      <c r="A2113" s="92">
        <f t="shared" si="149"/>
        <v>141</v>
      </c>
      <c r="B2113" s="5" t="s">
        <v>39</v>
      </c>
      <c r="C2113" s="26">
        <v>44033</v>
      </c>
      <c r="D2113" s="4">
        <v>120</v>
      </c>
      <c r="E2113" s="29">
        <v>878</v>
      </c>
      <c r="F2113" s="4">
        <v>30</v>
      </c>
      <c r="G2113" s="82" t="e">
        <f>F2113+G2088</f>
        <v>#REF!</v>
      </c>
      <c r="H2113" s="92">
        <f t="shared" si="150"/>
        <v>878</v>
      </c>
      <c r="I2113" s="92">
        <f t="shared" si="148"/>
        <v>6.7776465936351169</v>
      </c>
      <c r="J2113" s="149">
        <f t="shared" si="151"/>
        <v>8.8664102001272926</v>
      </c>
    </row>
    <row r="2114" spans="1:10" x14ac:dyDescent="0.25">
      <c r="A2114" s="92">
        <f t="shared" si="149"/>
        <v>142</v>
      </c>
      <c r="B2114" s="5" t="s">
        <v>39</v>
      </c>
      <c r="C2114" s="26">
        <v>44034</v>
      </c>
      <c r="D2114" s="4">
        <v>155</v>
      </c>
      <c r="E2114" s="29">
        <v>1033</v>
      </c>
      <c r="G2114" s="82" t="e">
        <f>F2114+G2089</f>
        <v>#REF!</v>
      </c>
      <c r="H2114" s="92">
        <f t="shared" si="150"/>
        <v>1033</v>
      </c>
      <c r="I2114" s="92">
        <f t="shared" ref="I2114:I2177" si="152">LN(H2114)</f>
        <v>6.9402224691196386</v>
      </c>
      <c r="J2114" s="149">
        <f t="shared" si="151"/>
        <v>7.9031950734614069</v>
      </c>
    </row>
    <row r="2115" spans="1:10" x14ac:dyDescent="0.25">
      <c r="A2115" s="92">
        <f t="shared" si="149"/>
        <v>143</v>
      </c>
      <c r="B2115" s="5" t="s">
        <v>39</v>
      </c>
      <c r="C2115" s="26">
        <v>44035</v>
      </c>
      <c r="D2115" s="4">
        <v>158</v>
      </c>
      <c r="E2115" s="29">
        <v>1191</v>
      </c>
      <c r="G2115" s="82">
        <f>F2115+G2090</f>
        <v>11</v>
      </c>
      <c r="H2115" s="92">
        <f t="shared" si="150"/>
        <v>1191</v>
      </c>
      <c r="I2115" s="92">
        <f t="shared" si="152"/>
        <v>7.0825485693552999</v>
      </c>
      <c r="J2115" s="149">
        <f t="shared" si="151"/>
        <v>6.8277878963383341</v>
      </c>
    </row>
    <row r="2116" spans="1:10" x14ac:dyDescent="0.25">
      <c r="A2116" s="92">
        <f t="shared" ref="A2116:A2179" si="153">IF(EXACT(B2116,B2115),A2115+1,1)</f>
        <v>144</v>
      </c>
      <c r="B2116" s="5" t="s">
        <v>39</v>
      </c>
      <c r="C2116" s="26">
        <v>44036</v>
      </c>
      <c r="D2116" s="4">
        <v>155</v>
      </c>
      <c r="E2116" s="29">
        <v>1346</v>
      </c>
      <c r="G2116" s="82" t="e">
        <f>F2116+G2091</f>
        <v>#REF!</v>
      </c>
      <c r="H2116" s="92">
        <f t="shared" si="150"/>
        <v>1346</v>
      </c>
      <c r="I2116" s="92">
        <f t="shared" si="152"/>
        <v>7.2048925102046733</v>
      </c>
      <c r="J2116" s="149">
        <f t="shared" si="151"/>
        <v>6.2625609904809849</v>
      </c>
    </row>
    <row r="2117" spans="1:10" x14ac:dyDescent="0.25">
      <c r="A2117" s="92">
        <f t="shared" si="153"/>
        <v>145</v>
      </c>
      <c r="B2117" s="5" t="s">
        <v>39</v>
      </c>
      <c r="C2117" s="26">
        <v>44037</v>
      </c>
      <c r="D2117" s="4">
        <v>36</v>
      </c>
      <c r="E2117" s="29">
        <v>1382</v>
      </c>
      <c r="G2117" s="82" t="e">
        <f>F2117+G2092</f>
        <v>#REF!</v>
      </c>
      <c r="H2117" s="92">
        <f t="shared" si="150"/>
        <v>1382</v>
      </c>
      <c r="I2117" s="92">
        <f t="shared" si="152"/>
        <v>7.2312870043276156</v>
      </c>
      <c r="J2117" s="149">
        <f t="shared" si="151"/>
        <v>5.78456176054405</v>
      </c>
    </row>
    <row r="2118" spans="1:10" x14ac:dyDescent="0.25">
      <c r="A2118" s="92">
        <f t="shared" si="153"/>
        <v>146</v>
      </c>
      <c r="B2118" s="5" t="s">
        <v>39</v>
      </c>
      <c r="C2118" s="26">
        <v>44038</v>
      </c>
      <c r="D2118" s="4">
        <v>46</v>
      </c>
      <c r="E2118" s="29">
        <v>1428</v>
      </c>
      <c r="G2118" s="82">
        <f>F2118+G2093</f>
        <v>19</v>
      </c>
      <c r="H2118" s="92">
        <f t="shared" si="150"/>
        <v>1428</v>
      </c>
      <c r="I2118" s="92">
        <f t="shared" si="152"/>
        <v>7.2640301428995295</v>
      </c>
      <c r="J2118" s="149">
        <f t="shared" si="151"/>
        <v>6.0132473793038663</v>
      </c>
    </row>
    <row r="2119" spans="1:10" x14ac:dyDescent="0.25">
      <c r="A2119" s="92">
        <f t="shared" si="153"/>
        <v>147</v>
      </c>
      <c r="B2119" s="5" t="s">
        <v>39</v>
      </c>
      <c r="C2119" s="26">
        <v>44039</v>
      </c>
      <c r="D2119" s="4">
        <v>92</v>
      </c>
      <c r="E2119" s="29">
        <v>1520</v>
      </c>
      <c r="G2119" s="82" t="e">
        <f>F2119+G2094</f>
        <v>#REF!</v>
      </c>
      <c r="H2119" s="92">
        <f t="shared" si="150"/>
        <v>1520</v>
      </c>
      <c r="I2119" s="92">
        <f t="shared" si="152"/>
        <v>7.3264656138403224</v>
      </c>
      <c r="J2119" s="149">
        <f t="shared" si="151"/>
        <v>7.0167327177830021</v>
      </c>
    </row>
    <row r="2120" spans="1:10" x14ac:dyDescent="0.25">
      <c r="A2120" s="92">
        <f t="shared" si="153"/>
        <v>148</v>
      </c>
      <c r="B2120" s="5" t="s">
        <v>39</v>
      </c>
      <c r="C2120" s="26">
        <v>44040</v>
      </c>
      <c r="D2120" s="4">
        <v>158</v>
      </c>
      <c r="E2120" s="29">
        <v>1678</v>
      </c>
      <c r="G2120" s="82" t="e">
        <f>F2120+G2095</f>
        <v>#REF!</v>
      </c>
      <c r="H2120" s="92">
        <f t="shared" si="150"/>
        <v>1678</v>
      </c>
      <c r="I2120" s="92">
        <f t="shared" si="152"/>
        <v>7.4253578870271513</v>
      </c>
      <c r="J2120" s="149">
        <f t="shared" si="151"/>
        <v>8.2751679756496355</v>
      </c>
    </row>
    <row r="2121" spans="1:10" x14ac:dyDescent="0.25">
      <c r="A2121" s="92">
        <f t="shared" si="153"/>
        <v>149</v>
      </c>
      <c r="B2121" s="5" t="s">
        <v>39</v>
      </c>
      <c r="C2121" s="26">
        <v>44041</v>
      </c>
      <c r="D2121" s="4">
        <v>172</v>
      </c>
      <c r="E2121" s="29">
        <v>1850</v>
      </c>
      <c r="G2121" s="82">
        <f>F2121+G2096</f>
        <v>0</v>
      </c>
      <c r="H2121" s="92">
        <f t="shared" si="150"/>
        <v>1850</v>
      </c>
      <c r="I2121" s="92">
        <f t="shared" si="152"/>
        <v>7.5229409180723703</v>
      </c>
      <c r="J2121" s="149">
        <f t="shared" si="151"/>
        <v>9.405379866708877</v>
      </c>
    </row>
    <row r="2122" spans="1:10" x14ac:dyDescent="0.25">
      <c r="A2122" s="92">
        <f t="shared" si="153"/>
        <v>150</v>
      </c>
      <c r="B2122" s="5" t="s">
        <v>39</v>
      </c>
      <c r="C2122" s="26">
        <v>44042</v>
      </c>
      <c r="D2122" s="4">
        <v>161</v>
      </c>
      <c r="E2122" s="29">
        <v>2011</v>
      </c>
      <c r="G2122" s="82" t="e">
        <f>F2122+G2097</f>
        <v>#REF!</v>
      </c>
      <c r="H2122" s="92">
        <f t="shared" si="150"/>
        <v>2011</v>
      </c>
      <c r="I2122" s="92">
        <f t="shared" si="152"/>
        <v>7.6063873897726522</v>
      </c>
      <c r="J2122" s="149">
        <f t="shared" si="151"/>
        <v>9.8655899951193451</v>
      </c>
    </row>
    <row r="2123" spans="1:10" x14ac:dyDescent="0.25">
      <c r="A2123" s="92">
        <f t="shared" si="153"/>
        <v>151</v>
      </c>
      <c r="B2123" s="5" t="s">
        <v>39</v>
      </c>
      <c r="C2123" s="26">
        <v>44043</v>
      </c>
      <c r="D2123" s="4">
        <v>238</v>
      </c>
      <c r="E2123" s="29">
        <v>2249</v>
      </c>
      <c r="G2123" s="82" t="e">
        <f>F2123+G2098</f>
        <v>#REF!</v>
      </c>
      <c r="H2123" s="92">
        <f t="shared" si="150"/>
        <v>2249</v>
      </c>
      <c r="I2123" s="92">
        <f t="shared" si="152"/>
        <v>7.7182409519593156</v>
      </c>
      <c r="J2123" s="149">
        <f t="shared" si="151"/>
        <v>9.1770448397434183</v>
      </c>
    </row>
    <row r="2124" spans="1:10" x14ac:dyDescent="0.25">
      <c r="A2124" s="92">
        <f t="shared" si="153"/>
        <v>152</v>
      </c>
      <c r="B2124" s="5" t="s">
        <v>39</v>
      </c>
      <c r="C2124" s="26">
        <v>44044</v>
      </c>
      <c r="D2124" s="4">
        <v>85</v>
      </c>
      <c r="E2124" s="29">
        <v>2334</v>
      </c>
      <c r="G2124" s="82">
        <f>F2124+G2099</f>
        <v>227</v>
      </c>
      <c r="H2124" s="92">
        <f t="shared" si="150"/>
        <v>2334</v>
      </c>
      <c r="I2124" s="92">
        <f t="shared" si="152"/>
        <v>7.7553388128465013</v>
      </c>
      <c r="J2124" s="149">
        <f t="shared" si="151"/>
        <v>8.4668245355305487</v>
      </c>
    </row>
    <row r="2125" spans="1:10" x14ac:dyDescent="0.25">
      <c r="A2125" s="92">
        <f t="shared" si="153"/>
        <v>153</v>
      </c>
      <c r="B2125" s="5" t="s">
        <v>39</v>
      </c>
      <c r="C2125" s="26">
        <v>44045</v>
      </c>
      <c r="D2125" s="4">
        <v>38</v>
      </c>
      <c r="E2125" s="29">
        <v>2372</v>
      </c>
      <c r="G2125" s="82" t="e">
        <f>F2125+G2100</f>
        <v>#REF!</v>
      </c>
      <c r="H2125" s="92">
        <f t="shared" si="150"/>
        <v>2372</v>
      </c>
      <c r="I2125" s="92">
        <f t="shared" si="152"/>
        <v>7.7714887601176157</v>
      </c>
      <c r="J2125" s="149">
        <f t="shared" si="151"/>
        <v>8.7441404718471443</v>
      </c>
    </row>
    <row r="2126" spans="1:10" x14ac:dyDescent="0.25">
      <c r="A2126" s="92">
        <f t="shared" si="153"/>
        <v>154</v>
      </c>
      <c r="B2126" s="5" t="s">
        <v>39</v>
      </c>
      <c r="C2126" s="26">
        <v>44046</v>
      </c>
      <c r="D2126" s="4">
        <v>102</v>
      </c>
      <c r="E2126" s="29">
        <v>2474</v>
      </c>
      <c r="G2126" s="82" t="e">
        <f>F2126+G2101</f>
        <v>#REF!</v>
      </c>
      <c r="H2126" s="92">
        <f t="shared" si="150"/>
        <v>2474</v>
      </c>
      <c r="I2126" s="92">
        <f t="shared" si="152"/>
        <v>7.8135915529524329</v>
      </c>
      <c r="J2126" s="149">
        <f t="shared" si="151"/>
        <v>9.7862928123314141</v>
      </c>
    </row>
    <row r="2127" spans="1:10" x14ac:dyDescent="0.25">
      <c r="A2127" s="92">
        <f t="shared" si="153"/>
        <v>155</v>
      </c>
      <c r="B2127" s="5" t="s">
        <v>39</v>
      </c>
      <c r="C2127" s="26">
        <v>44047</v>
      </c>
      <c r="D2127" s="4">
        <v>269</v>
      </c>
      <c r="E2127" s="29">
        <v>2743</v>
      </c>
      <c r="G2127" s="82">
        <f>F2127+G2102</f>
        <v>220</v>
      </c>
      <c r="H2127" s="92">
        <f t="shared" si="150"/>
        <v>2743</v>
      </c>
      <c r="I2127" s="92">
        <f t="shared" si="152"/>
        <v>7.9168074909376029</v>
      </c>
      <c r="J2127" s="149">
        <f t="shared" si="151"/>
        <v>10.731014356385117</v>
      </c>
    </row>
    <row r="2128" spans="1:10" x14ac:dyDescent="0.25">
      <c r="A2128" s="92">
        <f t="shared" si="153"/>
        <v>156</v>
      </c>
      <c r="B2128" s="5" t="s">
        <v>39</v>
      </c>
      <c r="C2128" s="26">
        <v>44048</v>
      </c>
      <c r="D2128" s="4">
        <v>135</v>
      </c>
      <c r="E2128" s="29">
        <v>2878</v>
      </c>
      <c r="G2128" s="82" t="e">
        <f>F2128+G2103</f>
        <v>#REF!</v>
      </c>
      <c r="H2128" s="92">
        <f t="shared" si="150"/>
        <v>2878</v>
      </c>
      <c r="I2128" s="92">
        <f t="shared" si="152"/>
        <v>7.9648508874473132</v>
      </c>
      <c r="J2128" s="149">
        <f t="shared" si="151"/>
        <v>11.768032051500297</v>
      </c>
    </row>
    <row r="2129" spans="1:10" x14ac:dyDescent="0.25">
      <c r="A2129" s="92">
        <f t="shared" si="153"/>
        <v>157</v>
      </c>
      <c r="B2129" s="5" t="s">
        <v>39</v>
      </c>
      <c r="C2129" s="26">
        <v>44049</v>
      </c>
      <c r="D2129" s="4">
        <v>71</v>
      </c>
      <c r="E2129" s="29">
        <v>2949</v>
      </c>
      <c r="G2129" s="82" t="e">
        <f>F2129+G2104</f>
        <v>#REF!</v>
      </c>
      <c r="H2129" s="92">
        <f t="shared" si="150"/>
        <v>2949</v>
      </c>
      <c r="I2129" s="92">
        <f t="shared" si="152"/>
        <v>7.9892214088152764</v>
      </c>
      <c r="J2129" s="149">
        <f t="shared" si="151"/>
        <v>13.115377587725442</v>
      </c>
    </row>
    <row r="2130" spans="1:10" x14ac:dyDescent="0.25">
      <c r="A2130" s="92">
        <f t="shared" si="153"/>
        <v>158</v>
      </c>
      <c r="B2130" s="5" t="s">
        <v>39</v>
      </c>
      <c r="C2130" s="26">
        <v>44050</v>
      </c>
      <c r="D2130" s="4">
        <v>70</v>
      </c>
      <c r="E2130" s="29">
        <v>3019</v>
      </c>
      <c r="G2130" s="82" t="e">
        <f>F2130+G2105</f>
        <v>#REF!</v>
      </c>
      <c r="H2130" s="92">
        <f t="shared" si="150"/>
        <v>3019</v>
      </c>
      <c r="I2130" s="92">
        <f t="shared" si="152"/>
        <v>8.0126809297068391</v>
      </c>
      <c r="J2130" s="149">
        <f t="shared" si="151"/>
        <v>14.87670177514013</v>
      </c>
    </row>
    <row r="2131" spans="1:10" x14ac:dyDescent="0.25">
      <c r="A2131" s="92">
        <f t="shared" si="153"/>
        <v>159</v>
      </c>
      <c r="B2131" s="5" t="s">
        <v>39</v>
      </c>
      <c r="C2131" s="26">
        <v>44051</v>
      </c>
      <c r="D2131" s="4">
        <v>328</v>
      </c>
      <c r="E2131" s="29">
        <v>3347</v>
      </c>
      <c r="F2131" s="4">
        <v>1</v>
      </c>
      <c r="G2131" s="82" t="e">
        <f>F2131+G2106</f>
        <v>#REF!</v>
      </c>
      <c r="H2131" s="92">
        <f t="shared" si="150"/>
        <v>3347</v>
      </c>
      <c r="I2131" s="92">
        <f t="shared" si="152"/>
        <v>8.1158197012113273</v>
      </c>
      <c r="J2131" s="149">
        <f t="shared" si="151"/>
        <v>13.52714816324521</v>
      </c>
    </row>
    <row r="2132" spans="1:10" x14ac:dyDescent="0.25">
      <c r="A2132" s="92">
        <f t="shared" si="153"/>
        <v>160</v>
      </c>
      <c r="B2132" s="5" t="s">
        <v>39</v>
      </c>
      <c r="C2132" s="26">
        <v>44052</v>
      </c>
      <c r="D2132" s="4">
        <v>73</v>
      </c>
      <c r="E2132" s="29">
        <v>3420</v>
      </c>
      <c r="G2132" s="82">
        <f>F2132+G2107</f>
        <v>209</v>
      </c>
      <c r="H2132" s="92">
        <f t="shared" si="150"/>
        <v>3420</v>
      </c>
      <c r="I2132" s="92">
        <f t="shared" si="152"/>
        <v>8.1373958300566507</v>
      </c>
      <c r="J2132" s="149">
        <f t="shared" si="151"/>
        <v>13.279647524257344</v>
      </c>
    </row>
    <row r="2133" spans="1:10" x14ac:dyDescent="0.25">
      <c r="A2133" s="92">
        <f t="shared" si="153"/>
        <v>161</v>
      </c>
      <c r="B2133" s="5" t="s">
        <v>39</v>
      </c>
      <c r="C2133" s="26">
        <v>44053</v>
      </c>
      <c r="D2133" s="4">
        <v>139</v>
      </c>
      <c r="E2133" s="29">
        <v>3559</v>
      </c>
      <c r="F2133" s="4">
        <v>1</v>
      </c>
      <c r="G2133" s="82">
        <f>F2133+G2109</f>
        <v>241</v>
      </c>
      <c r="H2133" s="92">
        <f t="shared" si="150"/>
        <v>3559</v>
      </c>
      <c r="I2133" s="92">
        <f t="shared" si="152"/>
        <v>8.1772348855101935</v>
      </c>
      <c r="J2133" s="149">
        <f t="shared" si="151"/>
        <v>14.11564393353458</v>
      </c>
    </row>
    <row r="2134" spans="1:10" x14ac:dyDescent="0.25">
      <c r="A2134" s="92">
        <f t="shared" si="153"/>
        <v>162</v>
      </c>
      <c r="B2134" s="5" t="s">
        <v>39</v>
      </c>
      <c r="C2134" s="26">
        <v>44054</v>
      </c>
      <c r="D2134" s="4">
        <v>318</v>
      </c>
      <c r="E2134" s="29">
        <v>3877</v>
      </c>
      <c r="G2134" s="82" t="e">
        <f>F2134+G2110</f>
        <v>#REF!</v>
      </c>
      <c r="H2134" s="92">
        <f t="shared" si="150"/>
        <v>3877</v>
      </c>
      <c r="I2134" s="92">
        <f t="shared" si="152"/>
        <v>8.2628169376709284</v>
      </c>
      <c r="J2134" s="149">
        <f t="shared" si="151"/>
        <v>14.441826509187038</v>
      </c>
    </row>
    <row r="2135" spans="1:10" x14ac:dyDescent="0.25">
      <c r="A2135" s="92">
        <f t="shared" si="153"/>
        <v>163</v>
      </c>
      <c r="B2135" s="5" t="s">
        <v>39</v>
      </c>
      <c r="C2135" s="26">
        <v>44055</v>
      </c>
      <c r="D2135" s="4">
        <v>152</v>
      </c>
      <c r="E2135" s="29">
        <f>D2135+E2111</f>
        <v>826</v>
      </c>
      <c r="G2135" s="82" t="e">
        <f>F2135+G2111</f>
        <v>#REF!</v>
      </c>
      <c r="H2135" s="92">
        <f t="shared" si="150"/>
        <v>4029</v>
      </c>
      <c r="I2135" s="92">
        <f t="shared" si="152"/>
        <v>8.3012734851913468</v>
      </c>
      <c r="J2135" s="149">
        <f t="shared" si="151"/>
        <v>13.738078138071993</v>
      </c>
    </row>
    <row r="2136" spans="1:10" x14ac:dyDescent="0.25">
      <c r="A2136" s="92">
        <f t="shared" si="153"/>
        <v>164</v>
      </c>
      <c r="B2136" s="5" t="s">
        <v>39</v>
      </c>
      <c r="C2136" s="26">
        <v>44056</v>
      </c>
      <c r="D2136" s="4">
        <v>167</v>
      </c>
      <c r="E2136" s="29">
        <f>D2136+E2112</f>
        <v>925</v>
      </c>
      <c r="F2136" s="4">
        <f>2+9+8</f>
        <v>19</v>
      </c>
      <c r="G2136" s="82">
        <f>F2136+G2112</f>
        <v>68</v>
      </c>
      <c r="H2136" s="92">
        <f t="shared" si="150"/>
        <v>4196</v>
      </c>
      <c r="I2136" s="92">
        <f t="shared" si="152"/>
        <v>8.341886969516187</v>
      </c>
      <c r="J2136" s="149">
        <f t="shared" si="151"/>
        <v>13.255547692850614</v>
      </c>
    </row>
    <row r="2137" spans="1:10" x14ac:dyDescent="0.25">
      <c r="A2137" s="92">
        <f t="shared" si="153"/>
        <v>165</v>
      </c>
      <c r="B2137" s="5" t="s">
        <v>39</v>
      </c>
      <c r="C2137" s="26">
        <v>44057</v>
      </c>
      <c r="D2137" s="4">
        <f>133-3</f>
        <v>130</v>
      </c>
      <c r="E2137" s="29">
        <f>D2137+E2113</f>
        <v>1008</v>
      </c>
      <c r="F2137" s="4">
        <f>14+7</f>
        <v>21</v>
      </c>
      <c r="G2137" s="82" t="e">
        <f>F2137+G2113</f>
        <v>#REF!</v>
      </c>
      <c r="H2137" s="92">
        <f t="shared" si="150"/>
        <v>4326</v>
      </c>
      <c r="I2137" s="92">
        <f t="shared" si="152"/>
        <v>8.3723986065130038</v>
      </c>
      <c r="J2137" s="149">
        <f t="shared" si="151"/>
        <v>13.779038789787814</v>
      </c>
    </row>
    <row r="2138" spans="1:10" x14ac:dyDescent="0.25">
      <c r="A2138" s="92">
        <f t="shared" si="153"/>
        <v>166</v>
      </c>
      <c r="B2138" s="5" t="s">
        <v>39</v>
      </c>
      <c r="C2138" s="26">
        <v>44058</v>
      </c>
      <c r="D2138" s="4">
        <v>157</v>
      </c>
      <c r="E2138" s="29">
        <f>D2138+E2114</f>
        <v>1190</v>
      </c>
      <c r="G2138" s="82" t="e">
        <f>F2138+G2114</f>
        <v>#REF!</v>
      </c>
      <c r="H2138" s="92">
        <f t="shared" si="150"/>
        <v>4483</v>
      </c>
      <c r="I2138" s="92">
        <f t="shared" si="152"/>
        <v>8.4080477441554393</v>
      </c>
      <c r="J2138" s="149">
        <f t="shared" si="151"/>
        <v>15.51399057230199</v>
      </c>
    </row>
    <row r="2139" spans="1:10" x14ac:dyDescent="0.25">
      <c r="A2139" s="92">
        <f t="shared" si="153"/>
        <v>167</v>
      </c>
      <c r="B2139" s="5" t="s">
        <v>39</v>
      </c>
      <c r="C2139" s="26">
        <v>44059</v>
      </c>
      <c r="D2139" s="4">
        <v>272</v>
      </c>
      <c r="E2139" s="29">
        <f>D2139+E2115</f>
        <v>1463</v>
      </c>
      <c r="F2139" s="4">
        <v>16</v>
      </c>
      <c r="G2139" s="82">
        <f>F2139+G2115</f>
        <v>27</v>
      </c>
      <c r="H2139" s="92">
        <f t="shared" si="150"/>
        <v>4755</v>
      </c>
      <c r="I2139" s="92">
        <f t="shared" si="152"/>
        <v>8.4669519749794908</v>
      </c>
      <c r="J2139" s="149">
        <f t="shared" si="151"/>
        <v>15.20093021814851</v>
      </c>
    </row>
    <row r="2140" spans="1:10" x14ac:dyDescent="0.25">
      <c r="A2140" s="92">
        <f t="shared" si="153"/>
        <v>168</v>
      </c>
      <c r="B2140" s="5" t="s">
        <v>39</v>
      </c>
      <c r="C2140" s="26">
        <v>44060</v>
      </c>
      <c r="D2140" s="4">
        <v>244</v>
      </c>
      <c r="E2140" s="29">
        <f>D2140+E2116</f>
        <v>1590</v>
      </c>
      <c r="G2140" s="82" t="e">
        <f>F2140+G2116</f>
        <v>#REF!</v>
      </c>
      <c r="H2140" s="92">
        <f t="shared" si="150"/>
        <v>4999</v>
      </c>
      <c r="I2140" s="92">
        <f t="shared" si="152"/>
        <v>8.5169931714135707</v>
      </c>
      <c r="J2140" s="149">
        <f t="shared" si="151"/>
        <v>15.527252082815066</v>
      </c>
    </row>
    <row r="2141" spans="1:10" x14ac:dyDescent="0.25">
      <c r="A2141" s="92">
        <f t="shared" si="153"/>
        <v>169</v>
      </c>
      <c r="B2141" s="5" t="s">
        <v>39</v>
      </c>
      <c r="C2141" s="26">
        <v>44061</v>
      </c>
      <c r="D2141" s="4">
        <v>218</v>
      </c>
      <c r="E2141" s="29">
        <v>5227</v>
      </c>
      <c r="F2141" s="4">
        <f>3+7+5+1</f>
        <v>16</v>
      </c>
      <c r="G2141" s="82" t="e">
        <f>F2141+G2117</f>
        <v>#REF!</v>
      </c>
      <c r="H2141" s="92">
        <f t="shared" si="150"/>
        <v>5217</v>
      </c>
      <c r="I2141" s="92">
        <f t="shared" si="152"/>
        <v>8.5596778030223923</v>
      </c>
      <c r="J2141" s="149">
        <f t="shared" si="151"/>
        <v>16.320917995382967</v>
      </c>
    </row>
    <row r="2142" spans="1:10" x14ac:dyDescent="0.25">
      <c r="A2142" s="92">
        <f t="shared" si="153"/>
        <v>170</v>
      </c>
      <c r="B2142" s="5" t="s">
        <v>39</v>
      </c>
      <c r="C2142" s="26">
        <v>44062</v>
      </c>
      <c r="D2142" s="4">
        <v>133</v>
      </c>
      <c r="E2142" s="29">
        <f>D2142+E2118</f>
        <v>1561</v>
      </c>
      <c r="F2142" s="4">
        <v>12</v>
      </c>
      <c r="G2142" s="82">
        <f>F2142+G2118</f>
        <v>31</v>
      </c>
      <c r="H2142" s="92">
        <f t="shared" si="150"/>
        <v>5350</v>
      </c>
      <c r="I2142" s="92">
        <f t="shared" si="152"/>
        <v>8.5848518398900531</v>
      </c>
      <c r="J2142" s="149">
        <f t="shared" si="151"/>
        <v>16.324478372101098</v>
      </c>
    </row>
    <row r="2143" spans="1:10" x14ac:dyDescent="0.25">
      <c r="A2143" s="92">
        <f t="shared" si="153"/>
        <v>171</v>
      </c>
      <c r="B2143" s="5" t="s">
        <v>39</v>
      </c>
      <c r="C2143" s="26">
        <v>44063</v>
      </c>
      <c r="D2143" s="4">
        <v>264</v>
      </c>
      <c r="E2143" s="29">
        <f>D2143+E2119</f>
        <v>1784</v>
      </c>
      <c r="F2143" s="4">
        <f>1+8+6</f>
        <v>15</v>
      </c>
      <c r="G2143" s="82" t="e">
        <f>F2143+G2119</f>
        <v>#REF!</v>
      </c>
      <c r="H2143" s="92">
        <f t="shared" si="150"/>
        <v>5614</v>
      </c>
      <c r="I2143" s="92">
        <f t="shared" si="152"/>
        <v>8.6330187569218282</v>
      </c>
      <c r="J2143" s="149">
        <f t="shared" si="151"/>
        <v>16.150464431445457</v>
      </c>
    </row>
    <row r="2144" spans="1:10" x14ac:dyDescent="0.25">
      <c r="A2144" s="92">
        <f t="shared" si="153"/>
        <v>172</v>
      </c>
      <c r="B2144" s="5" t="s">
        <v>39</v>
      </c>
      <c r="C2144" s="26">
        <v>44064</v>
      </c>
      <c r="D2144" s="4">
        <v>250</v>
      </c>
      <c r="E2144" s="29">
        <f>D2144+E2120</f>
        <v>1928</v>
      </c>
      <c r="F2144" s="4">
        <f>8+4+10+5</f>
        <v>27</v>
      </c>
      <c r="G2144" s="82" t="e">
        <f>F2144+G2120</f>
        <v>#REF!</v>
      </c>
      <c r="H2144" s="92">
        <f t="shared" si="150"/>
        <v>5864</v>
      </c>
      <c r="I2144" s="92">
        <f t="shared" si="152"/>
        <v>8.6765872435664875</v>
      </c>
      <c r="J2144" s="149">
        <f t="shared" si="151"/>
        <v>15.949434377635669</v>
      </c>
    </row>
    <row r="2145" spans="1:10" x14ac:dyDescent="0.25">
      <c r="A2145" s="92">
        <f t="shared" si="153"/>
        <v>173</v>
      </c>
      <c r="B2145" s="5" t="s">
        <v>39</v>
      </c>
      <c r="C2145" s="26">
        <v>44065</v>
      </c>
      <c r="D2145" s="4">
        <v>212</v>
      </c>
      <c r="E2145" s="29">
        <f>D2145+E2121</f>
        <v>2062</v>
      </c>
      <c r="F2145" s="4">
        <f>10+4</f>
        <v>14</v>
      </c>
      <c r="G2145" s="82">
        <f>F2145+G2121</f>
        <v>14</v>
      </c>
      <c r="H2145" s="92">
        <f t="shared" si="150"/>
        <v>6076</v>
      </c>
      <c r="I2145" s="92">
        <f t="shared" si="152"/>
        <v>8.7121018637156631</v>
      </c>
      <c r="J2145" s="149">
        <f t="shared" si="151"/>
        <v>16.402125526242543</v>
      </c>
    </row>
    <row r="2146" spans="1:10" x14ac:dyDescent="0.25">
      <c r="A2146" s="92">
        <f t="shared" si="153"/>
        <v>174</v>
      </c>
      <c r="B2146" s="5" t="s">
        <v>39</v>
      </c>
      <c r="C2146" s="26">
        <v>44066</v>
      </c>
      <c r="D2146" s="4">
        <v>185</v>
      </c>
      <c r="E2146" s="29">
        <f>D2146+E2122</f>
        <v>2196</v>
      </c>
      <c r="G2146" s="82" t="e">
        <f>F2146+G2122</f>
        <v>#REF!</v>
      </c>
      <c r="H2146" s="92">
        <f t="shared" si="150"/>
        <v>6261</v>
      </c>
      <c r="I2146" s="92">
        <f t="shared" si="152"/>
        <v>8.7420951957453106</v>
      </c>
      <c r="J2146" s="149">
        <f t="shared" si="151"/>
        <v>17.641387570767879</v>
      </c>
    </row>
    <row r="2147" spans="1:10" x14ac:dyDescent="0.25">
      <c r="A2147" s="92">
        <f t="shared" si="153"/>
        <v>175</v>
      </c>
      <c r="B2147" s="5" t="s">
        <v>39</v>
      </c>
      <c r="C2147" s="26">
        <v>44067</v>
      </c>
      <c r="D2147" s="4">
        <v>352</v>
      </c>
      <c r="E2147" s="29">
        <f>D2147+E2123</f>
        <v>2601</v>
      </c>
      <c r="F2147" s="4">
        <f>1+2+4+5</f>
        <v>12</v>
      </c>
      <c r="G2147" s="82" t="e">
        <f>F2147+G2123</f>
        <v>#REF!</v>
      </c>
      <c r="H2147" s="92">
        <f t="shared" si="150"/>
        <v>6613</v>
      </c>
      <c r="I2147" s="92">
        <f t="shared" si="152"/>
        <v>8.796792687674662</v>
      </c>
      <c r="J2147" s="149">
        <f t="shared" si="151"/>
        <v>17.665147282156482</v>
      </c>
    </row>
    <row r="2148" spans="1:10" x14ac:dyDescent="0.25">
      <c r="A2148" s="92">
        <f t="shared" si="153"/>
        <v>176</v>
      </c>
      <c r="B2148" s="5" t="s">
        <v>39</v>
      </c>
      <c r="C2148" s="26">
        <v>44068</v>
      </c>
      <c r="D2148" s="4">
        <v>215</v>
      </c>
      <c r="E2148" s="29">
        <f>D2148+E2124</f>
        <v>2549</v>
      </c>
      <c r="F2148" s="4">
        <v>10</v>
      </c>
      <c r="G2148" s="82">
        <f>F2148+G2124</f>
        <v>237</v>
      </c>
      <c r="H2148" s="92">
        <f t="shared" si="150"/>
        <v>6828</v>
      </c>
      <c r="I2148" s="92">
        <f t="shared" si="152"/>
        <v>8.8287870839143316</v>
      </c>
      <c r="J2148" s="149">
        <f t="shared" si="151"/>
        <v>17.610589720050115</v>
      </c>
    </row>
    <row r="2149" spans="1:10" x14ac:dyDescent="0.25">
      <c r="A2149" s="92">
        <f t="shared" si="153"/>
        <v>177</v>
      </c>
      <c r="B2149" s="5" t="s">
        <v>39</v>
      </c>
      <c r="C2149" s="26">
        <v>44069</v>
      </c>
      <c r="D2149" s="4">
        <v>236</v>
      </c>
      <c r="E2149" s="29">
        <f>D2149+E2125</f>
        <v>2608</v>
      </c>
      <c r="F2149" s="4">
        <f>9+4</f>
        <v>13</v>
      </c>
      <c r="G2149" s="82" t="e">
        <f>F2149+G2125</f>
        <v>#REF!</v>
      </c>
      <c r="H2149" s="92">
        <f t="shared" si="150"/>
        <v>7064</v>
      </c>
      <c r="I2149" s="92">
        <f t="shared" si="152"/>
        <v>8.8627667422837959</v>
      </c>
      <c r="J2149" s="149">
        <f t="shared" si="151"/>
        <v>17.564675482310705</v>
      </c>
    </row>
    <row r="2150" spans="1:10" x14ac:dyDescent="0.25">
      <c r="A2150" s="92">
        <f t="shared" si="153"/>
        <v>178</v>
      </c>
      <c r="B2150" s="5" t="s">
        <v>39</v>
      </c>
      <c r="C2150" s="26">
        <v>44070</v>
      </c>
      <c r="D2150" s="4">
        <v>200</v>
      </c>
      <c r="E2150" s="29">
        <f>D2150+E2126</f>
        <v>2674</v>
      </c>
      <c r="F2150" s="4">
        <f>4+2+3</f>
        <v>9</v>
      </c>
      <c r="G2150" s="82" t="e">
        <f>F2150+G2126</f>
        <v>#REF!</v>
      </c>
      <c r="H2150" s="92">
        <f t="shared" si="150"/>
        <v>7264</v>
      </c>
      <c r="I2150" s="92">
        <f t="shared" si="152"/>
        <v>8.890685920281129</v>
      </c>
      <c r="J2150" s="149">
        <f t="shared" si="151"/>
        <v>18.546802658530883</v>
      </c>
    </row>
    <row r="2151" spans="1:10" x14ac:dyDescent="0.25">
      <c r="A2151" s="92">
        <f t="shared" si="153"/>
        <v>179</v>
      </c>
      <c r="B2151" s="5" t="s">
        <v>39</v>
      </c>
      <c r="C2151" s="26">
        <v>44071</v>
      </c>
      <c r="D2151" s="4">
        <v>347</v>
      </c>
      <c r="E2151" s="29">
        <f>D2151+E2127</f>
        <v>3090</v>
      </c>
      <c r="F2151" s="4">
        <f>3+3+2+3</f>
        <v>11</v>
      </c>
      <c r="G2151" s="82">
        <f>F2151+G2127</f>
        <v>231</v>
      </c>
      <c r="H2151" s="92">
        <f t="shared" si="150"/>
        <v>7611</v>
      </c>
      <c r="I2151" s="92">
        <f t="shared" si="152"/>
        <v>8.9373498482673916</v>
      </c>
      <c r="J2151" s="149">
        <f t="shared" si="151"/>
        <v>18.708019860732215</v>
      </c>
    </row>
    <row r="2152" spans="1:10" x14ac:dyDescent="0.25">
      <c r="A2152" s="92">
        <f t="shared" si="153"/>
        <v>180</v>
      </c>
      <c r="B2152" s="5" t="s">
        <v>39</v>
      </c>
      <c r="C2152" s="26">
        <v>44072</v>
      </c>
      <c r="D2152" s="4">
        <v>321</v>
      </c>
      <c r="E2152" s="29">
        <f>D2152+E2128</f>
        <v>3199</v>
      </c>
      <c r="G2152" s="82" t="e">
        <f>F2152+G2128</f>
        <v>#REF!</v>
      </c>
      <c r="H2152" s="92">
        <f t="shared" si="150"/>
        <v>7932</v>
      </c>
      <c r="I2152" s="92">
        <f t="shared" si="152"/>
        <v>8.9786604896396867</v>
      </c>
      <c r="J2152" s="149">
        <f t="shared" si="151"/>
        <v>18.438017077512853</v>
      </c>
    </row>
    <row r="2153" spans="1:10" x14ac:dyDescent="0.25">
      <c r="A2153" s="92">
        <f t="shared" si="153"/>
        <v>181</v>
      </c>
      <c r="B2153" s="5" t="s">
        <v>39</v>
      </c>
      <c r="C2153" s="26">
        <v>44073</v>
      </c>
      <c r="D2153" s="4">
        <v>149</v>
      </c>
      <c r="E2153" s="29">
        <f>D2153+E2129</f>
        <v>3098</v>
      </c>
      <c r="G2153" s="82" t="e">
        <f>F2153+G2129</f>
        <v>#REF!</v>
      </c>
      <c r="H2153" s="92">
        <f t="shared" si="150"/>
        <v>8081</v>
      </c>
      <c r="I2153" s="92">
        <f t="shared" si="152"/>
        <v>8.9972709062334477</v>
      </c>
      <c r="J2153" s="149">
        <f t="shared" si="151"/>
        <v>19.09511110285311</v>
      </c>
    </row>
    <row r="2154" spans="1:10" x14ac:dyDescent="0.25">
      <c r="A2154" s="92">
        <f t="shared" si="153"/>
        <v>182</v>
      </c>
      <c r="B2154" s="5" t="s">
        <v>39</v>
      </c>
      <c r="C2154" s="26">
        <v>44074</v>
      </c>
      <c r="D2154" s="4">
        <v>327</v>
      </c>
      <c r="E2154" s="29">
        <f>D2154+E2130</f>
        <v>3346</v>
      </c>
      <c r="G2154" s="82" t="e">
        <f>F2154+G2130</f>
        <v>#REF!</v>
      </c>
      <c r="H2154" s="92">
        <f t="shared" si="150"/>
        <v>8408</v>
      </c>
      <c r="I2154" s="92">
        <f t="shared" si="152"/>
        <v>9.0369389125567867</v>
      </c>
      <c r="J2154" s="149">
        <f t="shared" si="151"/>
        <v>19.954967956566797</v>
      </c>
    </row>
    <row r="2155" spans="1:10" x14ac:dyDescent="0.25">
      <c r="A2155" s="92">
        <f t="shared" si="153"/>
        <v>183</v>
      </c>
      <c r="B2155" s="5" t="s">
        <v>39</v>
      </c>
      <c r="C2155" s="26">
        <v>44075</v>
      </c>
      <c r="D2155" s="4">
        <v>124</v>
      </c>
      <c r="E2155" s="29">
        <f>D2155+E2131</f>
        <v>3471</v>
      </c>
      <c r="G2155" s="82" t="e">
        <f>F2155+G2131</f>
        <v>#REF!</v>
      </c>
      <c r="H2155" s="92">
        <f t="shared" si="150"/>
        <v>8532</v>
      </c>
      <c r="I2155" s="92">
        <f t="shared" si="152"/>
        <v>9.0515790795912405</v>
      </c>
      <c r="J2155" s="149">
        <f t="shared" si="151"/>
        <v>20.857954554323641</v>
      </c>
    </row>
    <row r="2156" spans="1:10" x14ac:dyDescent="0.25">
      <c r="A2156" s="92">
        <f t="shared" si="153"/>
        <v>184</v>
      </c>
      <c r="B2156" s="5" t="s">
        <v>39</v>
      </c>
      <c r="C2156" s="26">
        <v>44076</v>
      </c>
      <c r="D2156" s="4">
        <v>318</v>
      </c>
      <c r="E2156" s="29">
        <f>D2156+E2132</f>
        <v>3738</v>
      </c>
      <c r="F2156" s="4">
        <f>2+3+6</f>
        <v>11</v>
      </c>
      <c r="G2156" s="82">
        <f>F2156+G2132</f>
        <v>220</v>
      </c>
      <c r="H2156" s="92">
        <f t="shared" ref="H2156:H2219" si="154">IF(EXACT(B2156,B2155),D2156+H2155,E2156)</f>
        <v>8850</v>
      </c>
      <c r="I2156" s="92">
        <f t="shared" si="152"/>
        <v>9.0881727380019743</v>
      </c>
      <c r="J2156" s="149">
        <f t="shared" si="151"/>
        <v>21.567092107764953</v>
      </c>
    </row>
    <row r="2157" spans="1:10" x14ac:dyDescent="0.25">
      <c r="A2157" s="92">
        <f t="shared" si="153"/>
        <v>185</v>
      </c>
      <c r="B2157" s="5" t="s">
        <v>39</v>
      </c>
      <c r="C2157" s="26">
        <v>44077</v>
      </c>
      <c r="D2157" s="4">
        <v>357</v>
      </c>
      <c r="E2157" s="29">
        <f>D2157+E2133</f>
        <v>3916</v>
      </c>
      <c r="F2157" s="4">
        <f>2+1</f>
        <v>3</v>
      </c>
      <c r="G2157" s="82">
        <f>F2157+G2133</f>
        <v>244</v>
      </c>
      <c r="H2157" s="92">
        <f t="shared" si="154"/>
        <v>9207</v>
      </c>
      <c r="I2157" s="92">
        <f t="shared" si="152"/>
        <v>9.1277193432878452</v>
      </c>
      <c r="J2157" s="149">
        <f t="shared" si="151"/>
        <v>21.792413093583953</v>
      </c>
    </row>
    <row r="2158" spans="1:10" x14ac:dyDescent="0.25">
      <c r="A2158" s="92">
        <f t="shared" si="153"/>
        <v>186</v>
      </c>
      <c r="B2158" s="5" t="s">
        <v>39</v>
      </c>
      <c r="C2158" s="26">
        <v>44078</v>
      </c>
      <c r="D2158" s="4">
        <v>332</v>
      </c>
      <c r="E2158" s="29">
        <f>D2158+E2134</f>
        <v>4209</v>
      </c>
      <c r="F2158" s="4">
        <f>4+1</f>
        <v>5</v>
      </c>
      <c r="G2158" s="82" t="e">
        <f>F2158+G2134</f>
        <v>#REF!</v>
      </c>
      <c r="H2158" s="92">
        <f t="shared" si="154"/>
        <v>9539</v>
      </c>
      <c r="I2158" s="92">
        <f t="shared" si="152"/>
        <v>9.1631439371452075</v>
      </c>
      <c r="J2158" s="149">
        <f t="shared" si="151"/>
        <v>22.280879922540919</v>
      </c>
    </row>
    <row r="2159" spans="1:10" x14ac:dyDescent="0.25">
      <c r="A2159" s="92">
        <f t="shared" si="153"/>
        <v>187</v>
      </c>
      <c r="B2159" s="5" t="s">
        <v>39</v>
      </c>
      <c r="C2159" s="26">
        <v>44079</v>
      </c>
      <c r="D2159" s="4">
        <v>326</v>
      </c>
      <c r="E2159" s="29">
        <f>D2159+E2135</f>
        <v>1152</v>
      </c>
      <c r="G2159" s="82" t="e">
        <f>F2159+G2135</f>
        <v>#REF!</v>
      </c>
      <c r="H2159" s="92">
        <f t="shared" si="154"/>
        <v>9865</v>
      </c>
      <c r="I2159" s="92">
        <f t="shared" si="152"/>
        <v>9.1967484184567159</v>
      </c>
      <c r="J2159" s="149">
        <f t="shared" si="151"/>
        <v>21.848482937574481</v>
      </c>
    </row>
    <row r="2160" spans="1:10" x14ac:dyDescent="0.25">
      <c r="A2160" s="92">
        <f t="shared" si="153"/>
        <v>188</v>
      </c>
      <c r="B2160" s="5" t="s">
        <v>39</v>
      </c>
      <c r="C2160" s="26">
        <v>44080</v>
      </c>
      <c r="D2160" s="4">
        <v>250</v>
      </c>
      <c r="E2160" s="29">
        <f>D2160+E2136</f>
        <v>1175</v>
      </c>
      <c r="F2160" s="4">
        <f>3+1</f>
        <v>4</v>
      </c>
      <c r="G2160" s="82">
        <f>F2160+G2136</f>
        <v>72</v>
      </c>
      <c r="H2160" s="92">
        <f t="shared" si="154"/>
        <v>10115</v>
      </c>
      <c r="I2160" s="92">
        <f t="shared" si="152"/>
        <v>9.2217747496018454</v>
      </c>
      <c r="J2160" s="149">
        <f t="shared" si="151"/>
        <v>21.212486162328087</v>
      </c>
    </row>
    <row r="2161" spans="1:10" x14ac:dyDescent="0.25">
      <c r="A2161" s="92">
        <f t="shared" si="153"/>
        <v>189</v>
      </c>
      <c r="B2161" s="5" t="s">
        <v>39</v>
      </c>
      <c r="C2161" s="26">
        <v>44081</v>
      </c>
      <c r="D2161" s="4">
        <v>355</v>
      </c>
      <c r="E2161" s="29">
        <f>D2161+E2137</f>
        <v>1363</v>
      </c>
      <c r="F2161" s="4">
        <f>3+3</f>
        <v>6</v>
      </c>
      <c r="G2161" s="82" t="e">
        <f>F2161+G2137</f>
        <v>#REF!</v>
      </c>
      <c r="H2161" s="92">
        <f t="shared" si="154"/>
        <v>10470</v>
      </c>
      <c r="I2161" s="92">
        <f t="shared" si="152"/>
        <v>9.2562693038645829</v>
      </c>
      <c r="J2161" s="149">
        <f t="shared" si="151"/>
        <v>21.19220271612113</v>
      </c>
    </row>
    <row r="2162" spans="1:10" x14ac:dyDescent="0.25">
      <c r="A2162" s="92">
        <f t="shared" si="153"/>
        <v>190</v>
      </c>
      <c r="B2162" s="5" t="s">
        <v>39</v>
      </c>
      <c r="C2162" s="26">
        <v>44082</v>
      </c>
      <c r="D2162" s="4">
        <v>294</v>
      </c>
      <c r="E2162" s="29">
        <f>D2162+E2138</f>
        <v>1484</v>
      </c>
      <c r="F2162" s="4">
        <f>4+2</f>
        <v>6</v>
      </c>
      <c r="G2162" s="82" t="e">
        <f>F2162+G2138</f>
        <v>#REF!</v>
      </c>
      <c r="H2162" s="92">
        <f t="shared" si="154"/>
        <v>10764</v>
      </c>
      <c r="I2162" s="92">
        <f t="shared" si="152"/>
        <v>9.2839625118467968</v>
      </c>
      <c r="J2162" s="149">
        <f t="shared" si="151"/>
        <v>20.921907879315963</v>
      </c>
    </row>
    <row r="2163" spans="1:10" x14ac:dyDescent="0.25">
      <c r="A2163" s="92">
        <f t="shared" si="153"/>
        <v>191</v>
      </c>
      <c r="B2163" s="5" t="s">
        <v>39</v>
      </c>
      <c r="C2163" s="26">
        <v>44083</v>
      </c>
      <c r="D2163" s="4">
        <v>343</v>
      </c>
      <c r="E2163" s="29">
        <f>D2163+E2139</f>
        <v>1806</v>
      </c>
      <c r="F2163" s="4">
        <f>3+3</f>
        <v>6</v>
      </c>
      <c r="G2163" s="82">
        <f>F2163+G2139</f>
        <v>33</v>
      </c>
      <c r="H2163" s="92">
        <f t="shared" si="154"/>
        <v>11107</v>
      </c>
      <c r="I2163" s="92">
        <f t="shared" si="152"/>
        <v>9.3153308191671194</v>
      </c>
      <c r="J2163" s="149">
        <f t="shared" si="151"/>
        <v>21.760220725082942</v>
      </c>
    </row>
    <row r="2164" spans="1:10" x14ac:dyDescent="0.25">
      <c r="A2164" s="92">
        <f t="shared" si="153"/>
        <v>192</v>
      </c>
      <c r="B2164" s="5" t="s">
        <v>39</v>
      </c>
      <c r="C2164" s="26">
        <v>44084</v>
      </c>
      <c r="D2164" s="1">
        <v>280</v>
      </c>
      <c r="E2164" s="29">
        <f>D2164+E2140</f>
        <v>1870</v>
      </c>
      <c r="F2164" s="4">
        <f>4+2</f>
        <v>6</v>
      </c>
      <c r="G2164" s="82" t="e">
        <f>F2164+G2140</f>
        <v>#REF!</v>
      </c>
      <c r="H2164" s="92">
        <f t="shared" si="154"/>
        <v>11387</v>
      </c>
      <c r="I2164" s="92">
        <f t="shared" si="152"/>
        <v>9.3402276328106044</v>
      </c>
      <c r="J2164" s="149">
        <f t="shared" si="151"/>
        <v>22.881275408553105</v>
      </c>
    </row>
    <row r="2165" spans="1:10" x14ac:dyDescent="0.25">
      <c r="A2165" s="92">
        <f t="shared" si="153"/>
        <v>193</v>
      </c>
      <c r="B2165" s="5" t="s">
        <v>39</v>
      </c>
      <c r="C2165" s="26">
        <v>44085</v>
      </c>
      <c r="D2165" s="4">
        <v>302</v>
      </c>
      <c r="E2165" s="29">
        <f>D2165+E2141</f>
        <v>5529</v>
      </c>
      <c r="F2165" s="4">
        <f>1</f>
        <v>1</v>
      </c>
      <c r="G2165" s="82" t="e">
        <f>F2165+G2141</f>
        <v>#REF!</v>
      </c>
      <c r="H2165" s="92">
        <f t="shared" si="154"/>
        <v>11689</v>
      </c>
      <c r="I2165" s="92">
        <f t="shared" si="152"/>
        <v>9.366403507607771</v>
      </c>
      <c r="J2165" s="149">
        <f t="shared" si="151"/>
        <v>23.778881795320327</v>
      </c>
    </row>
    <row r="2166" spans="1:10" x14ac:dyDescent="0.25">
      <c r="A2166" s="92">
        <f t="shared" si="153"/>
        <v>194</v>
      </c>
      <c r="B2166" s="5" t="s">
        <v>39</v>
      </c>
      <c r="C2166" s="26">
        <v>44086</v>
      </c>
      <c r="D2166" s="4">
        <v>254</v>
      </c>
      <c r="E2166" s="29">
        <f>D2166+E2142</f>
        <v>1815</v>
      </c>
      <c r="F2166" s="4">
        <f>4+2</f>
        <v>6</v>
      </c>
      <c r="G2166" s="82">
        <f>F2166+G2142</f>
        <v>37</v>
      </c>
      <c r="H2166" s="92">
        <f t="shared" si="154"/>
        <v>11943</v>
      </c>
      <c r="I2166" s="92">
        <f t="shared" si="152"/>
        <v>9.3879006116684263</v>
      </c>
      <c r="J2166" s="149">
        <f t="shared" si="151"/>
        <v>24.8349517594548</v>
      </c>
    </row>
    <row r="2167" spans="1:10" x14ac:dyDescent="0.25">
      <c r="A2167" s="92">
        <f t="shared" si="153"/>
        <v>195</v>
      </c>
      <c r="B2167" s="5" t="s">
        <v>39</v>
      </c>
      <c r="C2167" s="26">
        <v>44087</v>
      </c>
      <c r="D2167" s="4">
        <v>169</v>
      </c>
      <c r="E2167" s="29">
        <f>D2167+E2143</f>
        <v>1953</v>
      </c>
      <c r="F2167" s="4">
        <f>3+2+1</f>
        <v>6</v>
      </c>
      <c r="G2167" s="82" t="e">
        <f>F2167+G2143</f>
        <v>#REF!</v>
      </c>
      <c r="H2167" s="92">
        <f t="shared" si="154"/>
        <v>12112</v>
      </c>
      <c r="I2167" s="92">
        <f t="shared" si="152"/>
        <v>9.4019519756772301</v>
      </c>
      <c r="J2167" s="149">
        <f t="shared" si="151"/>
        <v>26.566852340840274</v>
      </c>
    </row>
    <row r="2168" spans="1:10" x14ac:dyDescent="0.25">
      <c r="A2168" s="92">
        <f t="shared" si="153"/>
        <v>196</v>
      </c>
      <c r="B2168" s="5" t="s">
        <v>39</v>
      </c>
      <c r="C2168" s="26">
        <v>44088</v>
      </c>
      <c r="D2168" s="4">
        <v>277</v>
      </c>
      <c r="E2168" s="29">
        <f>D2168+E2144</f>
        <v>2205</v>
      </c>
      <c r="F2168" s="4">
        <f>3+1+5+1</f>
        <v>10</v>
      </c>
      <c r="G2168" s="82" t="e">
        <f>F2168+G2144</f>
        <v>#REF!</v>
      </c>
      <c r="H2168" s="92">
        <f t="shared" si="154"/>
        <v>12389</v>
      </c>
      <c r="I2168" s="92">
        <f t="shared" si="152"/>
        <v>9.424564261115739</v>
      </c>
      <c r="J2168" s="149">
        <f t="shared" si="151"/>
        <v>28.94002788871968</v>
      </c>
    </row>
    <row r="2169" spans="1:10" x14ac:dyDescent="0.25">
      <c r="A2169" s="92">
        <f t="shared" si="153"/>
        <v>197</v>
      </c>
      <c r="B2169" s="61" t="s">
        <v>39</v>
      </c>
      <c r="C2169" s="26">
        <v>44089</v>
      </c>
      <c r="D2169" s="4">
        <v>331</v>
      </c>
      <c r="E2169" s="29">
        <f>D2169+E2145</f>
        <v>2393</v>
      </c>
      <c r="F2169" s="4">
        <f>5+5</f>
        <v>10</v>
      </c>
      <c r="G2169" s="82">
        <f>F2169+G2145</f>
        <v>24</v>
      </c>
      <c r="H2169" s="92">
        <f t="shared" si="154"/>
        <v>12720</v>
      </c>
      <c r="I2169" s="92">
        <f t="shared" si="152"/>
        <v>9.4509308368941127</v>
      </c>
      <c r="J2169" s="149">
        <f t="shared" si="151"/>
        <v>30.29969294050024</v>
      </c>
    </row>
    <row r="2170" spans="1:10" x14ac:dyDescent="0.25">
      <c r="A2170" s="92">
        <f t="shared" si="153"/>
        <v>198</v>
      </c>
      <c r="B2170" s="61" t="s">
        <v>39</v>
      </c>
      <c r="C2170" s="26">
        <v>44090</v>
      </c>
      <c r="D2170" s="4">
        <v>305</v>
      </c>
      <c r="E2170" s="29">
        <f>D2170+E2146</f>
        <v>2501</v>
      </c>
      <c r="G2170" s="82" t="e">
        <f>F2170+G2146</f>
        <v>#REF!</v>
      </c>
      <c r="H2170" s="92">
        <f t="shared" si="154"/>
        <v>13025</v>
      </c>
      <c r="I2170" s="92">
        <f t="shared" si="152"/>
        <v>9.474625866621567</v>
      </c>
      <c r="J2170" s="149">
        <f t="shared" si="151"/>
        <v>31.352050833692825</v>
      </c>
    </row>
    <row r="2171" spans="1:10" x14ac:dyDescent="0.25">
      <c r="A2171" s="92">
        <f t="shared" si="153"/>
        <v>199</v>
      </c>
      <c r="B2171" s="61" t="s">
        <v>39</v>
      </c>
      <c r="C2171" s="26">
        <v>44091</v>
      </c>
      <c r="D2171" s="4">
        <v>309</v>
      </c>
      <c r="E2171" s="29">
        <f>D2171+E2147</f>
        <v>2910</v>
      </c>
      <c r="F2171" s="4">
        <f>8+3+4+7</f>
        <v>22</v>
      </c>
      <c r="G2171" s="82" t="e">
        <f>F2171+G2147</f>
        <v>#REF!</v>
      </c>
      <c r="H2171" s="92">
        <f t="shared" si="154"/>
        <v>13334</v>
      </c>
      <c r="I2171" s="92">
        <f t="shared" si="152"/>
        <v>9.498072443178005</v>
      </c>
      <c r="J2171" s="149">
        <f t="shared" si="151"/>
        <v>31.341697885311156</v>
      </c>
    </row>
    <row r="2172" spans="1:10" x14ac:dyDescent="0.25">
      <c r="A2172" s="92">
        <f t="shared" si="153"/>
        <v>200</v>
      </c>
      <c r="B2172" s="61" t="s">
        <v>39</v>
      </c>
      <c r="C2172" s="26">
        <v>44092</v>
      </c>
      <c r="D2172" s="4">
        <v>256</v>
      </c>
      <c r="E2172" s="29">
        <f>D2172+E2148</f>
        <v>2805</v>
      </c>
      <c r="G2172" s="82">
        <f>F2172+G2148</f>
        <v>237</v>
      </c>
      <c r="H2172" s="92">
        <f t="shared" si="154"/>
        <v>13590</v>
      </c>
      <c r="I2172" s="92">
        <f t="shared" si="152"/>
        <v>9.5170895071451902</v>
      </c>
      <c r="J2172" s="149">
        <f t="shared" ref="J2172:J2191" si="155">LN(2)/SLOPE(I2165:I2172,A2165:A2172)</f>
        <v>31.471788307436334</v>
      </c>
    </row>
    <row r="2173" spans="1:10" x14ac:dyDescent="0.25">
      <c r="A2173" s="92">
        <f t="shared" si="153"/>
        <v>201</v>
      </c>
      <c r="B2173" s="61" t="s">
        <v>39</v>
      </c>
      <c r="C2173" s="26">
        <v>44093</v>
      </c>
      <c r="D2173" s="4">
        <v>295</v>
      </c>
      <c r="E2173" s="29">
        <f>D2173+E2149</f>
        <v>2903</v>
      </c>
      <c r="F2173" s="4">
        <f>5+3</f>
        <v>8</v>
      </c>
      <c r="G2173" s="82" t="e">
        <f>F2173+G2149</f>
        <v>#REF!</v>
      </c>
      <c r="H2173" s="92">
        <f t="shared" si="154"/>
        <v>13885</v>
      </c>
      <c r="I2173" s="92">
        <f t="shared" si="152"/>
        <v>9.5385643997408991</v>
      </c>
      <c r="J2173" s="149">
        <f t="shared" si="155"/>
        <v>31.060386064922152</v>
      </c>
    </row>
    <row r="2174" spans="1:10" x14ac:dyDescent="0.25">
      <c r="A2174" s="92">
        <f t="shared" si="153"/>
        <v>202</v>
      </c>
      <c r="B2174" s="61" t="s">
        <v>39</v>
      </c>
      <c r="C2174" s="26">
        <v>44094</v>
      </c>
      <c r="D2174" s="4">
        <v>255</v>
      </c>
      <c r="E2174" s="29">
        <f>D2174+E2150</f>
        <v>2929</v>
      </c>
      <c r="F2174" s="4">
        <f>7+7+5+1+1</f>
        <v>21</v>
      </c>
      <c r="G2174" s="82" t="e">
        <f>F2174+G2150</f>
        <v>#REF!</v>
      </c>
      <c r="H2174" s="92">
        <f t="shared" si="154"/>
        <v>14140</v>
      </c>
      <c r="I2174" s="92">
        <f t="shared" si="152"/>
        <v>9.5567629394505644</v>
      </c>
      <c r="J2174" s="149">
        <f t="shared" si="155"/>
        <v>31.043059465539638</v>
      </c>
    </row>
    <row r="2175" spans="1:10" x14ac:dyDescent="0.25">
      <c r="A2175" s="92">
        <f t="shared" si="153"/>
        <v>203</v>
      </c>
      <c r="B2175" s="61" t="s">
        <v>39</v>
      </c>
      <c r="C2175" s="26">
        <v>44095</v>
      </c>
      <c r="D2175" s="4">
        <v>101</v>
      </c>
      <c r="E2175" s="29">
        <f>D2175+E2151</f>
        <v>3191</v>
      </c>
      <c r="F2175" s="4">
        <v>11</v>
      </c>
      <c r="G2175" s="82">
        <f>F2175+G2151</f>
        <v>242</v>
      </c>
      <c r="H2175" s="92">
        <f t="shared" si="154"/>
        <v>14241</v>
      </c>
      <c r="I2175" s="92">
        <f t="shared" si="152"/>
        <v>9.5638804072194272</v>
      </c>
      <c r="J2175" s="149">
        <f t="shared" si="155"/>
        <v>33.945984574123869</v>
      </c>
    </row>
    <row r="2176" spans="1:10" x14ac:dyDescent="0.25">
      <c r="A2176" s="92">
        <f t="shared" si="153"/>
        <v>204</v>
      </c>
      <c r="B2176" s="61" t="s">
        <v>39</v>
      </c>
      <c r="C2176" s="26">
        <v>44096</v>
      </c>
      <c r="D2176" s="4">
        <v>99</v>
      </c>
      <c r="E2176" s="29">
        <f>D2176+E2152</f>
        <v>3298</v>
      </c>
      <c r="F2176" s="4">
        <f>8+5</f>
        <v>13</v>
      </c>
      <c r="G2176" s="82" t="e">
        <f>F2176+G2152</f>
        <v>#REF!</v>
      </c>
      <c r="H2176" s="92">
        <f t="shared" si="154"/>
        <v>14340</v>
      </c>
      <c r="I2176" s="92">
        <f t="shared" si="152"/>
        <v>9.5708081141536105</v>
      </c>
      <c r="J2176" s="149">
        <f t="shared" si="155"/>
        <v>39.262260733178017</v>
      </c>
    </row>
    <row r="2177" spans="1:10" x14ac:dyDescent="0.25">
      <c r="A2177" s="92">
        <f t="shared" si="153"/>
        <v>205</v>
      </c>
      <c r="B2177" s="61" t="s">
        <v>39</v>
      </c>
      <c r="C2177" s="26">
        <v>44097</v>
      </c>
      <c r="D2177" s="4">
        <v>230</v>
      </c>
      <c r="E2177" s="29">
        <f>D2177+E2153</f>
        <v>3328</v>
      </c>
      <c r="F2177" s="4">
        <f>9+2</f>
        <v>11</v>
      </c>
      <c r="G2177" s="82" t="e">
        <f>F2177+G2153</f>
        <v>#REF!</v>
      </c>
      <c r="H2177" s="92">
        <f t="shared" si="154"/>
        <v>14570</v>
      </c>
      <c r="I2177" s="92">
        <f t="shared" si="152"/>
        <v>9.5867198991892497</v>
      </c>
      <c r="J2177" s="149">
        <f t="shared" si="155"/>
        <v>44.55123930852033</v>
      </c>
    </row>
    <row r="2178" spans="1:10" x14ac:dyDescent="0.25">
      <c r="A2178" s="92">
        <f t="shared" si="153"/>
        <v>206</v>
      </c>
      <c r="B2178" s="61" t="s">
        <v>39</v>
      </c>
      <c r="C2178" s="26">
        <v>44098</v>
      </c>
      <c r="D2178" s="4">
        <v>223</v>
      </c>
      <c r="E2178" s="29">
        <f>D2178+E2154</f>
        <v>3569</v>
      </c>
      <c r="F2178" s="4">
        <f>9+2</f>
        <v>11</v>
      </c>
      <c r="G2178" s="82" t="e">
        <f>F2178+G2154</f>
        <v>#REF!</v>
      </c>
      <c r="H2178" s="92">
        <f t="shared" si="154"/>
        <v>14793</v>
      </c>
      <c r="I2178" s="92">
        <f t="shared" ref="I2178:I2241" si="156">LN(H2178)</f>
        <v>9.6019093748922355</v>
      </c>
      <c r="J2178" s="149">
        <f t="shared" si="155"/>
        <v>49.390434786957456</v>
      </c>
    </row>
    <row r="2179" spans="1:10" x14ac:dyDescent="0.25">
      <c r="A2179" s="92">
        <f t="shared" si="153"/>
        <v>207</v>
      </c>
      <c r="B2179" s="61" t="s">
        <v>39</v>
      </c>
      <c r="C2179" s="26">
        <v>44099</v>
      </c>
      <c r="D2179" s="4">
        <v>193</v>
      </c>
      <c r="E2179" s="29">
        <f>D2179+E2155</f>
        <v>3664</v>
      </c>
      <c r="F2179" s="4">
        <f>16+5</f>
        <v>21</v>
      </c>
      <c r="G2179" s="82" t="e">
        <f>F2179+G2155</f>
        <v>#REF!</v>
      </c>
      <c r="H2179" s="92">
        <f t="shared" si="154"/>
        <v>14986</v>
      </c>
      <c r="I2179" s="92">
        <f t="shared" si="156"/>
        <v>9.6148717109242554</v>
      </c>
      <c r="J2179" s="149">
        <f t="shared" si="155"/>
        <v>53.027706844021317</v>
      </c>
    </row>
    <row r="2180" spans="1:10" x14ac:dyDescent="0.25">
      <c r="A2180" s="92">
        <f t="shared" ref="A2180:A2243" si="157">IF(EXACT(B2180,B2179),A2179+1,1)</f>
        <v>208</v>
      </c>
      <c r="B2180" s="61" t="s">
        <v>39</v>
      </c>
      <c r="C2180" s="26">
        <v>44100</v>
      </c>
      <c r="D2180" s="4">
        <v>209</v>
      </c>
      <c r="E2180" s="29">
        <f>D2180+E2156</f>
        <v>3947</v>
      </c>
      <c r="F2180" s="4">
        <f>11+8</f>
        <v>19</v>
      </c>
      <c r="G2180" s="82">
        <f>F2180+G2156</f>
        <v>239</v>
      </c>
      <c r="H2180" s="92">
        <f t="shared" si="154"/>
        <v>15195</v>
      </c>
      <c r="I2180" s="92">
        <f t="shared" si="156"/>
        <v>9.6287217053508929</v>
      </c>
      <c r="J2180" s="149">
        <f t="shared" si="155"/>
        <v>55.365105134503352</v>
      </c>
    </row>
    <row r="2181" spans="1:10" x14ac:dyDescent="0.25">
      <c r="A2181" s="92">
        <f t="shared" si="157"/>
        <v>209</v>
      </c>
      <c r="B2181" s="61" t="s">
        <v>39</v>
      </c>
      <c r="C2181" s="26">
        <v>44101</v>
      </c>
      <c r="D2181" s="4">
        <v>97</v>
      </c>
      <c r="E2181" s="29">
        <f>D2181+E2157</f>
        <v>4013</v>
      </c>
      <c r="F2181" s="4">
        <f>11+7</f>
        <v>18</v>
      </c>
      <c r="G2181" s="82">
        <f>F2181+G2157</f>
        <v>262</v>
      </c>
      <c r="H2181" s="92">
        <f t="shared" si="154"/>
        <v>15292</v>
      </c>
      <c r="I2181" s="92">
        <f t="shared" si="156"/>
        <v>9.6350850948163043</v>
      </c>
      <c r="J2181" s="149">
        <f t="shared" si="155"/>
        <v>57.091561300720429</v>
      </c>
    </row>
    <row r="2182" spans="1:10" x14ac:dyDescent="0.25">
      <c r="A2182" s="92">
        <f t="shared" si="157"/>
        <v>210</v>
      </c>
      <c r="B2182" s="61" t="s">
        <v>39</v>
      </c>
      <c r="C2182" s="26">
        <v>44102</v>
      </c>
      <c r="D2182" s="4">
        <v>109</v>
      </c>
      <c r="E2182" s="29">
        <f>D2182+E2158</f>
        <v>4318</v>
      </c>
      <c r="F2182" s="4">
        <v>33</v>
      </c>
      <c r="G2182" s="82" t="e">
        <f>F2182+G2158</f>
        <v>#REF!</v>
      </c>
      <c r="H2182" s="92">
        <f>IF(EXACT(B2182,B2181),D2182+H2181,E2182)</f>
        <v>15401</v>
      </c>
      <c r="I2182" s="92">
        <f t="shared" si="156"/>
        <v>9.6421877213584661</v>
      </c>
      <c r="J2182" s="149">
        <f t="shared" si="155"/>
        <v>57.733406544987588</v>
      </c>
    </row>
    <row r="2183" spans="1:10" x14ac:dyDescent="0.25">
      <c r="A2183" s="92">
        <f t="shared" si="157"/>
        <v>211</v>
      </c>
      <c r="B2183" s="61" t="s">
        <v>39</v>
      </c>
      <c r="C2183" s="26">
        <v>44103</v>
      </c>
      <c r="D2183" s="4">
        <v>102</v>
      </c>
      <c r="E2183" s="29">
        <f>D2183+E2159</f>
        <v>1254</v>
      </c>
      <c r="F2183" s="4">
        <v>4</v>
      </c>
      <c r="G2183" s="82" t="e">
        <f>F2183+G2159</f>
        <v>#REF!</v>
      </c>
      <c r="H2183" s="92">
        <f t="shared" ref="H2183:H2246" si="158">IF(EXACT(B2183,B2182),D2183+H2182,E2183)</f>
        <v>15503</v>
      </c>
      <c r="I2183" s="92">
        <f t="shared" si="156"/>
        <v>9.6487888325663622</v>
      </c>
      <c r="J2183" s="149">
        <f t="shared" si="155"/>
        <v>62.16690803470901</v>
      </c>
    </row>
    <row r="2184" spans="1:10" x14ac:dyDescent="0.25">
      <c r="A2184" s="92">
        <f t="shared" si="157"/>
        <v>212</v>
      </c>
      <c r="B2184" s="61" t="s">
        <v>39</v>
      </c>
      <c r="C2184" s="26">
        <v>44104</v>
      </c>
      <c r="D2184" s="4">
        <v>157</v>
      </c>
      <c r="E2184" s="29">
        <f>D2184+E2160</f>
        <v>1332</v>
      </c>
      <c r="F2184" s="4">
        <f>26+10</f>
        <v>36</v>
      </c>
      <c r="G2184" s="82">
        <f>F2184+G2160</f>
        <v>108</v>
      </c>
      <c r="H2184" s="92">
        <f t="shared" si="158"/>
        <v>15660</v>
      </c>
      <c r="I2184" s="92">
        <f t="shared" si="156"/>
        <v>9.6588649695447941</v>
      </c>
      <c r="J2184" s="149">
        <f t="shared" si="155"/>
        <v>70.342709627860941</v>
      </c>
    </row>
    <row r="2185" spans="1:10" x14ac:dyDescent="0.25">
      <c r="A2185" s="92">
        <f t="shared" si="157"/>
        <v>213</v>
      </c>
      <c r="B2185" s="61" t="s">
        <v>39</v>
      </c>
      <c r="C2185" s="26">
        <v>44105</v>
      </c>
      <c r="D2185" s="4">
        <v>175</v>
      </c>
      <c r="E2185" s="29">
        <f>D2185+E2161</f>
        <v>1538</v>
      </c>
      <c r="F2185" s="4">
        <v>16</v>
      </c>
      <c r="G2185" s="82" t="e">
        <f>F2185+G2161</f>
        <v>#REF!</v>
      </c>
      <c r="H2185" s="92">
        <f t="shared" si="158"/>
        <v>15835</v>
      </c>
      <c r="I2185" s="92">
        <f t="shared" si="156"/>
        <v>9.6699779589727406</v>
      </c>
      <c r="J2185" s="149">
        <f t="shared" si="155"/>
        <v>76.234806476635342</v>
      </c>
    </row>
    <row r="2186" spans="1:10" x14ac:dyDescent="0.25">
      <c r="A2186" s="92">
        <f t="shared" si="157"/>
        <v>214</v>
      </c>
      <c r="B2186" s="61" t="s">
        <v>39</v>
      </c>
      <c r="C2186" s="26">
        <v>44106</v>
      </c>
      <c r="D2186" s="4">
        <v>116</v>
      </c>
      <c r="E2186" s="29">
        <f>D2186+E2162</f>
        <v>1600</v>
      </c>
      <c r="F2186" s="4">
        <v>9</v>
      </c>
      <c r="G2186" s="82" t="e">
        <f>F2186+G2162</f>
        <v>#REF!</v>
      </c>
      <c r="H2186" s="92">
        <f t="shared" si="158"/>
        <v>15951</v>
      </c>
      <c r="I2186" s="92">
        <f t="shared" si="156"/>
        <v>9.6772768021724485</v>
      </c>
      <c r="J2186" s="149">
        <f t="shared" si="155"/>
        <v>80.74855567186313</v>
      </c>
    </row>
    <row r="2187" spans="1:10" x14ac:dyDescent="0.25">
      <c r="A2187" s="92">
        <f t="shared" si="157"/>
        <v>215</v>
      </c>
      <c r="B2187" s="61" t="s">
        <v>39</v>
      </c>
      <c r="C2187" s="26">
        <v>44107</v>
      </c>
      <c r="D2187" s="4">
        <v>122</v>
      </c>
      <c r="E2187" s="29">
        <f>D2187+E2163</f>
        <v>1928</v>
      </c>
      <c r="F2187" s="4">
        <f>8+2</f>
        <v>10</v>
      </c>
      <c r="G2187" s="82">
        <f>F2187+G2163</f>
        <v>43</v>
      </c>
      <c r="H2187" s="92">
        <f t="shared" si="158"/>
        <v>16073</v>
      </c>
      <c r="I2187" s="92">
        <f t="shared" si="156"/>
        <v>9.684896124569141</v>
      </c>
      <c r="J2187" s="149">
        <f t="shared" si="155"/>
        <v>83.460674294440068</v>
      </c>
    </row>
    <row r="2188" spans="1:10" x14ac:dyDescent="0.25">
      <c r="A2188" s="92">
        <f t="shared" si="157"/>
        <v>216</v>
      </c>
      <c r="B2188" s="61" t="s">
        <v>39</v>
      </c>
      <c r="C2188" s="26">
        <v>44108</v>
      </c>
      <c r="D2188" s="4">
        <v>37</v>
      </c>
      <c r="E2188" s="29">
        <f>D2188+E2164</f>
        <v>1907</v>
      </c>
      <c r="F2188" s="4">
        <f>16+5</f>
        <v>21</v>
      </c>
      <c r="G2188" s="82" t="e">
        <f>F2188+G2164</f>
        <v>#REF!</v>
      </c>
      <c r="H2188" s="92">
        <f t="shared" si="158"/>
        <v>16110</v>
      </c>
      <c r="I2188" s="92">
        <f t="shared" si="156"/>
        <v>9.6871954761710199</v>
      </c>
      <c r="J2188" s="149">
        <f t="shared" si="155"/>
        <v>86.272172547630888</v>
      </c>
    </row>
    <row r="2189" spans="1:10" x14ac:dyDescent="0.25">
      <c r="A2189" s="92">
        <f t="shared" si="157"/>
        <v>217</v>
      </c>
      <c r="B2189" s="61" t="s">
        <v>39</v>
      </c>
      <c r="C2189" s="26">
        <v>44109</v>
      </c>
      <c r="D2189" s="4">
        <v>61</v>
      </c>
      <c r="E2189" s="29">
        <f>D2189+E2165</f>
        <v>5590</v>
      </c>
      <c r="F2189" s="4">
        <v>29</v>
      </c>
      <c r="G2189" s="82" t="e">
        <f>F2189+G2165</f>
        <v>#REF!</v>
      </c>
      <c r="H2189" s="92">
        <f t="shared" si="158"/>
        <v>16171</v>
      </c>
      <c r="I2189" s="92">
        <f t="shared" si="156"/>
        <v>9.6909747935779436</v>
      </c>
      <c r="J2189" s="149">
        <f t="shared" si="155"/>
        <v>94.071849503590272</v>
      </c>
    </row>
    <row r="2190" spans="1:10" x14ac:dyDescent="0.25">
      <c r="A2190" s="92">
        <f t="shared" si="157"/>
        <v>218</v>
      </c>
      <c r="B2190" s="61" t="s">
        <v>39</v>
      </c>
      <c r="C2190" s="26">
        <v>44110</v>
      </c>
      <c r="D2190" s="4">
        <v>109</v>
      </c>
      <c r="E2190" s="29">
        <f>D2190+E2166</f>
        <v>1924</v>
      </c>
      <c r="F2190" s="4">
        <v>19</v>
      </c>
      <c r="G2190" s="82">
        <f>F2190+G2166</f>
        <v>56</v>
      </c>
      <c r="H2190" s="92">
        <f t="shared" si="158"/>
        <v>16280</v>
      </c>
      <c r="I2190" s="92">
        <f t="shared" si="156"/>
        <v>9.6976926395565322</v>
      </c>
      <c r="J2190" s="149">
        <f t="shared" si="155"/>
        <v>103.57485952826883</v>
      </c>
    </row>
    <row r="2191" spans="1:10" x14ac:dyDescent="0.25">
      <c r="A2191" s="92">
        <f t="shared" si="157"/>
        <v>219</v>
      </c>
      <c r="B2191" s="61" t="s">
        <v>39</v>
      </c>
      <c r="C2191" s="26">
        <v>44111</v>
      </c>
      <c r="D2191" s="4">
        <v>65</v>
      </c>
      <c r="E2191" s="29">
        <f>D2191+E2167</f>
        <v>2018</v>
      </c>
      <c r="G2191" s="82" t="e">
        <f>F2191+G2167</f>
        <v>#REF!</v>
      </c>
      <c r="H2191" s="92">
        <f t="shared" si="158"/>
        <v>16345</v>
      </c>
      <c r="I2191" s="92">
        <f t="shared" si="156"/>
        <v>9.7016773191583106</v>
      </c>
      <c r="J2191" s="149">
        <f t="shared" si="155"/>
        <v>120.88441655614599</v>
      </c>
    </row>
    <row r="2192" spans="1:10" x14ac:dyDescent="0.25">
      <c r="A2192" s="92">
        <f t="shared" si="157"/>
        <v>1</v>
      </c>
      <c r="B2192" s="5" t="s">
        <v>40</v>
      </c>
      <c r="C2192" s="26">
        <v>43893</v>
      </c>
      <c r="D2192" s="4">
        <v>0</v>
      </c>
      <c r="E2192" s="29">
        <v>0</v>
      </c>
      <c r="G2192" s="82"/>
      <c r="H2192" s="92">
        <f t="shared" si="158"/>
        <v>0</v>
      </c>
      <c r="I2192" s="92" t="e">
        <f t="shared" si="156"/>
        <v>#NUM!</v>
      </c>
    </row>
    <row r="2193" spans="1:10" x14ac:dyDescent="0.25">
      <c r="A2193" s="92">
        <f t="shared" si="157"/>
        <v>2</v>
      </c>
      <c r="B2193" s="5" t="s">
        <v>40</v>
      </c>
      <c r="C2193" s="26">
        <v>43894</v>
      </c>
      <c r="D2193" s="4">
        <v>0</v>
      </c>
      <c r="E2193" s="29">
        <v>0</v>
      </c>
      <c r="G2193" s="82">
        <f>F2193+G2169</f>
        <v>24</v>
      </c>
      <c r="H2193" s="92">
        <f t="shared" si="158"/>
        <v>0</v>
      </c>
      <c r="I2193" s="92" t="e">
        <f t="shared" si="156"/>
        <v>#NUM!</v>
      </c>
    </row>
    <row r="2194" spans="1:10" x14ac:dyDescent="0.25">
      <c r="A2194" s="92">
        <f t="shared" si="157"/>
        <v>3</v>
      </c>
      <c r="B2194" s="5" t="s">
        <v>40</v>
      </c>
      <c r="C2194" s="26">
        <v>43895</v>
      </c>
      <c r="D2194" s="4">
        <v>0</v>
      </c>
      <c r="E2194" s="29">
        <v>0</v>
      </c>
      <c r="G2194" s="82" t="e">
        <f>F2194+G2170</f>
        <v>#REF!</v>
      </c>
      <c r="H2194" s="92">
        <f t="shared" si="158"/>
        <v>0</v>
      </c>
      <c r="I2194" s="92" t="e">
        <f t="shared" si="156"/>
        <v>#NUM!</v>
      </c>
    </row>
    <row r="2195" spans="1:10" x14ac:dyDescent="0.25">
      <c r="A2195" s="92">
        <f t="shared" si="157"/>
        <v>4</v>
      </c>
      <c r="B2195" s="5" t="s">
        <v>40</v>
      </c>
      <c r="C2195" s="26">
        <v>43896</v>
      </c>
      <c r="D2195" s="4">
        <v>0</v>
      </c>
      <c r="E2195" s="29">
        <v>0</v>
      </c>
      <c r="G2195" s="82" t="e">
        <f>F2195+G2171</f>
        <v>#REF!</v>
      </c>
      <c r="H2195" s="92">
        <f t="shared" si="158"/>
        <v>0</v>
      </c>
      <c r="I2195" s="92" t="e">
        <f t="shared" si="156"/>
        <v>#NUM!</v>
      </c>
    </row>
    <row r="2196" spans="1:10" x14ac:dyDescent="0.25">
      <c r="A2196" s="92">
        <f t="shared" si="157"/>
        <v>5</v>
      </c>
      <c r="B2196" s="5" t="s">
        <v>40</v>
      </c>
      <c r="C2196" s="26">
        <v>43897</v>
      </c>
      <c r="D2196" s="4">
        <v>0</v>
      </c>
      <c r="E2196" s="29">
        <v>0</v>
      </c>
      <c r="G2196" s="82">
        <f>F2196+G2172</f>
        <v>237</v>
      </c>
      <c r="H2196" s="92">
        <f t="shared" si="158"/>
        <v>0</v>
      </c>
      <c r="I2196" s="92" t="e">
        <f t="shared" si="156"/>
        <v>#NUM!</v>
      </c>
    </row>
    <row r="2197" spans="1:10" x14ac:dyDescent="0.25">
      <c r="A2197" s="92">
        <f t="shared" si="157"/>
        <v>6</v>
      </c>
      <c r="B2197" s="5" t="s">
        <v>40</v>
      </c>
      <c r="C2197" s="26">
        <v>43898</v>
      </c>
      <c r="D2197" s="4">
        <v>0</v>
      </c>
      <c r="E2197" s="29">
        <v>0</v>
      </c>
      <c r="G2197" s="82" t="e">
        <f>F2197+G2173</f>
        <v>#REF!</v>
      </c>
      <c r="H2197" s="92">
        <f t="shared" si="158"/>
        <v>0</v>
      </c>
      <c r="I2197" s="92" t="e">
        <f t="shared" si="156"/>
        <v>#NUM!</v>
      </c>
    </row>
    <row r="2198" spans="1:10" x14ac:dyDescent="0.25">
      <c r="A2198" s="92">
        <f t="shared" si="157"/>
        <v>7</v>
      </c>
      <c r="B2198" s="5" t="s">
        <v>40</v>
      </c>
      <c r="C2198" s="26">
        <v>43899</v>
      </c>
      <c r="D2198" s="4">
        <v>0</v>
      </c>
      <c r="E2198" s="29">
        <v>0</v>
      </c>
      <c r="G2198" s="82" t="e">
        <f>F2198+G2174</f>
        <v>#REF!</v>
      </c>
      <c r="H2198" s="92">
        <f t="shared" si="158"/>
        <v>0</v>
      </c>
      <c r="I2198" s="92" t="e">
        <f t="shared" si="156"/>
        <v>#NUM!</v>
      </c>
      <c r="J2198" s="149" t="e">
        <f>LN(2)/SLOPE(I2191:I2198,A2191:A2198)</f>
        <v>#NUM!</v>
      </c>
    </row>
    <row r="2199" spans="1:10" x14ac:dyDescent="0.25">
      <c r="A2199" s="92">
        <f t="shared" si="157"/>
        <v>8</v>
      </c>
      <c r="B2199" s="5" t="s">
        <v>40</v>
      </c>
      <c r="C2199" s="26">
        <v>43900</v>
      </c>
      <c r="D2199" s="4">
        <v>0</v>
      </c>
      <c r="E2199" s="29">
        <v>0</v>
      </c>
      <c r="G2199" s="82">
        <f>F2199+G2175</f>
        <v>242</v>
      </c>
      <c r="H2199" s="92">
        <f t="shared" si="158"/>
        <v>0</v>
      </c>
      <c r="I2199" s="92" t="e">
        <f t="shared" si="156"/>
        <v>#NUM!</v>
      </c>
      <c r="J2199" s="149" t="e">
        <f t="shared" ref="J2199:J2262" si="159">LN(2)/SLOPE(I2192:I2199,A2192:A2199)</f>
        <v>#NUM!</v>
      </c>
    </row>
    <row r="2200" spans="1:10" x14ac:dyDescent="0.25">
      <c r="A2200" s="92">
        <f t="shared" si="157"/>
        <v>9</v>
      </c>
      <c r="B2200" s="5" t="s">
        <v>40</v>
      </c>
      <c r="C2200" s="26">
        <v>43901</v>
      </c>
      <c r="D2200" s="4">
        <v>0</v>
      </c>
      <c r="E2200" s="29">
        <v>0</v>
      </c>
      <c r="G2200" s="82" t="e">
        <f>F2200+G2176</f>
        <v>#REF!</v>
      </c>
      <c r="H2200" s="92">
        <f t="shared" si="158"/>
        <v>0</v>
      </c>
      <c r="I2200" s="92" t="e">
        <f t="shared" si="156"/>
        <v>#NUM!</v>
      </c>
      <c r="J2200" s="149" t="e">
        <f t="shared" si="159"/>
        <v>#NUM!</v>
      </c>
    </row>
    <row r="2201" spans="1:10" x14ac:dyDescent="0.25">
      <c r="A2201" s="92">
        <f t="shared" si="157"/>
        <v>10</v>
      </c>
      <c r="B2201" s="5" t="s">
        <v>40</v>
      </c>
      <c r="C2201" s="26">
        <v>43902</v>
      </c>
      <c r="D2201" s="4">
        <v>0</v>
      </c>
      <c r="E2201" s="29">
        <v>0</v>
      </c>
      <c r="G2201" s="82" t="e">
        <f>F2201+G2177</f>
        <v>#REF!</v>
      </c>
      <c r="H2201" s="92">
        <f t="shared" si="158"/>
        <v>0</v>
      </c>
      <c r="I2201" s="92" t="e">
        <f t="shared" si="156"/>
        <v>#NUM!</v>
      </c>
      <c r="J2201" s="149" t="e">
        <f t="shared" si="159"/>
        <v>#NUM!</v>
      </c>
    </row>
    <row r="2202" spans="1:10" x14ac:dyDescent="0.25">
      <c r="A2202" s="92">
        <f t="shared" si="157"/>
        <v>11</v>
      </c>
      <c r="B2202" s="5" t="s">
        <v>40</v>
      </c>
      <c r="C2202" s="26">
        <v>43903</v>
      </c>
      <c r="D2202" s="4">
        <v>0</v>
      </c>
      <c r="E2202" s="29">
        <v>0</v>
      </c>
      <c r="G2202" s="82" t="e">
        <f>F2202+G2178</f>
        <v>#REF!</v>
      </c>
      <c r="H2202" s="92">
        <f t="shared" si="158"/>
        <v>0</v>
      </c>
      <c r="I2202" s="92" t="e">
        <f t="shared" si="156"/>
        <v>#NUM!</v>
      </c>
      <c r="J2202" s="149" t="e">
        <f t="shared" si="159"/>
        <v>#NUM!</v>
      </c>
    </row>
    <row r="2203" spans="1:10" x14ac:dyDescent="0.25">
      <c r="A2203" s="92">
        <f t="shared" si="157"/>
        <v>12</v>
      </c>
      <c r="B2203" s="5" t="s">
        <v>40</v>
      </c>
      <c r="C2203" s="26">
        <v>43904</v>
      </c>
      <c r="D2203" s="4">
        <v>0</v>
      </c>
      <c r="E2203" s="29">
        <v>0</v>
      </c>
      <c r="G2203" s="82" t="e">
        <f>F2203+G2179</f>
        <v>#REF!</v>
      </c>
      <c r="H2203" s="92">
        <f t="shared" si="158"/>
        <v>0</v>
      </c>
      <c r="I2203" s="92" t="e">
        <f t="shared" si="156"/>
        <v>#NUM!</v>
      </c>
      <c r="J2203" s="149" t="e">
        <f t="shared" si="159"/>
        <v>#NUM!</v>
      </c>
    </row>
    <row r="2204" spans="1:10" x14ac:dyDescent="0.25">
      <c r="A2204" s="92">
        <f t="shared" si="157"/>
        <v>13</v>
      </c>
      <c r="B2204" s="5" t="s">
        <v>40</v>
      </c>
      <c r="C2204" s="26">
        <v>43905</v>
      </c>
      <c r="D2204" s="4">
        <v>0</v>
      </c>
      <c r="E2204" s="29">
        <v>0</v>
      </c>
      <c r="G2204" s="82">
        <f>F2204+G2180</f>
        <v>239</v>
      </c>
      <c r="H2204" s="92">
        <f t="shared" si="158"/>
        <v>0</v>
      </c>
      <c r="I2204" s="92" t="e">
        <f t="shared" si="156"/>
        <v>#NUM!</v>
      </c>
      <c r="J2204" s="149" t="e">
        <f t="shared" si="159"/>
        <v>#NUM!</v>
      </c>
    </row>
    <row r="2205" spans="1:10" x14ac:dyDescent="0.25">
      <c r="A2205" s="92">
        <f t="shared" si="157"/>
        <v>14</v>
      </c>
      <c r="B2205" s="5" t="s">
        <v>40</v>
      </c>
      <c r="C2205" s="26">
        <v>43906</v>
      </c>
      <c r="D2205" s="4">
        <v>0</v>
      </c>
      <c r="E2205" s="29">
        <v>0</v>
      </c>
      <c r="G2205" s="82">
        <f>F2205+G2181</f>
        <v>262</v>
      </c>
      <c r="H2205" s="92">
        <f t="shared" si="158"/>
        <v>0</v>
      </c>
      <c r="I2205" s="92" t="e">
        <f t="shared" si="156"/>
        <v>#NUM!</v>
      </c>
      <c r="J2205" s="149" t="e">
        <f t="shared" si="159"/>
        <v>#NUM!</v>
      </c>
    </row>
    <row r="2206" spans="1:10" x14ac:dyDescent="0.25">
      <c r="A2206" s="92">
        <f t="shared" si="157"/>
        <v>15</v>
      </c>
      <c r="B2206" s="5" t="s">
        <v>40</v>
      </c>
      <c r="C2206" s="26">
        <v>43907</v>
      </c>
      <c r="D2206" s="4">
        <v>0</v>
      </c>
      <c r="E2206" s="29">
        <v>0</v>
      </c>
      <c r="G2206" s="82" t="e">
        <f>F2206+G2182</f>
        <v>#REF!</v>
      </c>
      <c r="H2206" s="92">
        <f t="shared" si="158"/>
        <v>0</v>
      </c>
      <c r="I2206" s="92" t="e">
        <f t="shared" si="156"/>
        <v>#NUM!</v>
      </c>
      <c r="J2206" s="149" t="e">
        <f t="shared" si="159"/>
        <v>#NUM!</v>
      </c>
    </row>
    <row r="2207" spans="1:10" x14ac:dyDescent="0.25">
      <c r="A2207" s="92">
        <f t="shared" si="157"/>
        <v>16</v>
      </c>
      <c r="B2207" s="5" t="s">
        <v>40</v>
      </c>
      <c r="C2207" s="26">
        <v>43908</v>
      </c>
      <c r="D2207" s="4">
        <v>0</v>
      </c>
      <c r="E2207" s="29">
        <v>0</v>
      </c>
      <c r="G2207" s="82" t="e">
        <f>F2207+G2183</f>
        <v>#REF!</v>
      </c>
      <c r="H2207" s="92">
        <f t="shared" si="158"/>
        <v>0</v>
      </c>
      <c r="I2207" s="92" t="e">
        <f t="shared" si="156"/>
        <v>#NUM!</v>
      </c>
      <c r="J2207" s="149" t="e">
        <f t="shared" si="159"/>
        <v>#NUM!</v>
      </c>
    </row>
    <row r="2208" spans="1:10" x14ac:dyDescent="0.25">
      <c r="A2208" s="92">
        <f t="shared" si="157"/>
        <v>17</v>
      </c>
      <c r="B2208" s="5" t="s">
        <v>40</v>
      </c>
      <c r="C2208" s="26">
        <v>43909</v>
      </c>
      <c r="D2208" s="4">
        <v>0</v>
      </c>
      <c r="E2208" s="29">
        <v>0</v>
      </c>
      <c r="G2208" s="82">
        <f>F2208+G2184</f>
        <v>108</v>
      </c>
      <c r="H2208" s="92">
        <f t="shared" si="158"/>
        <v>0</v>
      </c>
      <c r="I2208" s="92" t="e">
        <f t="shared" si="156"/>
        <v>#NUM!</v>
      </c>
      <c r="J2208" s="149" t="e">
        <f t="shared" si="159"/>
        <v>#NUM!</v>
      </c>
    </row>
    <row r="2209" spans="1:10" x14ac:dyDescent="0.25">
      <c r="A2209" s="92">
        <f t="shared" si="157"/>
        <v>18</v>
      </c>
      <c r="B2209" s="5" t="s">
        <v>40</v>
      </c>
      <c r="C2209" s="26">
        <v>43910</v>
      </c>
      <c r="D2209" s="4">
        <v>0</v>
      </c>
      <c r="E2209" s="29">
        <v>0</v>
      </c>
      <c r="G2209" s="82" t="e">
        <f>F2209+G2185</f>
        <v>#REF!</v>
      </c>
      <c r="H2209" s="92">
        <f t="shared" si="158"/>
        <v>0</v>
      </c>
      <c r="I2209" s="92" t="e">
        <f t="shared" si="156"/>
        <v>#NUM!</v>
      </c>
      <c r="J2209" s="149" t="e">
        <f t="shared" si="159"/>
        <v>#NUM!</v>
      </c>
    </row>
    <row r="2210" spans="1:10" x14ac:dyDescent="0.25">
      <c r="A2210" s="92">
        <f t="shared" si="157"/>
        <v>19</v>
      </c>
      <c r="B2210" s="5" t="s">
        <v>40</v>
      </c>
      <c r="C2210" s="26">
        <v>43911</v>
      </c>
      <c r="D2210" s="4">
        <v>0</v>
      </c>
      <c r="E2210" s="29">
        <v>0</v>
      </c>
      <c r="G2210" s="82" t="e">
        <f>F2210+G2186</f>
        <v>#REF!</v>
      </c>
      <c r="H2210" s="92">
        <f t="shared" si="158"/>
        <v>0</v>
      </c>
      <c r="I2210" s="92" t="e">
        <f t="shared" si="156"/>
        <v>#NUM!</v>
      </c>
      <c r="J2210" s="149" t="e">
        <f t="shared" si="159"/>
        <v>#NUM!</v>
      </c>
    </row>
    <row r="2211" spans="1:10" x14ac:dyDescent="0.25">
      <c r="A2211" s="92">
        <f t="shared" si="157"/>
        <v>20</v>
      </c>
      <c r="B2211" s="5" t="s">
        <v>40</v>
      </c>
      <c r="C2211" s="26">
        <v>43912</v>
      </c>
      <c r="D2211" s="4">
        <v>0</v>
      </c>
      <c r="E2211" s="29">
        <v>0</v>
      </c>
      <c r="G2211" s="82">
        <f>F2211+G2187</f>
        <v>43</v>
      </c>
      <c r="H2211" s="92">
        <f t="shared" si="158"/>
        <v>0</v>
      </c>
      <c r="I2211" s="92" t="e">
        <f t="shared" si="156"/>
        <v>#NUM!</v>
      </c>
      <c r="J2211" s="149" t="e">
        <f t="shared" si="159"/>
        <v>#NUM!</v>
      </c>
    </row>
    <row r="2212" spans="1:10" x14ac:dyDescent="0.25">
      <c r="A2212" s="92">
        <f t="shared" si="157"/>
        <v>21</v>
      </c>
      <c r="B2212" s="5" t="s">
        <v>40</v>
      </c>
      <c r="C2212" s="26">
        <v>43913</v>
      </c>
      <c r="D2212" s="4">
        <v>0</v>
      </c>
      <c r="E2212" s="29">
        <v>0</v>
      </c>
      <c r="G2212" s="82" t="e">
        <f>F2212+G2188</f>
        <v>#REF!</v>
      </c>
      <c r="H2212" s="92">
        <f t="shared" si="158"/>
        <v>0</v>
      </c>
      <c r="I2212" s="92" t="e">
        <f t="shared" si="156"/>
        <v>#NUM!</v>
      </c>
      <c r="J2212" s="149" t="e">
        <f t="shared" si="159"/>
        <v>#NUM!</v>
      </c>
    </row>
    <row r="2213" spans="1:10" x14ac:dyDescent="0.25">
      <c r="A2213" s="92">
        <f t="shared" si="157"/>
        <v>22</v>
      </c>
      <c r="B2213" s="5" t="s">
        <v>40</v>
      </c>
      <c r="C2213" s="26">
        <v>43914</v>
      </c>
      <c r="D2213" s="4">
        <v>1</v>
      </c>
      <c r="E2213" s="29">
        <v>1</v>
      </c>
      <c r="G2213" s="82" t="e">
        <f>F2213+G2189</f>
        <v>#REF!</v>
      </c>
      <c r="H2213" s="92">
        <f t="shared" si="158"/>
        <v>1</v>
      </c>
      <c r="I2213" s="92">
        <f t="shared" si="156"/>
        <v>0</v>
      </c>
      <c r="J2213" s="149" t="e">
        <f t="shared" si="159"/>
        <v>#NUM!</v>
      </c>
    </row>
    <row r="2214" spans="1:10" x14ac:dyDescent="0.25">
      <c r="A2214" s="92">
        <f t="shared" si="157"/>
        <v>23</v>
      </c>
      <c r="B2214" s="5" t="s">
        <v>40</v>
      </c>
      <c r="C2214" s="26">
        <v>43915</v>
      </c>
      <c r="D2214" s="4">
        <v>0</v>
      </c>
      <c r="E2214" s="29">
        <v>1</v>
      </c>
      <c r="G2214" s="82">
        <f>F2214+G2190</f>
        <v>56</v>
      </c>
      <c r="H2214" s="92">
        <f t="shared" si="158"/>
        <v>1</v>
      </c>
      <c r="I2214" s="92">
        <f t="shared" si="156"/>
        <v>0</v>
      </c>
      <c r="J2214" s="149" t="e">
        <f t="shared" si="159"/>
        <v>#NUM!</v>
      </c>
    </row>
    <row r="2215" spans="1:10" x14ac:dyDescent="0.25">
      <c r="A2215" s="92">
        <f t="shared" si="157"/>
        <v>24</v>
      </c>
      <c r="B2215" s="5" t="s">
        <v>40</v>
      </c>
      <c r="C2215" s="26">
        <v>43916</v>
      </c>
      <c r="D2215" s="4">
        <v>0</v>
      </c>
      <c r="E2215" s="29">
        <v>1</v>
      </c>
      <c r="G2215" s="82" t="e">
        <f>F2215+G2191</f>
        <v>#REF!</v>
      </c>
      <c r="H2215" s="92">
        <f t="shared" si="158"/>
        <v>1</v>
      </c>
      <c r="I2215" s="92">
        <f t="shared" si="156"/>
        <v>0</v>
      </c>
      <c r="J2215" s="149" t="e">
        <f t="shared" si="159"/>
        <v>#NUM!</v>
      </c>
    </row>
    <row r="2216" spans="1:10" x14ac:dyDescent="0.25">
      <c r="A2216" s="92">
        <f t="shared" si="157"/>
        <v>25</v>
      </c>
      <c r="B2216" s="5" t="s">
        <v>40</v>
      </c>
      <c r="C2216" s="26">
        <v>43917</v>
      </c>
      <c r="D2216" s="4">
        <v>0</v>
      </c>
      <c r="E2216" s="29">
        <v>1</v>
      </c>
      <c r="G2216" s="82">
        <f>F2216+G2192</f>
        <v>0</v>
      </c>
      <c r="H2216" s="92">
        <f t="shared" si="158"/>
        <v>1</v>
      </c>
      <c r="I2216" s="92">
        <f t="shared" si="156"/>
        <v>0</v>
      </c>
      <c r="J2216" s="149" t="e">
        <f t="shared" si="159"/>
        <v>#NUM!</v>
      </c>
    </row>
    <row r="2217" spans="1:10" x14ac:dyDescent="0.25">
      <c r="A2217" s="92">
        <f t="shared" si="157"/>
        <v>26</v>
      </c>
      <c r="B2217" s="5" t="s">
        <v>40</v>
      </c>
      <c r="C2217" s="26">
        <v>43918</v>
      </c>
      <c r="D2217" s="4">
        <v>0</v>
      </c>
      <c r="E2217" s="29">
        <v>1</v>
      </c>
      <c r="G2217" s="82">
        <f>F2217+G2193</f>
        <v>24</v>
      </c>
      <c r="H2217" s="92">
        <f t="shared" si="158"/>
        <v>1</v>
      </c>
      <c r="I2217" s="92">
        <f t="shared" si="156"/>
        <v>0</v>
      </c>
      <c r="J2217" s="149" t="e">
        <f t="shared" si="159"/>
        <v>#NUM!</v>
      </c>
    </row>
    <row r="2218" spans="1:10" x14ac:dyDescent="0.25">
      <c r="A2218" s="92">
        <f t="shared" si="157"/>
        <v>27</v>
      </c>
      <c r="B2218" s="5" t="s">
        <v>40</v>
      </c>
      <c r="C2218" s="26">
        <v>43919</v>
      </c>
      <c r="D2218" s="4">
        <v>2</v>
      </c>
      <c r="E2218" s="29">
        <v>3</v>
      </c>
      <c r="G2218" s="82" t="e">
        <f>F2218+G2194</f>
        <v>#REF!</v>
      </c>
      <c r="H2218" s="92">
        <f t="shared" si="158"/>
        <v>3</v>
      </c>
      <c r="I2218" s="92">
        <f t="shared" si="156"/>
        <v>1.0986122886681098</v>
      </c>
      <c r="J2218" s="149" t="e">
        <f t="shared" si="159"/>
        <v>#NUM!</v>
      </c>
    </row>
    <row r="2219" spans="1:10" x14ac:dyDescent="0.25">
      <c r="A2219" s="92">
        <f t="shared" si="157"/>
        <v>28</v>
      </c>
      <c r="B2219" s="5" t="s">
        <v>40</v>
      </c>
      <c r="C2219" s="26">
        <v>43920</v>
      </c>
      <c r="D2219" s="4">
        <v>0</v>
      </c>
      <c r="E2219" s="29">
        <v>3</v>
      </c>
      <c r="G2219" s="82" t="e">
        <f>F2219+G2195</f>
        <v>#REF!</v>
      </c>
      <c r="H2219" s="92">
        <f t="shared" si="158"/>
        <v>3</v>
      </c>
      <c r="I2219" s="92">
        <f t="shared" si="156"/>
        <v>1.0986122886681098</v>
      </c>
      <c r="J2219" s="149" t="e">
        <f t="shared" si="159"/>
        <v>#NUM!</v>
      </c>
    </row>
    <row r="2220" spans="1:10" x14ac:dyDescent="0.25">
      <c r="A2220" s="92">
        <f t="shared" si="157"/>
        <v>29</v>
      </c>
      <c r="B2220" s="5" t="s">
        <v>40</v>
      </c>
      <c r="C2220" s="26">
        <v>43921</v>
      </c>
      <c r="D2220" s="4">
        <v>0</v>
      </c>
      <c r="E2220" s="29">
        <v>3</v>
      </c>
      <c r="G2220" s="82">
        <f>F2220+G2196</f>
        <v>237</v>
      </c>
      <c r="H2220" s="92">
        <f t="shared" si="158"/>
        <v>3</v>
      </c>
      <c r="I2220" s="92">
        <f t="shared" si="156"/>
        <v>1.0986122886681098</v>
      </c>
      <c r="J2220" s="149">
        <f t="shared" si="159"/>
        <v>3.5332066200001617</v>
      </c>
    </row>
    <row r="2221" spans="1:10" x14ac:dyDescent="0.25">
      <c r="A2221" s="92">
        <f t="shared" si="157"/>
        <v>30</v>
      </c>
      <c r="B2221" s="5" t="s">
        <v>40</v>
      </c>
      <c r="C2221" s="26">
        <v>43922</v>
      </c>
      <c r="D2221" s="4">
        <v>0</v>
      </c>
      <c r="E2221" s="29">
        <v>3</v>
      </c>
      <c r="G2221" s="82" t="e">
        <f>F2221+G2197</f>
        <v>#REF!</v>
      </c>
      <c r="H2221" s="92">
        <f t="shared" si="158"/>
        <v>3</v>
      </c>
      <c r="I2221" s="92">
        <f t="shared" si="156"/>
        <v>1.0986122886681098</v>
      </c>
      <c r="J2221" s="149">
        <f t="shared" si="159"/>
        <v>3.312381206250151</v>
      </c>
    </row>
    <row r="2222" spans="1:10" x14ac:dyDescent="0.25">
      <c r="A2222" s="92">
        <f t="shared" si="157"/>
        <v>31</v>
      </c>
      <c r="B2222" s="5" t="s">
        <v>40</v>
      </c>
      <c r="C2222" s="26">
        <v>43923</v>
      </c>
      <c r="D2222" s="4">
        <v>0</v>
      </c>
      <c r="E2222" s="29">
        <v>3</v>
      </c>
      <c r="G2222" s="82" t="e">
        <f>F2222+G2198</f>
        <v>#REF!</v>
      </c>
      <c r="H2222" s="92">
        <f t="shared" si="158"/>
        <v>3</v>
      </c>
      <c r="I2222" s="92">
        <f t="shared" si="156"/>
        <v>1.0986122886681098</v>
      </c>
      <c r="J2222" s="149">
        <f t="shared" si="159"/>
        <v>3.5332066200001617</v>
      </c>
    </row>
    <row r="2223" spans="1:10" x14ac:dyDescent="0.25">
      <c r="A2223" s="92">
        <f t="shared" si="157"/>
        <v>32</v>
      </c>
      <c r="B2223" s="5" t="s">
        <v>40</v>
      </c>
      <c r="C2223" s="26">
        <v>43924</v>
      </c>
      <c r="D2223" s="4">
        <v>0</v>
      </c>
      <c r="E2223" s="29">
        <v>3</v>
      </c>
      <c r="G2223" s="82">
        <f>F2223+G2199</f>
        <v>242</v>
      </c>
      <c r="H2223" s="92">
        <f t="shared" si="158"/>
        <v>3</v>
      </c>
      <c r="I2223" s="92">
        <f t="shared" si="156"/>
        <v>1.0986122886681098</v>
      </c>
      <c r="J2223" s="149">
        <f t="shared" si="159"/>
        <v>4.4165082750002016</v>
      </c>
    </row>
    <row r="2224" spans="1:10" x14ac:dyDescent="0.25">
      <c r="A2224" s="92">
        <f t="shared" si="157"/>
        <v>33</v>
      </c>
      <c r="B2224" s="5" t="s">
        <v>40</v>
      </c>
      <c r="C2224" s="26">
        <v>43925</v>
      </c>
      <c r="D2224" s="4">
        <v>0</v>
      </c>
      <c r="E2224" s="29">
        <v>3</v>
      </c>
      <c r="G2224" s="82" t="e">
        <f>F2224+G2200</f>
        <v>#REF!</v>
      </c>
      <c r="H2224" s="92">
        <f t="shared" si="158"/>
        <v>3</v>
      </c>
      <c r="I2224" s="92">
        <f t="shared" si="156"/>
        <v>1.0986122886681098</v>
      </c>
      <c r="J2224" s="149">
        <f t="shared" si="159"/>
        <v>7.5711570428574877</v>
      </c>
    </row>
    <row r="2225" spans="1:10" x14ac:dyDescent="0.25">
      <c r="A2225" s="92">
        <f t="shared" si="157"/>
        <v>34</v>
      </c>
      <c r="B2225" s="5" t="s">
        <v>40</v>
      </c>
      <c r="C2225" s="26">
        <v>43926</v>
      </c>
      <c r="D2225" s="4">
        <v>0</v>
      </c>
      <c r="E2225" s="29">
        <v>3</v>
      </c>
      <c r="G2225" s="82" t="e">
        <f>F2225+G2201</f>
        <v>#REF!</v>
      </c>
      <c r="H2225" s="92">
        <f t="shared" si="158"/>
        <v>3</v>
      </c>
      <c r="I2225" s="92">
        <f t="shared" si="156"/>
        <v>1.0986122886681098</v>
      </c>
      <c r="J2225" s="149" t="e">
        <f t="shared" si="159"/>
        <v>#DIV/0!</v>
      </c>
    </row>
    <row r="2226" spans="1:10" x14ac:dyDescent="0.25">
      <c r="A2226" s="92">
        <f t="shared" si="157"/>
        <v>35</v>
      </c>
      <c r="B2226" s="5" t="s">
        <v>40</v>
      </c>
      <c r="C2226" s="26">
        <v>43927</v>
      </c>
      <c r="D2226" s="4">
        <v>0</v>
      </c>
      <c r="E2226" s="29">
        <v>3</v>
      </c>
      <c r="G2226" s="82" t="e">
        <f>F2226+G2202</f>
        <v>#REF!</v>
      </c>
      <c r="H2226" s="92">
        <f t="shared" si="158"/>
        <v>3</v>
      </c>
      <c r="I2226" s="92">
        <f t="shared" si="156"/>
        <v>1.0986122886681098</v>
      </c>
      <c r="J2226" s="149" t="e">
        <f t="shared" si="159"/>
        <v>#DIV/0!</v>
      </c>
    </row>
    <row r="2227" spans="1:10" x14ac:dyDescent="0.25">
      <c r="A2227" s="92">
        <f t="shared" si="157"/>
        <v>36</v>
      </c>
      <c r="B2227" s="5" t="s">
        <v>40</v>
      </c>
      <c r="C2227" s="26">
        <v>43928</v>
      </c>
      <c r="D2227" s="4">
        <v>0</v>
      </c>
      <c r="E2227" s="29">
        <v>3</v>
      </c>
      <c r="G2227" s="82" t="e">
        <f>F2227+G2203</f>
        <v>#REF!</v>
      </c>
      <c r="H2227" s="92">
        <f t="shared" si="158"/>
        <v>3</v>
      </c>
      <c r="I2227" s="92">
        <f t="shared" si="156"/>
        <v>1.0986122886681098</v>
      </c>
      <c r="J2227" s="149" t="e">
        <f t="shared" si="159"/>
        <v>#DIV/0!</v>
      </c>
    </row>
    <row r="2228" spans="1:10" x14ac:dyDescent="0.25">
      <c r="A2228" s="92">
        <f t="shared" si="157"/>
        <v>37</v>
      </c>
      <c r="B2228" s="5" t="s">
        <v>40</v>
      </c>
      <c r="C2228" s="26">
        <v>43929</v>
      </c>
      <c r="D2228" s="4">
        <v>1</v>
      </c>
      <c r="E2228" s="29">
        <v>4</v>
      </c>
      <c r="G2228" s="82">
        <f>F2228+G2204</f>
        <v>239</v>
      </c>
      <c r="H2228" s="92">
        <f t="shared" si="158"/>
        <v>4</v>
      </c>
      <c r="I2228" s="92">
        <f t="shared" si="156"/>
        <v>1.3862943611198906</v>
      </c>
      <c r="J2228" s="149">
        <f t="shared" si="159"/>
        <v>28.91305007583852</v>
      </c>
    </row>
    <row r="2229" spans="1:10" x14ac:dyDescent="0.25">
      <c r="A2229" s="92">
        <f t="shared" si="157"/>
        <v>38</v>
      </c>
      <c r="B2229" s="5" t="s">
        <v>40</v>
      </c>
      <c r="C2229" s="26">
        <v>43930</v>
      </c>
      <c r="D2229" s="4">
        <v>0</v>
      </c>
      <c r="E2229" s="29">
        <v>4</v>
      </c>
      <c r="G2229" s="82">
        <f>F2229+G2205</f>
        <v>262</v>
      </c>
      <c r="H2229" s="92">
        <f t="shared" si="158"/>
        <v>4</v>
      </c>
      <c r="I2229" s="92">
        <f t="shared" si="156"/>
        <v>1.3862943611198906</v>
      </c>
      <c r="J2229" s="149">
        <f t="shared" si="159"/>
        <v>16.865945877572468</v>
      </c>
    </row>
    <row r="2230" spans="1:10" x14ac:dyDescent="0.25">
      <c r="A2230" s="92">
        <f t="shared" si="157"/>
        <v>39</v>
      </c>
      <c r="B2230" s="5" t="s">
        <v>40</v>
      </c>
      <c r="C2230" s="26">
        <v>43931</v>
      </c>
      <c r="D2230" s="4">
        <v>1</v>
      </c>
      <c r="E2230" s="29">
        <v>5</v>
      </c>
      <c r="G2230" s="82" t="e">
        <f>F2230+G2206</f>
        <v>#REF!</v>
      </c>
      <c r="H2230" s="92">
        <f t="shared" si="158"/>
        <v>5</v>
      </c>
      <c r="I2230" s="92">
        <f t="shared" si="156"/>
        <v>1.6094379124341003</v>
      </c>
      <c r="J2230" s="149">
        <f t="shared" si="159"/>
        <v>9.9067595213526225</v>
      </c>
    </row>
    <row r="2231" spans="1:10" x14ac:dyDescent="0.25">
      <c r="A2231" s="92">
        <f t="shared" si="157"/>
        <v>40</v>
      </c>
      <c r="B2231" s="5" t="s">
        <v>40</v>
      </c>
      <c r="C2231" s="26">
        <v>43932</v>
      </c>
      <c r="D2231" s="4">
        <v>0</v>
      </c>
      <c r="E2231" s="29">
        <v>5</v>
      </c>
      <c r="G2231" s="82" t="e">
        <f>F2231+G2207</f>
        <v>#REF!</v>
      </c>
      <c r="H2231" s="92">
        <f t="shared" si="158"/>
        <v>5</v>
      </c>
      <c r="I2231" s="92">
        <f t="shared" si="156"/>
        <v>1.6094379124341003</v>
      </c>
      <c r="J2231" s="149">
        <f t="shared" si="159"/>
        <v>7.9971536781131363</v>
      </c>
    </row>
    <row r="2232" spans="1:10" x14ac:dyDescent="0.25">
      <c r="A2232" s="92">
        <f t="shared" si="157"/>
        <v>41</v>
      </c>
      <c r="B2232" s="5" t="s">
        <v>40</v>
      </c>
      <c r="C2232" s="26">
        <v>43933</v>
      </c>
      <c r="D2232" s="4">
        <v>0</v>
      </c>
      <c r="E2232" s="29">
        <v>5</v>
      </c>
      <c r="G2232" s="82">
        <f>F2232+G2208</f>
        <v>108</v>
      </c>
      <c r="H2232" s="92">
        <f t="shared" si="158"/>
        <v>5</v>
      </c>
      <c r="I2232" s="92">
        <f t="shared" si="156"/>
        <v>1.6094379124341003</v>
      </c>
      <c r="J2232" s="149">
        <f t="shared" si="159"/>
        <v>7.5987265135976569</v>
      </c>
    </row>
    <row r="2233" spans="1:10" x14ac:dyDescent="0.25">
      <c r="A2233" s="92">
        <f t="shared" si="157"/>
        <v>42</v>
      </c>
      <c r="B2233" s="5" t="s">
        <v>40</v>
      </c>
      <c r="C2233" s="26">
        <v>43934</v>
      </c>
      <c r="D2233" s="4">
        <v>0</v>
      </c>
      <c r="E2233" s="29">
        <v>5</v>
      </c>
      <c r="G2233" s="82" t="e">
        <f>F2233+G2209</f>
        <v>#REF!</v>
      </c>
      <c r="H2233" s="92">
        <f t="shared" si="158"/>
        <v>5</v>
      </c>
      <c r="I2233" s="92">
        <f t="shared" si="156"/>
        <v>1.6094379124341003</v>
      </c>
      <c r="J2233" s="149">
        <f t="shared" si="159"/>
        <v>8.2911377677532929</v>
      </c>
    </row>
    <row r="2234" spans="1:10" x14ac:dyDescent="0.25">
      <c r="A2234" s="92">
        <f t="shared" si="157"/>
        <v>43</v>
      </c>
      <c r="B2234" s="5" t="s">
        <v>40</v>
      </c>
      <c r="C2234" s="26">
        <v>43935</v>
      </c>
      <c r="D2234" s="4">
        <v>0</v>
      </c>
      <c r="E2234" s="29">
        <v>5</v>
      </c>
      <c r="G2234" s="82" t="e">
        <f>F2234+G2210</f>
        <v>#REF!</v>
      </c>
      <c r="H2234" s="92">
        <f t="shared" si="158"/>
        <v>5</v>
      </c>
      <c r="I2234" s="92">
        <f t="shared" si="156"/>
        <v>1.6094379124341003</v>
      </c>
      <c r="J2234" s="149">
        <f t="shared" si="159"/>
        <v>10.86087438412927</v>
      </c>
    </row>
    <row r="2235" spans="1:10" x14ac:dyDescent="0.25">
      <c r="A2235" s="92">
        <f t="shared" si="157"/>
        <v>44</v>
      </c>
      <c r="B2235" s="5" t="s">
        <v>40</v>
      </c>
      <c r="C2235" s="26">
        <v>43936</v>
      </c>
      <c r="D2235" s="4">
        <v>0</v>
      </c>
      <c r="E2235" s="29">
        <v>5</v>
      </c>
      <c r="G2235" s="82">
        <f>F2235+G2211</f>
        <v>43</v>
      </c>
      <c r="H2235" s="92">
        <f t="shared" si="158"/>
        <v>5</v>
      </c>
      <c r="I2235" s="92">
        <f t="shared" si="156"/>
        <v>1.6094379124341003</v>
      </c>
      <c r="J2235" s="149">
        <f t="shared" si="159"/>
        <v>21.743986036537734</v>
      </c>
    </row>
    <row r="2236" spans="1:10" x14ac:dyDescent="0.25">
      <c r="A2236" s="92">
        <f t="shared" si="157"/>
        <v>45</v>
      </c>
      <c r="B2236" s="5" t="s">
        <v>40</v>
      </c>
      <c r="C2236" s="26">
        <v>43937</v>
      </c>
      <c r="D2236" s="4">
        <v>0</v>
      </c>
      <c r="E2236" s="29">
        <v>5</v>
      </c>
      <c r="G2236" s="82" t="e">
        <f>F2236+G2212</f>
        <v>#REF!</v>
      </c>
      <c r="H2236" s="92">
        <f t="shared" si="158"/>
        <v>5</v>
      </c>
      <c r="I2236" s="92">
        <f t="shared" si="156"/>
        <v>1.6094379124341003</v>
      </c>
      <c r="J2236" s="149">
        <f t="shared" si="159"/>
        <v>37.275404634064685</v>
      </c>
    </row>
    <row r="2237" spans="1:10" x14ac:dyDescent="0.25">
      <c r="A2237" s="92">
        <f t="shared" si="157"/>
        <v>46</v>
      </c>
      <c r="B2237" s="5" t="s">
        <v>40</v>
      </c>
      <c r="C2237" s="26">
        <v>43938</v>
      </c>
      <c r="D2237" s="4">
        <v>0</v>
      </c>
      <c r="E2237" s="29">
        <v>5</v>
      </c>
      <c r="G2237" s="82" t="e">
        <f>F2237+G2213</f>
        <v>#REF!</v>
      </c>
      <c r="H2237" s="92">
        <f t="shared" si="158"/>
        <v>5</v>
      </c>
      <c r="I2237" s="92">
        <f t="shared" si="156"/>
        <v>1.6094379124341003</v>
      </c>
      <c r="J2237" s="149" t="e">
        <f t="shared" si="159"/>
        <v>#DIV/0!</v>
      </c>
    </row>
    <row r="2238" spans="1:10" x14ac:dyDescent="0.25">
      <c r="A2238" s="92">
        <f t="shared" si="157"/>
        <v>47</v>
      </c>
      <c r="B2238" s="5" t="s">
        <v>40</v>
      </c>
      <c r="C2238" s="26">
        <v>43939</v>
      </c>
      <c r="D2238" s="4">
        <v>0</v>
      </c>
      <c r="E2238" s="29">
        <v>5</v>
      </c>
      <c r="G2238" s="82">
        <f>F2238+G2214</f>
        <v>56</v>
      </c>
      <c r="H2238" s="92">
        <f t="shared" si="158"/>
        <v>5</v>
      </c>
      <c r="I2238" s="92">
        <f t="shared" si="156"/>
        <v>1.6094379124341003</v>
      </c>
      <c r="J2238" s="149" t="e">
        <f t="shared" si="159"/>
        <v>#DIV/0!</v>
      </c>
    </row>
    <row r="2239" spans="1:10" x14ac:dyDescent="0.25">
      <c r="A2239" s="92">
        <f t="shared" si="157"/>
        <v>48</v>
      </c>
      <c r="B2239" s="5" t="s">
        <v>40</v>
      </c>
      <c r="C2239" s="26">
        <v>43940</v>
      </c>
      <c r="D2239" s="4">
        <v>0</v>
      </c>
      <c r="E2239" s="29">
        <v>5</v>
      </c>
      <c r="G2239" s="82" t="e">
        <f>F2239+G2215</f>
        <v>#REF!</v>
      </c>
      <c r="H2239" s="92">
        <f t="shared" si="158"/>
        <v>5</v>
      </c>
      <c r="I2239" s="92">
        <f t="shared" si="156"/>
        <v>1.6094379124341003</v>
      </c>
      <c r="J2239" s="149" t="e">
        <f t="shared" si="159"/>
        <v>#DIV/0!</v>
      </c>
    </row>
    <row r="2240" spans="1:10" x14ac:dyDescent="0.25">
      <c r="A2240" s="92">
        <f t="shared" si="157"/>
        <v>49</v>
      </c>
      <c r="B2240" s="5" t="s">
        <v>40</v>
      </c>
      <c r="C2240" s="26">
        <v>43941</v>
      </c>
      <c r="D2240" s="4">
        <v>0</v>
      </c>
      <c r="E2240" s="29">
        <v>5</v>
      </c>
      <c r="G2240" s="82">
        <f>F2240+G2216</f>
        <v>0</v>
      </c>
      <c r="H2240" s="92">
        <f t="shared" si="158"/>
        <v>5</v>
      </c>
      <c r="I2240" s="92">
        <f t="shared" si="156"/>
        <v>1.6094379124341003</v>
      </c>
      <c r="J2240" s="149" t="e">
        <f t="shared" si="159"/>
        <v>#DIV/0!</v>
      </c>
    </row>
    <row r="2241" spans="1:10" x14ac:dyDescent="0.25">
      <c r="A2241" s="92">
        <f t="shared" si="157"/>
        <v>50</v>
      </c>
      <c r="B2241" s="5" t="s">
        <v>40</v>
      </c>
      <c r="C2241" s="26">
        <v>43942</v>
      </c>
      <c r="D2241" s="4">
        <v>0</v>
      </c>
      <c r="E2241" s="29">
        <v>5</v>
      </c>
      <c r="G2241" s="82">
        <f>F2241+G2217</f>
        <v>24</v>
      </c>
      <c r="H2241" s="92">
        <f t="shared" si="158"/>
        <v>5</v>
      </c>
      <c r="I2241" s="92">
        <f t="shared" si="156"/>
        <v>1.6094379124341003</v>
      </c>
      <c r="J2241" s="149" t="e">
        <f t="shared" si="159"/>
        <v>#DIV/0!</v>
      </c>
    </row>
    <row r="2242" spans="1:10" x14ac:dyDescent="0.25">
      <c r="A2242" s="92">
        <f t="shared" si="157"/>
        <v>51</v>
      </c>
      <c r="B2242" s="5" t="s">
        <v>40</v>
      </c>
      <c r="C2242" s="26">
        <v>43943</v>
      </c>
      <c r="D2242" s="4">
        <v>0</v>
      </c>
      <c r="E2242" s="29">
        <v>5</v>
      </c>
      <c r="G2242" s="82" t="e">
        <f>F2242+G2218</f>
        <v>#REF!</v>
      </c>
      <c r="H2242" s="92">
        <f t="shared" si="158"/>
        <v>5</v>
      </c>
      <c r="I2242" s="92">
        <f t="shared" ref="I2242:I2305" si="160">LN(H2242)</f>
        <v>1.6094379124341003</v>
      </c>
      <c r="J2242" s="149" t="e">
        <f t="shared" si="159"/>
        <v>#DIV/0!</v>
      </c>
    </row>
    <row r="2243" spans="1:10" x14ac:dyDescent="0.25">
      <c r="A2243" s="92">
        <f t="shared" si="157"/>
        <v>52</v>
      </c>
      <c r="B2243" s="5" t="s">
        <v>40</v>
      </c>
      <c r="C2243" s="26">
        <v>43944</v>
      </c>
      <c r="D2243" s="4">
        <v>0</v>
      </c>
      <c r="E2243" s="29">
        <v>5</v>
      </c>
      <c r="G2243" s="82" t="e">
        <f>F2243+G2219</f>
        <v>#REF!</v>
      </c>
      <c r="H2243" s="92">
        <f t="shared" si="158"/>
        <v>5</v>
      </c>
      <c r="I2243" s="92">
        <f t="shared" si="160"/>
        <v>1.6094379124341003</v>
      </c>
      <c r="J2243" s="149" t="e">
        <f t="shared" si="159"/>
        <v>#DIV/0!</v>
      </c>
    </row>
    <row r="2244" spans="1:10" x14ac:dyDescent="0.25">
      <c r="A2244" s="92">
        <f t="shared" ref="A2244:A2307" si="161">IF(EXACT(B2244,B2243),A2243+1,1)</f>
        <v>53</v>
      </c>
      <c r="B2244" s="5" t="s">
        <v>40</v>
      </c>
      <c r="C2244" s="26">
        <v>43945</v>
      </c>
      <c r="D2244" s="4">
        <v>0</v>
      </c>
      <c r="E2244" s="29">
        <v>5</v>
      </c>
      <c r="G2244" s="82">
        <f>F2244+G2220</f>
        <v>237</v>
      </c>
      <c r="H2244" s="92">
        <f t="shared" si="158"/>
        <v>5</v>
      </c>
      <c r="I2244" s="92">
        <f t="shared" si="160"/>
        <v>1.6094379124341003</v>
      </c>
      <c r="J2244" s="149" t="e">
        <f t="shared" si="159"/>
        <v>#DIV/0!</v>
      </c>
    </row>
    <row r="2245" spans="1:10" x14ac:dyDescent="0.25">
      <c r="A2245" s="92">
        <f t="shared" si="161"/>
        <v>54</v>
      </c>
      <c r="B2245" s="5" t="s">
        <v>40</v>
      </c>
      <c r="C2245" s="26">
        <v>43946</v>
      </c>
      <c r="D2245" s="4">
        <v>0</v>
      </c>
      <c r="E2245" s="29">
        <v>5</v>
      </c>
      <c r="G2245" s="82" t="e">
        <f>F2245+G2221</f>
        <v>#REF!</v>
      </c>
      <c r="H2245" s="92">
        <f t="shared" si="158"/>
        <v>5</v>
      </c>
      <c r="I2245" s="92">
        <f t="shared" si="160"/>
        <v>1.6094379124341003</v>
      </c>
      <c r="J2245" s="149" t="e">
        <f t="shared" si="159"/>
        <v>#DIV/0!</v>
      </c>
    </row>
    <row r="2246" spans="1:10" x14ac:dyDescent="0.25">
      <c r="A2246" s="92">
        <f t="shared" si="161"/>
        <v>55</v>
      </c>
      <c r="B2246" s="5" t="s">
        <v>40</v>
      </c>
      <c r="C2246" s="26">
        <v>43947</v>
      </c>
      <c r="D2246" s="4">
        <v>0</v>
      </c>
      <c r="E2246" s="29">
        <v>5</v>
      </c>
      <c r="G2246" s="82" t="e">
        <f>F2246+G2222</f>
        <v>#REF!</v>
      </c>
      <c r="H2246" s="92">
        <f t="shared" si="158"/>
        <v>5</v>
      </c>
      <c r="I2246" s="92">
        <f t="shared" si="160"/>
        <v>1.6094379124341003</v>
      </c>
      <c r="J2246" s="149" t="e">
        <f t="shared" si="159"/>
        <v>#DIV/0!</v>
      </c>
    </row>
    <row r="2247" spans="1:10" x14ac:dyDescent="0.25">
      <c r="A2247" s="92">
        <f t="shared" si="161"/>
        <v>56</v>
      </c>
      <c r="B2247" s="5" t="s">
        <v>40</v>
      </c>
      <c r="C2247" s="26">
        <v>43948</v>
      </c>
      <c r="D2247" s="4">
        <v>0</v>
      </c>
      <c r="E2247" s="29">
        <v>5</v>
      </c>
      <c r="G2247" s="82">
        <f>F2247+G2223</f>
        <v>242</v>
      </c>
      <c r="H2247" s="92">
        <f t="shared" ref="H2247:H2310" si="162">IF(EXACT(B2247,B2246),D2247+H2246,E2247)</f>
        <v>5</v>
      </c>
      <c r="I2247" s="92">
        <f t="shared" si="160"/>
        <v>1.6094379124341003</v>
      </c>
      <c r="J2247" s="149" t="e">
        <f t="shared" si="159"/>
        <v>#DIV/0!</v>
      </c>
    </row>
    <row r="2248" spans="1:10" x14ac:dyDescent="0.25">
      <c r="A2248" s="92">
        <f t="shared" si="161"/>
        <v>57</v>
      </c>
      <c r="B2248" s="5" t="s">
        <v>40</v>
      </c>
      <c r="C2248" s="26">
        <v>43949</v>
      </c>
      <c r="D2248" s="4">
        <v>0</v>
      </c>
      <c r="E2248" s="29">
        <v>5</v>
      </c>
      <c r="G2248" s="82">
        <f>F2248+G2223</f>
        <v>242</v>
      </c>
      <c r="H2248" s="92">
        <f t="shared" si="162"/>
        <v>5</v>
      </c>
      <c r="I2248" s="92">
        <f t="shared" si="160"/>
        <v>1.6094379124341003</v>
      </c>
      <c r="J2248" s="149" t="e">
        <f t="shared" si="159"/>
        <v>#DIV/0!</v>
      </c>
    </row>
    <row r="2249" spans="1:10" x14ac:dyDescent="0.25">
      <c r="A2249" s="92">
        <f t="shared" si="161"/>
        <v>58</v>
      </c>
      <c r="B2249" s="5" t="s">
        <v>40</v>
      </c>
      <c r="C2249" s="26">
        <v>43950</v>
      </c>
      <c r="D2249" s="4">
        <v>0</v>
      </c>
      <c r="E2249" s="29">
        <v>5</v>
      </c>
      <c r="G2249" s="82" t="e">
        <f>F2249+G2224</f>
        <v>#REF!</v>
      </c>
      <c r="H2249" s="92">
        <f t="shared" si="162"/>
        <v>5</v>
      </c>
      <c r="I2249" s="92">
        <f t="shared" si="160"/>
        <v>1.6094379124341003</v>
      </c>
      <c r="J2249" s="149" t="e">
        <f t="shared" si="159"/>
        <v>#DIV/0!</v>
      </c>
    </row>
    <row r="2250" spans="1:10" x14ac:dyDescent="0.25">
      <c r="A2250" s="92">
        <f t="shared" si="161"/>
        <v>59</v>
      </c>
      <c r="B2250" s="5" t="s">
        <v>40</v>
      </c>
      <c r="C2250" s="26">
        <v>43951</v>
      </c>
      <c r="D2250" s="4">
        <v>0</v>
      </c>
      <c r="E2250" s="29">
        <v>5</v>
      </c>
      <c r="G2250" s="82" t="e">
        <f>F2250+G2225</f>
        <v>#REF!</v>
      </c>
      <c r="H2250" s="92">
        <f t="shared" si="162"/>
        <v>5</v>
      </c>
      <c r="I2250" s="92">
        <f t="shared" si="160"/>
        <v>1.6094379124341003</v>
      </c>
      <c r="J2250" s="149" t="e">
        <f t="shared" si="159"/>
        <v>#DIV/0!</v>
      </c>
    </row>
    <row r="2251" spans="1:10" x14ac:dyDescent="0.25">
      <c r="A2251" s="92">
        <f t="shared" si="161"/>
        <v>60</v>
      </c>
      <c r="B2251" s="5" t="s">
        <v>40</v>
      </c>
      <c r="C2251" s="26">
        <v>43952</v>
      </c>
      <c r="D2251" s="4">
        <v>0</v>
      </c>
      <c r="E2251" s="29">
        <v>5</v>
      </c>
      <c r="G2251" s="82" t="e">
        <f>F2251+G2226</f>
        <v>#REF!</v>
      </c>
      <c r="H2251" s="92">
        <f t="shared" si="162"/>
        <v>5</v>
      </c>
      <c r="I2251" s="92">
        <f t="shared" si="160"/>
        <v>1.6094379124341003</v>
      </c>
      <c r="J2251" s="149" t="e">
        <f t="shared" si="159"/>
        <v>#DIV/0!</v>
      </c>
    </row>
    <row r="2252" spans="1:10" x14ac:dyDescent="0.25">
      <c r="A2252" s="92">
        <f t="shared" si="161"/>
        <v>61</v>
      </c>
      <c r="B2252" s="5" t="s">
        <v>40</v>
      </c>
      <c r="C2252" s="26">
        <v>43953</v>
      </c>
      <c r="D2252" s="4">
        <v>0</v>
      </c>
      <c r="E2252" s="29">
        <v>5</v>
      </c>
      <c r="G2252" s="82" t="e">
        <f>F2252+G2227</f>
        <v>#REF!</v>
      </c>
      <c r="H2252" s="92">
        <f t="shared" si="162"/>
        <v>5</v>
      </c>
      <c r="I2252" s="92">
        <f t="shared" si="160"/>
        <v>1.6094379124341003</v>
      </c>
      <c r="J2252" s="149" t="e">
        <f t="shared" si="159"/>
        <v>#DIV/0!</v>
      </c>
    </row>
    <row r="2253" spans="1:10" x14ac:dyDescent="0.25">
      <c r="A2253" s="92">
        <f t="shared" si="161"/>
        <v>62</v>
      </c>
      <c r="B2253" s="5" t="s">
        <v>40</v>
      </c>
      <c r="C2253" s="26">
        <v>43954</v>
      </c>
      <c r="D2253" s="4">
        <v>0</v>
      </c>
      <c r="E2253" s="29">
        <v>5</v>
      </c>
      <c r="G2253" s="82">
        <f>F2253+G2228</f>
        <v>239</v>
      </c>
      <c r="H2253" s="92">
        <f t="shared" si="162"/>
        <v>5</v>
      </c>
      <c r="I2253" s="92">
        <f t="shared" si="160"/>
        <v>1.6094379124341003</v>
      </c>
      <c r="J2253" s="149" t="e">
        <f t="shared" si="159"/>
        <v>#DIV/0!</v>
      </c>
    </row>
    <row r="2254" spans="1:10" x14ac:dyDescent="0.25">
      <c r="A2254" s="92">
        <f t="shared" si="161"/>
        <v>63</v>
      </c>
      <c r="B2254" s="5" t="s">
        <v>40</v>
      </c>
      <c r="C2254" s="26">
        <v>43955</v>
      </c>
      <c r="D2254" s="4">
        <v>0</v>
      </c>
      <c r="E2254" s="29">
        <v>5</v>
      </c>
      <c r="G2254" s="82">
        <f>F2254+G2229</f>
        <v>262</v>
      </c>
      <c r="H2254" s="92">
        <f t="shared" si="162"/>
        <v>5</v>
      </c>
      <c r="I2254" s="92">
        <f t="shared" si="160"/>
        <v>1.6094379124341003</v>
      </c>
      <c r="J2254" s="149" t="e">
        <f t="shared" si="159"/>
        <v>#DIV/0!</v>
      </c>
    </row>
    <row r="2255" spans="1:10" x14ac:dyDescent="0.25">
      <c r="A2255" s="92">
        <f t="shared" si="161"/>
        <v>64</v>
      </c>
      <c r="B2255" s="5" t="s">
        <v>40</v>
      </c>
      <c r="C2255" s="26">
        <v>43956</v>
      </c>
      <c r="D2255" s="4">
        <v>0</v>
      </c>
      <c r="E2255" s="29">
        <v>5</v>
      </c>
      <c r="G2255" s="82" t="e">
        <f>F2255+G2230</f>
        <v>#REF!</v>
      </c>
      <c r="H2255" s="92">
        <f t="shared" si="162"/>
        <v>5</v>
      </c>
      <c r="I2255" s="92">
        <f t="shared" si="160"/>
        <v>1.6094379124341003</v>
      </c>
      <c r="J2255" s="149" t="e">
        <f t="shared" si="159"/>
        <v>#DIV/0!</v>
      </c>
    </row>
    <row r="2256" spans="1:10" x14ac:dyDescent="0.25">
      <c r="A2256" s="92">
        <f t="shared" si="161"/>
        <v>65</v>
      </c>
      <c r="B2256" s="5" t="s">
        <v>40</v>
      </c>
      <c r="C2256" s="26">
        <v>43957</v>
      </c>
      <c r="D2256" s="4">
        <v>0</v>
      </c>
      <c r="E2256" s="29">
        <v>5</v>
      </c>
      <c r="G2256" s="82" t="e">
        <f>F2256+G2231</f>
        <v>#REF!</v>
      </c>
      <c r="H2256" s="92">
        <f t="shared" si="162"/>
        <v>5</v>
      </c>
      <c r="I2256" s="92">
        <f t="shared" si="160"/>
        <v>1.6094379124341003</v>
      </c>
      <c r="J2256" s="149" t="e">
        <f t="shared" si="159"/>
        <v>#DIV/0!</v>
      </c>
    </row>
    <row r="2257" spans="1:10" x14ac:dyDescent="0.25">
      <c r="A2257" s="92">
        <f t="shared" si="161"/>
        <v>66</v>
      </c>
      <c r="B2257" s="5" t="s">
        <v>40</v>
      </c>
      <c r="C2257" s="26">
        <v>43958</v>
      </c>
      <c r="D2257" s="4">
        <v>0</v>
      </c>
      <c r="E2257" s="29">
        <v>5</v>
      </c>
      <c r="G2257" s="82">
        <f>F2257+G2232</f>
        <v>108</v>
      </c>
      <c r="H2257" s="92">
        <f t="shared" si="162"/>
        <v>5</v>
      </c>
      <c r="I2257" s="92">
        <f t="shared" si="160"/>
        <v>1.6094379124341003</v>
      </c>
      <c r="J2257" s="149" t="e">
        <f t="shared" si="159"/>
        <v>#DIV/0!</v>
      </c>
    </row>
    <row r="2258" spans="1:10" x14ac:dyDescent="0.25">
      <c r="A2258" s="92">
        <f t="shared" si="161"/>
        <v>67</v>
      </c>
      <c r="B2258" s="5" t="s">
        <v>40</v>
      </c>
      <c r="C2258" s="26">
        <v>43959</v>
      </c>
      <c r="D2258" s="4">
        <v>0</v>
      </c>
      <c r="E2258" s="29">
        <v>5</v>
      </c>
      <c r="G2258" s="82" t="e">
        <f>F2258+G2233</f>
        <v>#REF!</v>
      </c>
      <c r="H2258" s="92">
        <f t="shared" si="162"/>
        <v>5</v>
      </c>
      <c r="I2258" s="92">
        <f t="shared" si="160"/>
        <v>1.6094379124341003</v>
      </c>
      <c r="J2258" s="149" t="e">
        <f t="shared" si="159"/>
        <v>#DIV/0!</v>
      </c>
    </row>
    <row r="2259" spans="1:10" x14ac:dyDescent="0.25">
      <c r="A2259" s="92">
        <f t="shared" si="161"/>
        <v>68</v>
      </c>
      <c r="B2259" s="5" t="s">
        <v>40</v>
      </c>
      <c r="C2259" s="26">
        <v>43960</v>
      </c>
      <c r="D2259" s="4">
        <v>0</v>
      </c>
      <c r="E2259" s="29">
        <v>5</v>
      </c>
      <c r="G2259" s="82" t="e">
        <f>F2259+G2234</f>
        <v>#REF!</v>
      </c>
      <c r="H2259" s="92">
        <f t="shared" si="162"/>
        <v>5</v>
      </c>
      <c r="I2259" s="92">
        <f t="shared" si="160"/>
        <v>1.6094379124341003</v>
      </c>
      <c r="J2259" s="149" t="e">
        <f t="shared" si="159"/>
        <v>#DIV/0!</v>
      </c>
    </row>
    <row r="2260" spans="1:10" x14ac:dyDescent="0.25">
      <c r="A2260" s="92">
        <f t="shared" si="161"/>
        <v>69</v>
      </c>
      <c r="B2260" s="5" t="s">
        <v>40</v>
      </c>
      <c r="C2260" s="26">
        <v>43961</v>
      </c>
      <c r="D2260" s="4">
        <v>0</v>
      </c>
      <c r="E2260" s="29">
        <v>5</v>
      </c>
      <c r="G2260" s="82">
        <f>F2260+G2235</f>
        <v>43</v>
      </c>
      <c r="H2260" s="92">
        <f t="shared" si="162"/>
        <v>5</v>
      </c>
      <c r="I2260" s="92">
        <f t="shared" si="160"/>
        <v>1.6094379124341003</v>
      </c>
      <c r="J2260" s="149" t="e">
        <f t="shared" si="159"/>
        <v>#DIV/0!</v>
      </c>
    </row>
    <row r="2261" spans="1:10" x14ac:dyDescent="0.25">
      <c r="A2261" s="92">
        <f t="shared" si="161"/>
        <v>70</v>
      </c>
      <c r="B2261" s="5" t="s">
        <v>40</v>
      </c>
      <c r="C2261" s="26">
        <v>43962</v>
      </c>
      <c r="D2261" s="4">
        <v>0</v>
      </c>
      <c r="E2261" s="29">
        <v>5</v>
      </c>
      <c r="G2261" s="82" t="e">
        <f>F2261+G2236</f>
        <v>#REF!</v>
      </c>
      <c r="H2261" s="92">
        <f t="shared" si="162"/>
        <v>5</v>
      </c>
      <c r="I2261" s="92">
        <f t="shared" si="160"/>
        <v>1.6094379124341003</v>
      </c>
      <c r="J2261" s="149" t="e">
        <f t="shared" si="159"/>
        <v>#DIV/0!</v>
      </c>
    </row>
    <row r="2262" spans="1:10" x14ac:dyDescent="0.25">
      <c r="A2262" s="92">
        <f t="shared" si="161"/>
        <v>71</v>
      </c>
      <c r="B2262" s="5" t="s">
        <v>40</v>
      </c>
      <c r="C2262" s="26">
        <v>43963</v>
      </c>
      <c r="D2262" s="4">
        <v>0</v>
      </c>
      <c r="E2262" s="29">
        <v>5</v>
      </c>
      <c r="G2262" s="82" t="e">
        <f>F2262+G2237</f>
        <v>#REF!</v>
      </c>
      <c r="H2262" s="92">
        <f t="shared" si="162"/>
        <v>5</v>
      </c>
      <c r="I2262" s="92">
        <f t="shared" si="160"/>
        <v>1.6094379124341003</v>
      </c>
      <c r="J2262" s="149" t="e">
        <f t="shared" si="159"/>
        <v>#DIV/0!</v>
      </c>
    </row>
    <row r="2263" spans="1:10" x14ac:dyDescent="0.25">
      <c r="A2263" s="92">
        <f t="shared" si="161"/>
        <v>72</v>
      </c>
      <c r="B2263" s="5" t="s">
        <v>40</v>
      </c>
      <c r="C2263" s="26">
        <v>43964</v>
      </c>
      <c r="D2263" s="4">
        <v>0</v>
      </c>
      <c r="E2263" s="29">
        <v>5</v>
      </c>
      <c r="G2263" s="82">
        <f>F2263+G2238</f>
        <v>56</v>
      </c>
      <c r="H2263" s="92">
        <f t="shared" si="162"/>
        <v>5</v>
      </c>
      <c r="I2263" s="92">
        <f t="shared" si="160"/>
        <v>1.6094379124341003</v>
      </c>
      <c r="J2263" s="149" t="e">
        <f t="shared" ref="J2263:J2326" si="163">LN(2)/SLOPE(I2256:I2263,A2256:A2263)</f>
        <v>#DIV/0!</v>
      </c>
    </row>
    <row r="2264" spans="1:10" x14ac:dyDescent="0.25">
      <c r="A2264" s="92">
        <f t="shared" si="161"/>
        <v>73</v>
      </c>
      <c r="B2264" s="5" t="s">
        <v>40</v>
      </c>
      <c r="C2264" s="26">
        <v>43965</v>
      </c>
      <c r="D2264" s="4">
        <v>0</v>
      </c>
      <c r="E2264" s="29">
        <v>5</v>
      </c>
      <c r="G2264" s="82" t="e">
        <f>F2264+G2239</f>
        <v>#REF!</v>
      </c>
      <c r="H2264" s="92">
        <f t="shared" si="162"/>
        <v>5</v>
      </c>
      <c r="I2264" s="92">
        <f t="shared" si="160"/>
        <v>1.6094379124341003</v>
      </c>
      <c r="J2264" s="149" t="e">
        <f t="shared" si="163"/>
        <v>#DIV/0!</v>
      </c>
    </row>
    <row r="2265" spans="1:10" x14ac:dyDescent="0.25">
      <c r="A2265" s="92">
        <f t="shared" si="161"/>
        <v>74</v>
      </c>
      <c r="B2265" s="5" t="s">
        <v>40</v>
      </c>
      <c r="C2265" s="26">
        <v>43966</v>
      </c>
      <c r="D2265" s="4">
        <v>0</v>
      </c>
      <c r="E2265" s="29">
        <v>5</v>
      </c>
      <c r="G2265" s="82">
        <f>F2265+G2240</f>
        <v>0</v>
      </c>
      <c r="H2265" s="92">
        <f t="shared" si="162"/>
        <v>5</v>
      </c>
      <c r="I2265" s="92">
        <f t="shared" si="160"/>
        <v>1.6094379124341003</v>
      </c>
      <c r="J2265" s="149" t="e">
        <f t="shared" si="163"/>
        <v>#DIV/0!</v>
      </c>
    </row>
    <row r="2266" spans="1:10" x14ac:dyDescent="0.25">
      <c r="A2266" s="92">
        <f t="shared" si="161"/>
        <v>75</v>
      </c>
      <c r="B2266" s="5" t="s">
        <v>40</v>
      </c>
      <c r="C2266" s="26">
        <v>43967</v>
      </c>
      <c r="D2266" s="4">
        <v>0</v>
      </c>
      <c r="E2266" s="29">
        <v>5</v>
      </c>
      <c r="G2266" s="82">
        <f>F2266+G2241</f>
        <v>24</v>
      </c>
      <c r="H2266" s="92">
        <f t="shared" si="162"/>
        <v>5</v>
      </c>
      <c r="I2266" s="92">
        <f t="shared" si="160"/>
        <v>1.6094379124341003</v>
      </c>
      <c r="J2266" s="149" t="e">
        <f t="shared" si="163"/>
        <v>#DIV/0!</v>
      </c>
    </row>
    <row r="2267" spans="1:10" x14ac:dyDescent="0.25">
      <c r="A2267" s="92">
        <f t="shared" si="161"/>
        <v>76</v>
      </c>
      <c r="B2267" s="5" t="s">
        <v>40</v>
      </c>
      <c r="C2267" s="26">
        <v>43968</v>
      </c>
      <c r="D2267" s="4">
        <v>0</v>
      </c>
      <c r="E2267" s="29">
        <v>5</v>
      </c>
      <c r="G2267" s="82" t="e">
        <f>F2267+G2242</f>
        <v>#REF!</v>
      </c>
      <c r="H2267" s="92">
        <f t="shared" si="162"/>
        <v>5</v>
      </c>
      <c r="I2267" s="92">
        <f t="shared" si="160"/>
        <v>1.6094379124341003</v>
      </c>
      <c r="J2267" s="149" t="e">
        <f t="shared" si="163"/>
        <v>#DIV/0!</v>
      </c>
    </row>
    <row r="2268" spans="1:10" x14ac:dyDescent="0.25">
      <c r="A2268" s="92">
        <f t="shared" si="161"/>
        <v>77</v>
      </c>
      <c r="B2268" s="5" t="s">
        <v>40</v>
      </c>
      <c r="C2268" s="26">
        <v>43969</v>
      </c>
      <c r="D2268" s="4">
        <v>0</v>
      </c>
      <c r="E2268" s="29">
        <v>5</v>
      </c>
      <c r="G2268" s="82" t="e">
        <f>F2268+G2243</f>
        <v>#REF!</v>
      </c>
      <c r="H2268" s="92">
        <f t="shared" si="162"/>
        <v>5</v>
      </c>
      <c r="I2268" s="92">
        <f t="shared" si="160"/>
        <v>1.6094379124341003</v>
      </c>
      <c r="J2268" s="149" t="e">
        <f t="shared" si="163"/>
        <v>#DIV/0!</v>
      </c>
    </row>
    <row r="2269" spans="1:10" x14ac:dyDescent="0.25">
      <c r="A2269" s="92">
        <f t="shared" si="161"/>
        <v>78</v>
      </c>
      <c r="B2269" s="5" t="s">
        <v>40</v>
      </c>
      <c r="C2269" s="26">
        <v>43970</v>
      </c>
      <c r="D2269" s="4">
        <v>0</v>
      </c>
      <c r="E2269" s="29">
        <v>5</v>
      </c>
      <c r="G2269" s="82">
        <f>F2269+G2244</f>
        <v>237</v>
      </c>
      <c r="H2269" s="92">
        <f t="shared" si="162"/>
        <v>5</v>
      </c>
      <c r="I2269" s="92">
        <f t="shared" si="160"/>
        <v>1.6094379124341003</v>
      </c>
      <c r="J2269" s="149" t="e">
        <f t="shared" si="163"/>
        <v>#DIV/0!</v>
      </c>
    </row>
    <row r="2270" spans="1:10" x14ac:dyDescent="0.25">
      <c r="A2270" s="92">
        <f t="shared" si="161"/>
        <v>79</v>
      </c>
      <c r="B2270" s="5" t="s">
        <v>40</v>
      </c>
      <c r="C2270" s="26">
        <v>43971</v>
      </c>
      <c r="D2270" s="4">
        <v>0</v>
      </c>
      <c r="E2270" s="29">
        <v>5</v>
      </c>
      <c r="G2270" s="82" t="e">
        <f>F2270+G2245</f>
        <v>#REF!</v>
      </c>
      <c r="H2270" s="92">
        <f t="shared" si="162"/>
        <v>5</v>
      </c>
      <c r="I2270" s="92">
        <f t="shared" si="160"/>
        <v>1.6094379124341003</v>
      </c>
      <c r="J2270" s="149" t="e">
        <f t="shared" si="163"/>
        <v>#DIV/0!</v>
      </c>
    </row>
    <row r="2271" spans="1:10" x14ac:dyDescent="0.25">
      <c r="A2271" s="92">
        <f t="shared" si="161"/>
        <v>80</v>
      </c>
      <c r="B2271" s="5" t="s">
        <v>40</v>
      </c>
      <c r="C2271" s="26">
        <v>43972</v>
      </c>
      <c r="D2271" s="4">
        <v>0</v>
      </c>
      <c r="E2271" s="29">
        <v>5</v>
      </c>
      <c r="G2271" s="82" t="e">
        <f>F2271+G2246</f>
        <v>#REF!</v>
      </c>
      <c r="H2271" s="92">
        <f t="shared" si="162"/>
        <v>5</v>
      </c>
      <c r="I2271" s="92">
        <f t="shared" si="160"/>
        <v>1.6094379124341003</v>
      </c>
      <c r="J2271" s="149" t="e">
        <f t="shared" si="163"/>
        <v>#DIV/0!</v>
      </c>
    </row>
    <row r="2272" spans="1:10" x14ac:dyDescent="0.25">
      <c r="A2272" s="92">
        <f t="shared" si="161"/>
        <v>81</v>
      </c>
      <c r="B2272" s="5" t="s">
        <v>40</v>
      </c>
      <c r="C2272" s="26">
        <v>43973</v>
      </c>
      <c r="D2272" s="4">
        <v>0</v>
      </c>
      <c r="E2272" s="29">
        <v>5</v>
      </c>
      <c r="G2272" s="82">
        <f>F2272+G2247</f>
        <v>242</v>
      </c>
      <c r="H2272" s="92">
        <f t="shared" si="162"/>
        <v>5</v>
      </c>
      <c r="I2272" s="92">
        <f t="shared" si="160"/>
        <v>1.6094379124341003</v>
      </c>
      <c r="J2272" s="149" t="e">
        <f t="shared" si="163"/>
        <v>#DIV/0!</v>
      </c>
    </row>
    <row r="2273" spans="1:10" x14ac:dyDescent="0.25">
      <c r="A2273" s="92">
        <f t="shared" si="161"/>
        <v>82</v>
      </c>
      <c r="B2273" s="5" t="s">
        <v>40</v>
      </c>
      <c r="C2273" s="26">
        <v>43974</v>
      </c>
      <c r="D2273" s="4">
        <v>0</v>
      </c>
      <c r="E2273" s="29">
        <v>5</v>
      </c>
      <c r="G2273" s="82">
        <f>F2273+G2248</f>
        <v>242</v>
      </c>
      <c r="H2273" s="92">
        <f t="shared" si="162"/>
        <v>5</v>
      </c>
      <c r="I2273" s="92">
        <f t="shared" si="160"/>
        <v>1.6094379124341003</v>
      </c>
      <c r="J2273" s="149" t="e">
        <f t="shared" si="163"/>
        <v>#DIV/0!</v>
      </c>
    </row>
    <row r="2274" spans="1:10" x14ac:dyDescent="0.25">
      <c r="A2274" s="92">
        <f t="shared" si="161"/>
        <v>83</v>
      </c>
      <c r="B2274" s="5" t="s">
        <v>40</v>
      </c>
      <c r="C2274" s="26">
        <v>43975</v>
      </c>
      <c r="D2274" s="4">
        <v>0</v>
      </c>
      <c r="E2274" s="29">
        <v>5</v>
      </c>
      <c r="G2274" s="82" t="e">
        <f>F2274+G2249</f>
        <v>#REF!</v>
      </c>
      <c r="H2274" s="92">
        <f t="shared" si="162"/>
        <v>5</v>
      </c>
      <c r="I2274" s="92">
        <f t="shared" si="160"/>
        <v>1.6094379124341003</v>
      </c>
      <c r="J2274" s="149" t="e">
        <f t="shared" si="163"/>
        <v>#DIV/0!</v>
      </c>
    </row>
    <row r="2275" spans="1:10" x14ac:dyDescent="0.25">
      <c r="A2275" s="92">
        <f t="shared" si="161"/>
        <v>84</v>
      </c>
      <c r="B2275" s="5" t="s">
        <v>40</v>
      </c>
      <c r="C2275" s="26">
        <v>43976</v>
      </c>
      <c r="D2275" s="4">
        <v>0</v>
      </c>
      <c r="E2275" s="29">
        <v>5</v>
      </c>
      <c r="G2275" s="82" t="e">
        <f>F2275+G2250</f>
        <v>#REF!</v>
      </c>
      <c r="H2275" s="92">
        <f t="shared" si="162"/>
        <v>5</v>
      </c>
      <c r="I2275" s="92">
        <f t="shared" si="160"/>
        <v>1.6094379124341003</v>
      </c>
      <c r="J2275" s="149" t="e">
        <f t="shared" si="163"/>
        <v>#DIV/0!</v>
      </c>
    </row>
    <row r="2276" spans="1:10" x14ac:dyDescent="0.25">
      <c r="A2276" s="92">
        <f t="shared" si="161"/>
        <v>85</v>
      </c>
      <c r="B2276" s="5" t="s">
        <v>40</v>
      </c>
      <c r="C2276" s="26">
        <v>43977</v>
      </c>
      <c r="D2276" s="4">
        <v>0</v>
      </c>
      <c r="E2276" s="29">
        <v>5</v>
      </c>
      <c r="G2276" s="82" t="e">
        <f>F2276+G2251</f>
        <v>#REF!</v>
      </c>
      <c r="H2276" s="92">
        <f t="shared" si="162"/>
        <v>5</v>
      </c>
      <c r="I2276" s="92">
        <f t="shared" si="160"/>
        <v>1.6094379124341003</v>
      </c>
      <c r="J2276" s="149" t="e">
        <f t="shared" si="163"/>
        <v>#DIV/0!</v>
      </c>
    </row>
    <row r="2277" spans="1:10" x14ac:dyDescent="0.25">
      <c r="A2277" s="92">
        <f t="shared" si="161"/>
        <v>86</v>
      </c>
      <c r="B2277" s="5" t="s">
        <v>40</v>
      </c>
      <c r="C2277" s="26">
        <v>43978</v>
      </c>
      <c r="D2277" s="4">
        <v>0</v>
      </c>
      <c r="E2277" s="29">
        <v>5</v>
      </c>
      <c r="G2277" s="82" t="e">
        <f>F2277+G2252</f>
        <v>#REF!</v>
      </c>
      <c r="H2277" s="92">
        <f t="shared" si="162"/>
        <v>5</v>
      </c>
      <c r="I2277" s="92">
        <f t="shared" si="160"/>
        <v>1.6094379124341003</v>
      </c>
      <c r="J2277" s="149" t="e">
        <f t="shared" si="163"/>
        <v>#DIV/0!</v>
      </c>
    </row>
    <row r="2278" spans="1:10" x14ac:dyDescent="0.25">
      <c r="A2278" s="92">
        <f t="shared" si="161"/>
        <v>87</v>
      </c>
      <c r="B2278" s="5" t="s">
        <v>40</v>
      </c>
      <c r="C2278" s="26">
        <v>43979</v>
      </c>
      <c r="D2278" s="4">
        <v>0</v>
      </c>
      <c r="E2278" s="29">
        <v>5</v>
      </c>
      <c r="G2278" s="82">
        <f>F2278+G2253</f>
        <v>239</v>
      </c>
      <c r="H2278" s="92">
        <f t="shared" si="162"/>
        <v>5</v>
      </c>
      <c r="I2278" s="92">
        <f t="shared" si="160"/>
        <v>1.6094379124341003</v>
      </c>
      <c r="J2278" s="149" t="e">
        <f t="shared" si="163"/>
        <v>#DIV/0!</v>
      </c>
    </row>
    <row r="2279" spans="1:10" x14ac:dyDescent="0.25">
      <c r="A2279" s="92">
        <f t="shared" si="161"/>
        <v>88</v>
      </c>
      <c r="B2279" s="5" t="s">
        <v>40</v>
      </c>
      <c r="C2279" s="26">
        <v>43980</v>
      </c>
      <c r="D2279" s="4">
        <v>0</v>
      </c>
      <c r="E2279" s="29">
        <v>5</v>
      </c>
      <c r="G2279" s="82">
        <f>F2279+G2254</f>
        <v>262</v>
      </c>
      <c r="H2279" s="92">
        <f t="shared" si="162"/>
        <v>5</v>
      </c>
      <c r="I2279" s="92">
        <f t="shared" si="160"/>
        <v>1.6094379124341003</v>
      </c>
      <c r="J2279" s="149" t="e">
        <f t="shared" si="163"/>
        <v>#DIV/0!</v>
      </c>
    </row>
    <row r="2280" spans="1:10" x14ac:dyDescent="0.25">
      <c r="A2280" s="92">
        <f t="shared" si="161"/>
        <v>89</v>
      </c>
      <c r="B2280" s="5" t="s">
        <v>40</v>
      </c>
      <c r="C2280" s="26">
        <v>43981</v>
      </c>
      <c r="D2280" s="4">
        <v>0</v>
      </c>
      <c r="E2280" s="29">
        <v>5</v>
      </c>
      <c r="G2280" s="82" t="e">
        <f>F2280+G2255</f>
        <v>#REF!</v>
      </c>
      <c r="H2280" s="92">
        <f t="shared" si="162"/>
        <v>5</v>
      </c>
      <c r="I2280" s="92">
        <f t="shared" si="160"/>
        <v>1.6094379124341003</v>
      </c>
      <c r="J2280" s="149" t="e">
        <f t="shared" si="163"/>
        <v>#DIV/0!</v>
      </c>
    </row>
    <row r="2281" spans="1:10" x14ac:dyDescent="0.25">
      <c r="A2281" s="92">
        <f t="shared" si="161"/>
        <v>90</v>
      </c>
      <c r="B2281" s="5" t="s">
        <v>40</v>
      </c>
      <c r="C2281" s="26">
        <v>43982</v>
      </c>
      <c r="D2281" s="4">
        <v>0</v>
      </c>
      <c r="E2281" s="29">
        <v>5</v>
      </c>
      <c r="G2281" s="82" t="e">
        <f>F2281+G2256</f>
        <v>#REF!</v>
      </c>
      <c r="H2281" s="92">
        <f t="shared" si="162"/>
        <v>5</v>
      </c>
      <c r="I2281" s="92">
        <f t="shared" si="160"/>
        <v>1.6094379124341003</v>
      </c>
      <c r="J2281" s="149" t="e">
        <f t="shared" si="163"/>
        <v>#DIV/0!</v>
      </c>
    </row>
    <row r="2282" spans="1:10" x14ac:dyDescent="0.25">
      <c r="A2282" s="92">
        <f t="shared" si="161"/>
        <v>91</v>
      </c>
      <c r="B2282" s="5" t="s">
        <v>40</v>
      </c>
      <c r="C2282" s="26">
        <v>43983</v>
      </c>
      <c r="D2282" s="4">
        <v>0</v>
      </c>
      <c r="E2282" s="29">
        <v>5</v>
      </c>
      <c r="G2282" s="82">
        <f>F2282+G2257</f>
        <v>108</v>
      </c>
      <c r="H2282" s="92">
        <f t="shared" si="162"/>
        <v>5</v>
      </c>
      <c r="I2282" s="92">
        <f t="shared" si="160"/>
        <v>1.6094379124341003</v>
      </c>
      <c r="J2282" s="149" t="e">
        <f t="shared" si="163"/>
        <v>#DIV/0!</v>
      </c>
    </row>
    <row r="2283" spans="1:10" x14ac:dyDescent="0.25">
      <c r="A2283" s="92">
        <f t="shared" si="161"/>
        <v>92</v>
      </c>
      <c r="B2283" s="5" t="s">
        <v>40</v>
      </c>
      <c r="C2283" s="26">
        <v>43984</v>
      </c>
      <c r="D2283" s="4">
        <v>0</v>
      </c>
      <c r="E2283" s="29">
        <v>5</v>
      </c>
      <c r="G2283" s="82" t="e">
        <f>F2283+G2258</f>
        <v>#REF!</v>
      </c>
      <c r="H2283" s="92">
        <f t="shared" si="162"/>
        <v>5</v>
      </c>
      <c r="I2283" s="92">
        <f t="shared" si="160"/>
        <v>1.6094379124341003</v>
      </c>
      <c r="J2283" s="149" t="e">
        <f t="shared" si="163"/>
        <v>#DIV/0!</v>
      </c>
    </row>
    <row r="2284" spans="1:10" x14ac:dyDescent="0.25">
      <c r="A2284" s="92">
        <f t="shared" si="161"/>
        <v>93</v>
      </c>
      <c r="B2284" s="5" t="s">
        <v>40</v>
      </c>
      <c r="C2284" s="26">
        <v>43985</v>
      </c>
      <c r="D2284" s="4">
        <v>0</v>
      </c>
      <c r="E2284" s="29">
        <v>5</v>
      </c>
      <c r="G2284" s="82" t="e">
        <f>F2284+G2259</f>
        <v>#REF!</v>
      </c>
      <c r="H2284" s="92">
        <f t="shared" si="162"/>
        <v>5</v>
      </c>
      <c r="I2284" s="92">
        <f t="shared" si="160"/>
        <v>1.6094379124341003</v>
      </c>
      <c r="J2284" s="149" t="e">
        <f t="shared" si="163"/>
        <v>#DIV/0!</v>
      </c>
    </row>
    <row r="2285" spans="1:10" x14ac:dyDescent="0.25">
      <c r="A2285" s="92">
        <f t="shared" si="161"/>
        <v>94</v>
      </c>
      <c r="B2285" s="5" t="s">
        <v>40</v>
      </c>
      <c r="C2285" s="26">
        <v>43986</v>
      </c>
      <c r="D2285" s="4">
        <v>0</v>
      </c>
      <c r="E2285" s="29">
        <v>5</v>
      </c>
      <c r="G2285" s="82">
        <f>F2285+G2260</f>
        <v>43</v>
      </c>
      <c r="H2285" s="92">
        <f t="shared" si="162"/>
        <v>5</v>
      </c>
      <c r="I2285" s="92">
        <f t="shared" si="160"/>
        <v>1.6094379124341003</v>
      </c>
      <c r="J2285" s="149" t="e">
        <f t="shared" si="163"/>
        <v>#DIV/0!</v>
      </c>
    </row>
    <row r="2286" spans="1:10" x14ac:dyDescent="0.25">
      <c r="A2286" s="92">
        <f t="shared" si="161"/>
        <v>95</v>
      </c>
      <c r="B2286" s="5" t="s">
        <v>40</v>
      </c>
      <c r="C2286" s="26">
        <v>43987</v>
      </c>
      <c r="D2286" s="4">
        <v>0</v>
      </c>
      <c r="E2286" s="29">
        <v>5</v>
      </c>
      <c r="G2286" s="82" t="e">
        <f>F2286+G2261</f>
        <v>#REF!</v>
      </c>
      <c r="H2286" s="92">
        <f t="shared" si="162"/>
        <v>5</v>
      </c>
      <c r="I2286" s="92">
        <f t="shared" si="160"/>
        <v>1.6094379124341003</v>
      </c>
      <c r="J2286" s="149" t="e">
        <f t="shared" si="163"/>
        <v>#DIV/0!</v>
      </c>
    </row>
    <row r="2287" spans="1:10" x14ac:dyDescent="0.25">
      <c r="A2287" s="92">
        <f t="shared" si="161"/>
        <v>96</v>
      </c>
      <c r="B2287" s="5" t="s">
        <v>40</v>
      </c>
      <c r="C2287" s="26">
        <v>43988</v>
      </c>
      <c r="D2287" s="4">
        <v>0</v>
      </c>
      <c r="E2287" s="29">
        <v>5</v>
      </c>
      <c r="G2287" s="82" t="e">
        <f>F2287+G2262</f>
        <v>#REF!</v>
      </c>
      <c r="H2287" s="92">
        <f t="shared" si="162"/>
        <v>5</v>
      </c>
      <c r="I2287" s="92">
        <f t="shared" si="160"/>
        <v>1.6094379124341003</v>
      </c>
      <c r="J2287" s="149" t="e">
        <f t="shared" si="163"/>
        <v>#DIV/0!</v>
      </c>
    </row>
    <row r="2288" spans="1:10" x14ac:dyDescent="0.25">
      <c r="A2288" s="92">
        <f t="shared" si="161"/>
        <v>97</v>
      </c>
      <c r="B2288" s="5" t="s">
        <v>40</v>
      </c>
      <c r="C2288" s="26">
        <v>43989</v>
      </c>
      <c r="D2288" s="4">
        <v>0</v>
      </c>
      <c r="E2288" s="29">
        <v>5</v>
      </c>
      <c r="G2288" s="82">
        <f>F2288+G2263</f>
        <v>56</v>
      </c>
      <c r="H2288" s="92">
        <f t="shared" si="162"/>
        <v>5</v>
      </c>
      <c r="I2288" s="92">
        <f t="shared" si="160"/>
        <v>1.6094379124341003</v>
      </c>
      <c r="J2288" s="149" t="e">
        <f t="shared" si="163"/>
        <v>#DIV/0!</v>
      </c>
    </row>
    <row r="2289" spans="1:10" x14ac:dyDescent="0.25">
      <c r="A2289" s="92">
        <f t="shared" si="161"/>
        <v>98</v>
      </c>
      <c r="B2289" s="5" t="s">
        <v>40</v>
      </c>
      <c r="C2289" s="26">
        <v>43990</v>
      </c>
      <c r="D2289" s="4">
        <v>0</v>
      </c>
      <c r="E2289" s="29">
        <v>5</v>
      </c>
      <c r="G2289" s="82" t="e">
        <f>F2289+G2264</f>
        <v>#REF!</v>
      </c>
      <c r="H2289" s="92">
        <f t="shared" si="162"/>
        <v>5</v>
      </c>
      <c r="I2289" s="92">
        <f t="shared" si="160"/>
        <v>1.6094379124341003</v>
      </c>
      <c r="J2289" s="149" t="e">
        <f t="shared" si="163"/>
        <v>#DIV/0!</v>
      </c>
    </row>
    <row r="2290" spans="1:10" x14ac:dyDescent="0.25">
      <c r="A2290" s="92">
        <f t="shared" si="161"/>
        <v>99</v>
      </c>
      <c r="B2290" s="5" t="s">
        <v>40</v>
      </c>
      <c r="C2290" s="26">
        <v>43991</v>
      </c>
      <c r="D2290" s="4">
        <v>0</v>
      </c>
      <c r="E2290" s="29">
        <v>5</v>
      </c>
      <c r="G2290" s="82">
        <f>F2290+G2265</f>
        <v>0</v>
      </c>
      <c r="H2290" s="92">
        <f t="shared" si="162"/>
        <v>5</v>
      </c>
      <c r="I2290" s="92">
        <f t="shared" si="160"/>
        <v>1.6094379124341003</v>
      </c>
      <c r="J2290" s="149" t="e">
        <f t="shared" si="163"/>
        <v>#DIV/0!</v>
      </c>
    </row>
    <row r="2291" spans="1:10" x14ac:dyDescent="0.25">
      <c r="A2291" s="92">
        <f t="shared" si="161"/>
        <v>100</v>
      </c>
      <c r="B2291" s="5" t="s">
        <v>40</v>
      </c>
      <c r="C2291" s="26">
        <v>43992</v>
      </c>
      <c r="D2291" s="4">
        <v>0</v>
      </c>
      <c r="E2291" s="29">
        <v>5</v>
      </c>
      <c r="G2291" s="82">
        <f>F2291+G2266</f>
        <v>24</v>
      </c>
      <c r="H2291" s="92">
        <f t="shared" si="162"/>
        <v>5</v>
      </c>
      <c r="I2291" s="92">
        <f t="shared" si="160"/>
        <v>1.6094379124341003</v>
      </c>
      <c r="J2291" s="149" t="e">
        <f t="shared" si="163"/>
        <v>#DIV/0!</v>
      </c>
    </row>
    <row r="2292" spans="1:10" x14ac:dyDescent="0.25">
      <c r="A2292" s="92">
        <f t="shared" si="161"/>
        <v>101</v>
      </c>
      <c r="B2292" s="5" t="s">
        <v>40</v>
      </c>
      <c r="C2292" s="26">
        <v>43993</v>
      </c>
      <c r="D2292" s="4">
        <v>0</v>
      </c>
      <c r="E2292" s="29">
        <v>5</v>
      </c>
      <c r="G2292" s="82" t="e">
        <f>F2292+G2267</f>
        <v>#REF!</v>
      </c>
      <c r="H2292" s="92">
        <f t="shared" si="162"/>
        <v>5</v>
      </c>
      <c r="I2292" s="92">
        <f t="shared" si="160"/>
        <v>1.6094379124341003</v>
      </c>
      <c r="J2292" s="149" t="e">
        <f t="shared" si="163"/>
        <v>#DIV/0!</v>
      </c>
    </row>
    <row r="2293" spans="1:10" x14ac:dyDescent="0.25">
      <c r="A2293" s="92">
        <f t="shared" si="161"/>
        <v>102</v>
      </c>
      <c r="B2293" s="5" t="s">
        <v>40</v>
      </c>
      <c r="C2293" s="26">
        <v>43994</v>
      </c>
      <c r="D2293" s="4">
        <v>0</v>
      </c>
      <c r="E2293" s="29">
        <v>5</v>
      </c>
      <c r="G2293" s="82" t="e">
        <f>F2293+G2268</f>
        <v>#REF!</v>
      </c>
      <c r="H2293" s="92">
        <f t="shared" si="162"/>
        <v>5</v>
      </c>
      <c r="I2293" s="92">
        <f t="shared" si="160"/>
        <v>1.6094379124341003</v>
      </c>
      <c r="J2293" s="149" t="e">
        <f t="shared" si="163"/>
        <v>#DIV/0!</v>
      </c>
    </row>
    <row r="2294" spans="1:10" x14ac:dyDescent="0.25">
      <c r="A2294" s="92">
        <f t="shared" si="161"/>
        <v>103</v>
      </c>
      <c r="B2294" s="5" t="s">
        <v>40</v>
      </c>
      <c r="C2294" s="26">
        <v>43995</v>
      </c>
      <c r="D2294" s="4">
        <v>0</v>
      </c>
      <c r="E2294" s="29">
        <v>5</v>
      </c>
      <c r="G2294" s="82">
        <f>F2294+G2269</f>
        <v>237</v>
      </c>
      <c r="H2294" s="92">
        <f t="shared" si="162"/>
        <v>5</v>
      </c>
      <c r="I2294" s="92">
        <f t="shared" si="160"/>
        <v>1.6094379124341003</v>
      </c>
      <c r="J2294" s="149" t="e">
        <f t="shared" si="163"/>
        <v>#DIV/0!</v>
      </c>
    </row>
    <row r="2295" spans="1:10" x14ac:dyDescent="0.25">
      <c r="A2295" s="92">
        <f t="shared" si="161"/>
        <v>104</v>
      </c>
      <c r="B2295" s="5" t="s">
        <v>40</v>
      </c>
      <c r="C2295" s="26">
        <v>43996</v>
      </c>
      <c r="D2295" s="4">
        <v>1</v>
      </c>
      <c r="E2295" s="29">
        <v>6</v>
      </c>
      <c r="G2295" s="82" t="e">
        <f>F2295+G2270</f>
        <v>#REF!</v>
      </c>
      <c r="H2295" s="92">
        <f t="shared" si="162"/>
        <v>6</v>
      </c>
      <c r="I2295" s="92">
        <f t="shared" si="160"/>
        <v>1.791759469228055</v>
      </c>
      <c r="J2295" s="149">
        <f t="shared" si="163"/>
        <v>45.62140820308715</v>
      </c>
    </row>
    <row r="2296" spans="1:10" x14ac:dyDescent="0.25">
      <c r="A2296" s="92">
        <f t="shared" si="161"/>
        <v>105</v>
      </c>
      <c r="B2296" s="5" t="s">
        <v>40</v>
      </c>
      <c r="C2296" s="26">
        <v>43997</v>
      </c>
      <c r="D2296" s="4">
        <v>0</v>
      </c>
      <c r="E2296" s="29">
        <v>6</v>
      </c>
      <c r="G2296" s="82" t="e">
        <f>F2296+G2271</f>
        <v>#REF!</v>
      </c>
      <c r="H2296" s="92">
        <f t="shared" si="162"/>
        <v>6</v>
      </c>
      <c r="I2296" s="92">
        <f t="shared" si="160"/>
        <v>1.791759469228055</v>
      </c>
      <c r="J2296" s="149">
        <f t="shared" si="163"/>
        <v>26.612488118467503</v>
      </c>
    </row>
    <row r="2297" spans="1:10" x14ac:dyDescent="0.25">
      <c r="A2297" s="92">
        <f t="shared" si="161"/>
        <v>106</v>
      </c>
      <c r="B2297" s="5" t="s">
        <v>40</v>
      </c>
      <c r="C2297" s="26">
        <v>43998</v>
      </c>
      <c r="D2297" s="4">
        <v>0</v>
      </c>
      <c r="E2297" s="29">
        <v>6</v>
      </c>
      <c r="G2297" s="82">
        <f>F2297+G2272</f>
        <v>242</v>
      </c>
      <c r="H2297" s="92">
        <f t="shared" si="162"/>
        <v>6</v>
      </c>
      <c r="I2297" s="92">
        <f t="shared" si="160"/>
        <v>1.791759469228055</v>
      </c>
      <c r="J2297" s="149">
        <f t="shared" si="163"/>
        <v>21.289990494774003</v>
      </c>
    </row>
    <row r="2298" spans="1:10" x14ac:dyDescent="0.25">
      <c r="A2298" s="92">
        <f t="shared" si="161"/>
        <v>107</v>
      </c>
      <c r="B2298" s="5" t="s">
        <v>40</v>
      </c>
      <c r="C2298" s="26">
        <v>43999</v>
      </c>
      <c r="D2298" s="4">
        <v>0</v>
      </c>
      <c r="E2298" s="29">
        <v>6</v>
      </c>
      <c r="G2298" s="82">
        <f>F2298+G2273</f>
        <v>242</v>
      </c>
      <c r="H2298" s="92">
        <f t="shared" si="162"/>
        <v>6</v>
      </c>
      <c r="I2298" s="92">
        <f t="shared" si="160"/>
        <v>1.791759469228055</v>
      </c>
      <c r="J2298" s="149">
        <f t="shared" si="163"/>
        <v>19.959366088850626</v>
      </c>
    </row>
    <row r="2299" spans="1:10" x14ac:dyDescent="0.25">
      <c r="A2299" s="92">
        <f t="shared" si="161"/>
        <v>108</v>
      </c>
      <c r="B2299" s="5" t="s">
        <v>40</v>
      </c>
      <c r="C2299" s="26">
        <v>44000</v>
      </c>
      <c r="D2299" s="4">
        <v>0</v>
      </c>
      <c r="E2299" s="29">
        <v>6</v>
      </c>
      <c r="G2299" s="82" t="e">
        <f>F2299+G2274</f>
        <v>#REF!</v>
      </c>
      <c r="H2299" s="92">
        <f t="shared" si="162"/>
        <v>6</v>
      </c>
      <c r="I2299" s="92">
        <f t="shared" si="160"/>
        <v>1.791759469228055</v>
      </c>
      <c r="J2299" s="149">
        <f t="shared" si="163"/>
        <v>21.289990494774003</v>
      </c>
    </row>
    <row r="2300" spans="1:10" x14ac:dyDescent="0.25">
      <c r="A2300" s="92">
        <f t="shared" si="161"/>
        <v>109</v>
      </c>
      <c r="B2300" s="5" t="s">
        <v>40</v>
      </c>
      <c r="C2300" s="26">
        <v>44001</v>
      </c>
      <c r="D2300" s="4">
        <v>0</v>
      </c>
      <c r="E2300" s="29">
        <v>6</v>
      </c>
      <c r="G2300" s="82" t="e">
        <f>F2300+G2275</f>
        <v>#REF!</v>
      </c>
      <c r="H2300" s="92">
        <f t="shared" si="162"/>
        <v>6</v>
      </c>
      <c r="I2300" s="92">
        <f t="shared" si="160"/>
        <v>1.791759469228055</v>
      </c>
      <c r="J2300" s="149">
        <f t="shared" si="163"/>
        <v>26.612488118467503</v>
      </c>
    </row>
    <row r="2301" spans="1:10" x14ac:dyDescent="0.25">
      <c r="A2301" s="92">
        <f t="shared" si="161"/>
        <v>110</v>
      </c>
      <c r="B2301" s="5" t="s">
        <v>40</v>
      </c>
      <c r="C2301" s="26">
        <v>44002</v>
      </c>
      <c r="D2301" s="4">
        <v>0</v>
      </c>
      <c r="E2301" s="29">
        <v>6</v>
      </c>
      <c r="G2301" s="82" t="e">
        <f>F2301+G2276</f>
        <v>#REF!</v>
      </c>
      <c r="H2301" s="92">
        <f t="shared" si="162"/>
        <v>6</v>
      </c>
      <c r="I2301" s="92">
        <f t="shared" si="160"/>
        <v>1.791759469228055</v>
      </c>
      <c r="J2301" s="149">
        <f t="shared" si="163"/>
        <v>45.62140820308715</v>
      </c>
    </row>
    <row r="2302" spans="1:10" x14ac:dyDescent="0.25">
      <c r="A2302" s="92">
        <f t="shared" si="161"/>
        <v>111</v>
      </c>
      <c r="B2302" s="5" t="s">
        <v>40</v>
      </c>
      <c r="C2302" s="26">
        <v>44003</v>
      </c>
      <c r="D2302" s="4">
        <v>0</v>
      </c>
      <c r="E2302" s="29">
        <v>6</v>
      </c>
      <c r="G2302" s="82" t="e">
        <f>F2302+G2277</f>
        <v>#REF!</v>
      </c>
      <c r="H2302" s="92">
        <f t="shared" si="162"/>
        <v>6</v>
      </c>
      <c r="I2302" s="92">
        <f t="shared" si="160"/>
        <v>1.791759469228055</v>
      </c>
      <c r="J2302" s="149" t="e">
        <f t="shared" si="163"/>
        <v>#DIV/0!</v>
      </c>
    </row>
    <row r="2303" spans="1:10" x14ac:dyDescent="0.25">
      <c r="A2303" s="92">
        <f t="shared" si="161"/>
        <v>112</v>
      </c>
      <c r="B2303" s="5" t="s">
        <v>40</v>
      </c>
      <c r="C2303" s="26">
        <v>44004</v>
      </c>
      <c r="D2303" s="4">
        <v>0</v>
      </c>
      <c r="E2303" s="29">
        <v>6</v>
      </c>
      <c r="G2303" s="82">
        <f>F2303+G2278</f>
        <v>239</v>
      </c>
      <c r="H2303" s="92">
        <f t="shared" si="162"/>
        <v>6</v>
      </c>
      <c r="I2303" s="92">
        <f t="shared" si="160"/>
        <v>1.791759469228055</v>
      </c>
      <c r="J2303" s="149" t="e">
        <f t="shared" si="163"/>
        <v>#DIV/0!</v>
      </c>
    </row>
    <row r="2304" spans="1:10" x14ac:dyDescent="0.25">
      <c r="A2304" s="92">
        <f t="shared" si="161"/>
        <v>113</v>
      </c>
      <c r="B2304" s="5" t="s">
        <v>40</v>
      </c>
      <c r="C2304" s="26">
        <v>44005</v>
      </c>
      <c r="D2304" s="4">
        <v>0</v>
      </c>
      <c r="E2304" s="29">
        <v>6</v>
      </c>
      <c r="G2304" s="82">
        <f>F2304+G2279</f>
        <v>262</v>
      </c>
      <c r="H2304" s="92">
        <f t="shared" si="162"/>
        <v>6</v>
      </c>
      <c r="I2304" s="92">
        <f t="shared" si="160"/>
        <v>1.791759469228055</v>
      </c>
      <c r="J2304" s="149" t="e">
        <f t="shared" si="163"/>
        <v>#DIV/0!</v>
      </c>
    </row>
    <row r="2305" spans="1:10" x14ac:dyDescent="0.25">
      <c r="A2305" s="92">
        <f t="shared" si="161"/>
        <v>114</v>
      </c>
      <c r="B2305" s="5" t="s">
        <v>40</v>
      </c>
      <c r="C2305" s="26">
        <v>44006</v>
      </c>
      <c r="D2305" s="4">
        <v>1</v>
      </c>
      <c r="E2305" s="29">
        <v>7</v>
      </c>
      <c r="G2305" s="82" t="e">
        <f>F2305+G2280</f>
        <v>#REF!</v>
      </c>
      <c r="H2305" s="92">
        <f t="shared" si="162"/>
        <v>7</v>
      </c>
      <c r="I2305" s="92">
        <f t="shared" si="160"/>
        <v>1.9459101490553132</v>
      </c>
      <c r="J2305" s="149">
        <f t="shared" si="163"/>
        <v>53.95867326722307</v>
      </c>
    </row>
    <row r="2306" spans="1:10" x14ac:dyDescent="0.25">
      <c r="A2306" s="92">
        <f t="shared" si="161"/>
        <v>115</v>
      </c>
      <c r="B2306" s="5" t="s">
        <v>40</v>
      </c>
      <c r="C2306" s="26">
        <v>44007</v>
      </c>
      <c r="D2306" s="4">
        <v>0</v>
      </c>
      <c r="E2306" s="29">
        <v>7</v>
      </c>
      <c r="G2306" s="82" t="e">
        <f>F2306+G2281</f>
        <v>#REF!</v>
      </c>
      <c r="H2306" s="92">
        <f t="shared" si="162"/>
        <v>7</v>
      </c>
      <c r="I2306" s="92">
        <f t="shared" ref="I2306:I2369" si="164">LN(H2306)</f>
        <v>1.9459101490553132</v>
      </c>
      <c r="J2306" s="149">
        <f t="shared" si="163"/>
        <v>31.475892739213457</v>
      </c>
    </row>
    <row r="2307" spans="1:10" x14ac:dyDescent="0.25">
      <c r="A2307" s="92">
        <f t="shared" si="161"/>
        <v>116</v>
      </c>
      <c r="B2307" s="5" t="s">
        <v>40</v>
      </c>
      <c r="C2307" s="26">
        <v>44008</v>
      </c>
      <c r="D2307" s="4">
        <v>0</v>
      </c>
      <c r="E2307" s="29">
        <v>7</v>
      </c>
      <c r="G2307" s="82">
        <f>F2307+G2282</f>
        <v>108</v>
      </c>
      <c r="H2307" s="92">
        <f t="shared" si="162"/>
        <v>7</v>
      </c>
      <c r="I2307" s="92">
        <f t="shared" si="164"/>
        <v>1.9459101490553132</v>
      </c>
      <c r="J2307" s="149">
        <f t="shared" si="163"/>
        <v>25.180714191370765</v>
      </c>
    </row>
    <row r="2308" spans="1:10" x14ac:dyDescent="0.25">
      <c r="A2308" s="92">
        <f t="shared" ref="A2308:A2371" si="165">IF(EXACT(B2308,B2307),A2307+1,1)</f>
        <v>117</v>
      </c>
      <c r="B2308" s="5" t="s">
        <v>40</v>
      </c>
      <c r="C2308" s="26">
        <v>44009</v>
      </c>
      <c r="D2308" s="4">
        <v>0</v>
      </c>
      <c r="E2308" s="29">
        <v>7</v>
      </c>
      <c r="G2308" s="82" t="e">
        <f>F2308+G2283</f>
        <v>#REF!</v>
      </c>
      <c r="H2308" s="92">
        <f t="shared" si="162"/>
        <v>7</v>
      </c>
      <c r="I2308" s="92">
        <f t="shared" si="164"/>
        <v>1.9459101490553132</v>
      </c>
      <c r="J2308" s="149">
        <f t="shared" si="163"/>
        <v>23.606919554410091</v>
      </c>
    </row>
    <row r="2309" spans="1:10" x14ac:dyDescent="0.25">
      <c r="A2309" s="92">
        <f t="shared" si="165"/>
        <v>118</v>
      </c>
      <c r="B2309" s="5" t="s">
        <v>40</v>
      </c>
      <c r="C2309" s="26">
        <v>44010</v>
      </c>
      <c r="D2309" s="4">
        <v>0</v>
      </c>
      <c r="E2309" s="29">
        <v>7</v>
      </c>
      <c r="G2309" s="82" t="e">
        <f>F2309+G2284</f>
        <v>#REF!</v>
      </c>
      <c r="H2309" s="92">
        <f t="shared" si="162"/>
        <v>7</v>
      </c>
      <c r="I2309" s="92">
        <f t="shared" si="164"/>
        <v>1.9459101490553132</v>
      </c>
      <c r="J2309" s="149">
        <f t="shared" si="163"/>
        <v>25.180714191370765</v>
      </c>
    </row>
    <row r="2310" spans="1:10" x14ac:dyDescent="0.25">
      <c r="A2310" s="92">
        <f t="shared" si="165"/>
        <v>119</v>
      </c>
      <c r="B2310" s="5" t="s">
        <v>40</v>
      </c>
      <c r="C2310" s="26">
        <v>44011</v>
      </c>
      <c r="D2310" s="4">
        <v>0</v>
      </c>
      <c r="E2310" s="29">
        <v>7</v>
      </c>
      <c r="G2310" s="82">
        <f>F2310+G2285</f>
        <v>43</v>
      </c>
      <c r="H2310" s="92">
        <f t="shared" si="162"/>
        <v>7</v>
      </c>
      <c r="I2310" s="92">
        <f t="shared" si="164"/>
        <v>1.9459101490553132</v>
      </c>
      <c r="J2310" s="149">
        <f t="shared" si="163"/>
        <v>31.475892739213457</v>
      </c>
    </row>
    <row r="2311" spans="1:10" x14ac:dyDescent="0.25">
      <c r="A2311" s="92">
        <f t="shared" si="165"/>
        <v>120</v>
      </c>
      <c r="B2311" s="5" t="s">
        <v>40</v>
      </c>
      <c r="C2311" s="26">
        <v>44012</v>
      </c>
      <c r="D2311" s="4">
        <v>0</v>
      </c>
      <c r="E2311" s="29">
        <v>7</v>
      </c>
      <c r="G2311" s="82" t="e">
        <f>F2311+G2286</f>
        <v>#REF!</v>
      </c>
      <c r="H2311" s="92">
        <f t="shared" ref="H2311:H2374" si="166">IF(EXACT(B2311,B2310),D2311+H2310,E2311)</f>
        <v>7</v>
      </c>
      <c r="I2311" s="92">
        <f t="shared" si="164"/>
        <v>1.9459101490553132</v>
      </c>
      <c r="J2311" s="149">
        <f t="shared" si="163"/>
        <v>53.95867326722307</v>
      </c>
    </row>
    <row r="2312" spans="1:10" x14ac:dyDescent="0.25">
      <c r="A2312" s="92">
        <f t="shared" si="165"/>
        <v>121</v>
      </c>
      <c r="B2312" s="5" t="s">
        <v>40</v>
      </c>
      <c r="C2312" s="26">
        <v>44013</v>
      </c>
      <c r="D2312" s="4">
        <v>0</v>
      </c>
      <c r="E2312" s="29">
        <v>7</v>
      </c>
      <c r="G2312" s="82" t="e">
        <f>F2312+G2287</f>
        <v>#REF!</v>
      </c>
      <c r="H2312" s="92">
        <f t="shared" si="166"/>
        <v>7</v>
      </c>
      <c r="I2312" s="92">
        <f t="shared" si="164"/>
        <v>1.9459101490553132</v>
      </c>
      <c r="J2312" s="149" t="e">
        <f t="shared" si="163"/>
        <v>#DIV/0!</v>
      </c>
    </row>
    <row r="2313" spans="1:10" x14ac:dyDescent="0.25">
      <c r="A2313" s="92">
        <f t="shared" si="165"/>
        <v>122</v>
      </c>
      <c r="B2313" s="5" t="s">
        <v>40</v>
      </c>
      <c r="C2313" s="26">
        <v>44014</v>
      </c>
      <c r="D2313" s="4">
        <v>0</v>
      </c>
      <c r="E2313" s="29">
        <v>7</v>
      </c>
      <c r="G2313" s="82">
        <f>F2313+G2288</f>
        <v>56</v>
      </c>
      <c r="H2313" s="92">
        <f t="shared" si="166"/>
        <v>7</v>
      </c>
      <c r="I2313" s="92">
        <f t="shared" si="164"/>
        <v>1.9459101490553132</v>
      </c>
      <c r="J2313" s="149" t="e">
        <f t="shared" si="163"/>
        <v>#DIV/0!</v>
      </c>
    </row>
    <row r="2314" spans="1:10" x14ac:dyDescent="0.25">
      <c r="A2314" s="92">
        <f t="shared" si="165"/>
        <v>123</v>
      </c>
      <c r="B2314" s="5" t="s">
        <v>40</v>
      </c>
      <c r="C2314" s="26">
        <v>44015</v>
      </c>
      <c r="D2314" s="4">
        <v>0</v>
      </c>
      <c r="E2314" s="29">
        <v>7</v>
      </c>
      <c r="G2314" s="82" t="e">
        <f>F2314+G2289</f>
        <v>#REF!</v>
      </c>
      <c r="H2314" s="92">
        <f t="shared" si="166"/>
        <v>7</v>
      </c>
      <c r="I2314" s="92">
        <f t="shared" si="164"/>
        <v>1.9459101490553132</v>
      </c>
      <c r="J2314" s="149" t="e">
        <f t="shared" si="163"/>
        <v>#DIV/0!</v>
      </c>
    </row>
    <row r="2315" spans="1:10" x14ac:dyDescent="0.25">
      <c r="A2315" s="92">
        <f t="shared" si="165"/>
        <v>124</v>
      </c>
      <c r="B2315" s="5" t="s">
        <v>40</v>
      </c>
      <c r="C2315" s="26">
        <v>44016</v>
      </c>
      <c r="D2315" s="4">
        <v>0</v>
      </c>
      <c r="E2315" s="29">
        <v>7</v>
      </c>
      <c r="G2315" s="82">
        <f>F2315+G2290</f>
        <v>0</v>
      </c>
      <c r="H2315" s="92">
        <f t="shared" si="166"/>
        <v>7</v>
      </c>
      <c r="I2315" s="92">
        <f t="shared" si="164"/>
        <v>1.9459101490553132</v>
      </c>
      <c r="J2315" s="149" t="e">
        <f t="shared" si="163"/>
        <v>#DIV/0!</v>
      </c>
    </row>
    <row r="2316" spans="1:10" x14ac:dyDescent="0.25">
      <c r="A2316" s="92">
        <f t="shared" si="165"/>
        <v>125</v>
      </c>
      <c r="B2316" s="5" t="s">
        <v>40</v>
      </c>
      <c r="C2316" s="26">
        <v>44017</v>
      </c>
      <c r="D2316" s="4">
        <v>0</v>
      </c>
      <c r="E2316" s="29">
        <v>7</v>
      </c>
      <c r="G2316" s="82">
        <f>F2316+G2291</f>
        <v>24</v>
      </c>
      <c r="H2316" s="92">
        <f t="shared" si="166"/>
        <v>7</v>
      </c>
      <c r="I2316" s="92">
        <f t="shared" si="164"/>
        <v>1.9459101490553132</v>
      </c>
      <c r="J2316" s="149" t="e">
        <f t="shared" si="163"/>
        <v>#DIV/0!</v>
      </c>
    </row>
    <row r="2317" spans="1:10" x14ac:dyDescent="0.25">
      <c r="A2317" s="92">
        <f t="shared" si="165"/>
        <v>126</v>
      </c>
      <c r="B2317" s="5" t="s">
        <v>40</v>
      </c>
      <c r="C2317" s="26">
        <v>44018</v>
      </c>
      <c r="D2317" s="4">
        <v>0</v>
      </c>
      <c r="E2317" s="29">
        <v>7</v>
      </c>
      <c r="G2317" s="82" t="e">
        <f>F2317+G2292</f>
        <v>#REF!</v>
      </c>
      <c r="H2317" s="92">
        <f t="shared" si="166"/>
        <v>7</v>
      </c>
      <c r="I2317" s="92">
        <f t="shared" si="164"/>
        <v>1.9459101490553132</v>
      </c>
      <c r="J2317" s="149" t="e">
        <f t="shared" si="163"/>
        <v>#DIV/0!</v>
      </c>
    </row>
    <row r="2318" spans="1:10" x14ac:dyDescent="0.25">
      <c r="A2318" s="92">
        <f t="shared" si="165"/>
        <v>127</v>
      </c>
      <c r="B2318" s="5" t="s">
        <v>40</v>
      </c>
      <c r="C2318" s="26">
        <v>44019</v>
      </c>
      <c r="D2318" s="4">
        <v>0</v>
      </c>
      <c r="E2318" s="29">
        <v>7</v>
      </c>
      <c r="G2318" s="82" t="e">
        <f>F2318+G2293</f>
        <v>#REF!</v>
      </c>
      <c r="H2318" s="92">
        <f t="shared" si="166"/>
        <v>7</v>
      </c>
      <c r="I2318" s="92">
        <f t="shared" si="164"/>
        <v>1.9459101490553132</v>
      </c>
      <c r="J2318" s="149" t="e">
        <f t="shared" si="163"/>
        <v>#DIV/0!</v>
      </c>
    </row>
    <row r="2319" spans="1:10" x14ac:dyDescent="0.25">
      <c r="A2319" s="92">
        <f t="shared" si="165"/>
        <v>128</v>
      </c>
      <c r="B2319" s="5" t="s">
        <v>40</v>
      </c>
      <c r="C2319" s="26">
        <v>44020</v>
      </c>
      <c r="D2319" s="4">
        <v>0</v>
      </c>
      <c r="E2319" s="29">
        <v>7</v>
      </c>
      <c r="G2319" s="82">
        <f>F2319+G2294</f>
        <v>237</v>
      </c>
      <c r="H2319" s="92">
        <f t="shared" si="166"/>
        <v>7</v>
      </c>
      <c r="I2319" s="92">
        <f t="shared" si="164"/>
        <v>1.9459101490553132</v>
      </c>
      <c r="J2319" s="149" t="e">
        <f t="shared" si="163"/>
        <v>#DIV/0!</v>
      </c>
    </row>
    <row r="2320" spans="1:10" x14ac:dyDescent="0.25">
      <c r="A2320" s="92">
        <f t="shared" si="165"/>
        <v>129</v>
      </c>
      <c r="B2320" s="5" t="s">
        <v>40</v>
      </c>
      <c r="C2320" s="26">
        <v>44021</v>
      </c>
      <c r="D2320" s="4">
        <v>0</v>
      </c>
      <c r="E2320" s="29">
        <v>7</v>
      </c>
      <c r="G2320" s="82" t="e">
        <f>F2320+G2295</f>
        <v>#REF!</v>
      </c>
      <c r="H2320" s="92">
        <f t="shared" si="166"/>
        <v>7</v>
      </c>
      <c r="I2320" s="92">
        <f t="shared" si="164"/>
        <v>1.9459101490553132</v>
      </c>
      <c r="J2320" s="149" t="e">
        <f t="shared" si="163"/>
        <v>#DIV/0!</v>
      </c>
    </row>
    <row r="2321" spans="1:10" x14ac:dyDescent="0.25">
      <c r="A2321" s="92">
        <f t="shared" si="165"/>
        <v>130</v>
      </c>
      <c r="B2321" s="5" t="s">
        <v>40</v>
      </c>
      <c r="C2321" s="26">
        <v>44022</v>
      </c>
      <c r="D2321" s="4">
        <v>0</v>
      </c>
      <c r="E2321" s="29">
        <v>7</v>
      </c>
      <c r="G2321" s="82" t="e">
        <f>F2321+G2296</f>
        <v>#REF!</v>
      </c>
      <c r="H2321" s="92">
        <f t="shared" si="166"/>
        <v>7</v>
      </c>
      <c r="I2321" s="92">
        <f t="shared" si="164"/>
        <v>1.9459101490553132</v>
      </c>
      <c r="J2321" s="149" t="e">
        <f t="shared" si="163"/>
        <v>#DIV/0!</v>
      </c>
    </row>
    <row r="2322" spans="1:10" x14ac:dyDescent="0.25">
      <c r="A2322" s="92">
        <f t="shared" si="165"/>
        <v>131</v>
      </c>
      <c r="B2322" s="5" t="s">
        <v>40</v>
      </c>
      <c r="C2322" s="26">
        <v>44023</v>
      </c>
      <c r="D2322" s="4">
        <v>0</v>
      </c>
      <c r="E2322" s="29">
        <v>7</v>
      </c>
      <c r="G2322" s="82">
        <f>F2322+G2297</f>
        <v>242</v>
      </c>
      <c r="H2322" s="92">
        <f t="shared" si="166"/>
        <v>7</v>
      </c>
      <c r="I2322" s="92">
        <f t="shared" si="164"/>
        <v>1.9459101490553132</v>
      </c>
      <c r="J2322" s="149" t="e">
        <f t="shared" si="163"/>
        <v>#DIV/0!</v>
      </c>
    </row>
    <row r="2323" spans="1:10" x14ac:dyDescent="0.25">
      <c r="A2323" s="92">
        <f t="shared" si="165"/>
        <v>132</v>
      </c>
      <c r="B2323" s="5" t="s">
        <v>40</v>
      </c>
      <c r="C2323" s="26">
        <v>44024</v>
      </c>
      <c r="D2323" s="4">
        <v>0</v>
      </c>
      <c r="E2323" s="29">
        <v>7</v>
      </c>
      <c r="G2323" s="82">
        <f>F2323+G2298</f>
        <v>242</v>
      </c>
      <c r="H2323" s="92">
        <f t="shared" si="166"/>
        <v>7</v>
      </c>
      <c r="I2323" s="92">
        <f t="shared" si="164"/>
        <v>1.9459101490553132</v>
      </c>
      <c r="J2323" s="149" t="e">
        <f t="shared" si="163"/>
        <v>#DIV/0!</v>
      </c>
    </row>
    <row r="2324" spans="1:10" x14ac:dyDescent="0.25">
      <c r="A2324" s="92">
        <f t="shared" si="165"/>
        <v>133</v>
      </c>
      <c r="B2324" s="5" t="s">
        <v>40</v>
      </c>
      <c r="C2324" s="26">
        <v>44025</v>
      </c>
      <c r="D2324" s="4">
        <v>0</v>
      </c>
      <c r="E2324" s="29">
        <v>7</v>
      </c>
      <c r="G2324" s="82" t="e">
        <f>F2324+G2299</f>
        <v>#REF!</v>
      </c>
      <c r="H2324" s="92">
        <f t="shared" si="166"/>
        <v>7</v>
      </c>
      <c r="I2324" s="92">
        <f t="shared" si="164"/>
        <v>1.9459101490553132</v>
      </c>
      <c r="J2324" s="149" t="e">
        <f t="shared" si="163"/>
        <v>#DIV/0!</v>
      </c>
    </row>
    <row r="2325" spans="1:10" x14ac:dyDescent="0.25">
      <c r="A2325" s="92">
        <f t="shared" si="165"/>
        <v>134</v>
      </c>
      <c r="B2325" s="5" t="s">
        <v>40</v>
      </c>
      <c r="C2325" s="26">
        <v>44026</v>
      </c>
      <c r="D2325" s="4">
        <v>0</v>
      </c>
      <c r="E2325" s="29">
        <v>7</v>
      </c>
      <c r="G2325" s="82" t="e">
        <f>F2325+G2300</f>
        <v>#REF!</v>
      </c>
      <c r="H2325" s="92">
        <f t="shared" si="166"/>
        <v>7</v>
      </c>
      <c r="I2325" s="92">
        <f t="shared" si="164"/>
        <v>1.9459101490553132</v>
      </c>
      <c r="J2325" s="149" t="e">
        <f t="shared" si="163"/>
        <v>#DIV/0!</v>
      </c>
    </row>
    <row r="2326" spans="1:10" x14ac:dyDescent="0.25">
      <c r="A2326" s="92">
        <f t="shared" si="165"/>
        <v>135</v>
      </c>
      <c r="B2326" s="5" t="s">
        <v>40</v>
      </c>
      <c r="C2326" s="26">
        <v>44027</v>
      </c>
      <c r="D2326" s="4">
        <v>1</v>
      </c>
      <c r="E2326" s="29">
        <v>8</v>
      </c>
      <c r="G2326" s="82" t="e">
        <f>F2326+G2301</f>
        <v>#REF!</v>
      </c>
      <c r="H2326" s="92">
        <f t="shared" si="166"/>
        <v>8</v>
      </c>
      <c r="I2326" s="92">
        <f t="shared" si="164"/>
        <v>2.0794415416798357</v>
      </c>
      <c r="J2326" s="149">
        <f t="shared" si="163"/>
        <v>62.290716836213228</v>
      </c>
    </row>
    <row r="2327" spans="1:10" x14ac:dyDescent="0.25">
      <c r="A2327" s="92">
        <f t="shared" si="165"/>
        <v>136</v>
      </c>
      <c r="B2327" s="5" t="s">
        <v>40</v>
      </c>
      <c r="C2327" s="26">
        <v>44028</v>
      </c>
      <c r="D2327" s="4">
        <v>0</v>
      </c>
      <c r="E2327" s="29">
        <v>8</v>
      </c>
      <c r="G2327" s="82" t="e">
        <f>F2327+G2302</f>
        <v>#REF!</v>
      </c>
      <c r="H2327" s="92">
        <f t="shared" si="166"/>
        <v>8</v>
      </c>
      <c r="I2327" s="92">
        <f t="shared" si="164"/>
        <v>2.0794415416798357</v>
      </c>
      <c r="J2327" s="149">
        <f t="shared" ref="J2327:J2390" si="167">LN(2)/SLOPE(I2320:I2327,A2320:A2327)</f>
        <v>36.336251487791053</v>
      </c>
    </row>
    <row r="2328" spans="1:10" x14ac:dyDescent="0.25">
      <c r="A2328" s="92">
        <f t="shared" si="165"/>
        <v>137</v>
      </c>
      <c r="B2328" s="5" t="s">
        <v>40</v>
      </c>
      <c r="C2328" s="26">
        <v>44029</v>
      </c>
      <c r="D2328" s="4">
        <v>0</v>
      </c>
      <c r="E2328" s="29">
        <v>8</v>
      </c>
      <c r="G2328" s="82">
        <f>F2328+G2303</f>
        <v>239</v>
      </c>
      <c r="H2328" s="92">
        <f t="shared" si="166"/>
        <v>8</v>
      </c>
      <c r="I2328" s="92">
        <f t="shared" si="164"/>
        <v>2.0794415416798357</v>
      </c>
      <c r="J2328" s="149">
        <f t="shared" si="167"/>
        <v>29.069001190232843</v>
      </c>
    </row>
    <row r="2329" spans="1:10" x14ac:dyDescent="0.25">
      <c r="A2329" s="92">
        <f t="shared" si="165"/>
        <v>138</v>
      </c>
      <c r="B2329" s="5" t="s">
        <v>40</v>
      </c>
      <c r="C2329" s="26">
        <v>44030</v>
      </c>
      <c r="D2329" s="4">
        <v>0</v>
      </c>
      <c r="E2329" s="29">
        <v>8</v>
      </c>
      <c r="G2329" s="82">
        <f>F2329+G2304</f>
        <v>262</v>
      </c>
      <c r="H2329" s="92">
        <f t="shared" si="166"/>
        <v>8</v>
      </c>
      <c r="I2329" s="92">
        <f t="shared" si="164"/>
        <v>2.0794415416798357</v>
      </c>
      <c r="J2329" s="149">
        <f t="shared" si="167"/>
        <v>27.252188615843284</v>
      </c>
    </row>
    <row r="2330" spans="1:10" x14ac:dyDescent="0.25">
      <c r="A2330" s="92">
        <f t="shared" si="165"/>
        <v>139</v>
      </c>
      <c r="B2330" s="5" t="s">
        <v>40</v>
      </c>
      <c r="C2330" s="26">
        <v>44031</v>
      </c>
      <c r="D2330" s="4">
        <v>0</v>
      </c>
      <c r="E2330" s="29">
        <v>8</v>
      </c>
      <c r="G2330" s="82" t="e">
        <f>F2330+G2305</f>
        <v>#REF!</v>
      </c>
      <c r="H2330" s="92">
        <f t="shared" si="166"/>
        <v>8</v>
      </c>
      <c r="I2330" s="92">
        <f t="shared" si="164"/>
        <v>2.0794415416798357</v>
      </c>
      <c r="J2330" s="149">
        <f t="shared" si="167"/>
        <v>29.069001190232843</v>
      </c>
    </row>
    <row r="2331" spans="1:10" x14ac:dyDescent="0.25">
      <c r="A2331" s="92">
        <f t="shared" si="165"/>
        <v>140</v>
      </c>
      <c r="B2331" s="5" t="s">
        <v>40</v>
      </c>
      <c r="C2331" s="26">
        <v>44032</v>
      </c>
      <c r="D2331" s="4">
        <v>0</v>
      </c>
      <c r="E2331" s="29">
        <v>8</v>
      </c>
      <c r="G2331" s="82" t="e">
        <f>F2331+G2306</f>
        <v>#REF!</v>
      </c>
      <c r="H2331" s="92">
        <f t="shared" si="166"/>
        <v>8</v>
      </c>
      <c r="I2331" s="92">
        <f t="shared" si="164"/>
        <v>2.0794415416798357</v>
      </c>
      <c r="J2331" s="149">
        <f t="shared" si="167"/>
        <v>36.336251487791053</v>
      </c>
    </row>
    <row r="2332" spans="1:10" x14ac:dyDescent="0.25">
      <c r="A2332" s="92">
        <f t="shared" si="165"/>
        <v>141</v>
      </c>
      <c r="B2332" s="5" t="s">
        <v>40</v>
      </c>
      <c r="C2332" s="26">
        <v>44033</v>
      </c>
      <c r="D2332" s="4">
        <v>0</v>
      </c>
      <c r="E2332" s="29">
        <v>8</v>
      </c>
      <c r="G2332" s="82">
        <f>F2332+G2307</f>
        <v>108</v>
      </c>
      <c r="H2332" s="92">
        <f t="shared" si="166"/>
        <v>8</v>
      </c>
      <c r="I2332" s="92">
        <f t="shared" si="164"/>
        <v>2.0794415416798357</v>
      </c>
      <c r="J2332" s="149">
        <f t="shared" si="167"/>
        <v>62.290716836213228</v>
      </c>
    </row>
    <row r="2333" spans="1:10" x14ac:dyDescent="0.25">
      <c r="A2333" s="92">
        <f t="shared" si="165"/>
        <v>142</v>
      </c>
      <c r="B2333" s="5" t="s">
        <v>40</v>
      </c>
      <c r="C2333" s="26">
        <v>44034</v>
      </c>
      <c r="D2333" s="4">
        <v>0</v>
      </c>
      <c r="E2333" s="29">
        <v>8</v>
      </c>
      <c r="G2333" s="82" t="e">
        <f>F2333+G2308</f>
        <v>#REF!</v>
      </c>
      <c r="H2333" s="92">
        <f t="shared" si="166"/>
        <v>8</v>
      </c>
      <c r="I2333" s="92">
        <f t="shared" si="164"/>
        <v>2.0794415416798357</v>
      </c>
      <c r="J2333" s="149" t="e">
        <f t="shared" si="167"/>
        <v>#DIV/0!</v>
      </c>
    </row>
    <row r="2334" spans="1:10" x14ac:dyDescent="0.25">
      <c r="A2334" s="92">
        <f t="shared" si="165"/>
        <v>143</v>
      </c>
      <c r="B2334" s="5" t="s">
        <v>40</v>
      </c>
      <c r="C2334" s="26">
        <v>44035</v>
      </c>
      <c r="D2334" s="4">
        <v>0</v>
      </c>
      <c r="E2334" s="29">
        <v>8</v>
      </c>
      <c r="G2334" s="82" t="e">
        <f>F2334+G2309</f>
        <v>#REF!</v>
      </c>
      <c r="H2334" s="92">
        <f t="shared" si="166"/>
        <v>8</v>
      </c>
      <c r="I2334" s="92">
        <f t="shared" si="164"/>
        <v>2.0794415416798357</v>
      </c>
      <c r="J2334" s="149" t="e">
        <f t="shared" si="167"/>
        <v>#DIV/0!</v>
      </c>
    </row>
    <row r="2335" spans="1:10" x14ac:dyDescent="0.25">
      <c r="A2335" s="92">
        <f t="shared" si="165"/>
        <v>144</v>
      </c>
      <c r="B2335" s="5" t="s">
        <v>40</v>
      </c>
      <c r="C2335" s="26">
        <v>44036</v>
      </c>
      <c r="D2335" s="4">
        <v>0</v>
      </c>
      <c r="E2335" s="29">
        <v>8</v>
      </c>
      <c r="G2335" s="82">
        <f>F2335+G2310</f>
        <v>43</v>
      </c>
      <c r="H2335" s="92">
        <f t="shared" si="166"/>
        <v>8</v>
      </c>
      <c r="I2335" s="92">
        <f t="shared" si="164"/>
        <v>2.0794415416798357</v>
      </c>
      <c r="J2335" s="149" t="e">
        <f t="shared" si="167"/>
        <v>#DIV/0!</v>
      </c>
    </row>
    <row r="2336" spans="1:10" x14ac:dyDescent="0.25">
      <c r="A2336" s="92">
        <f t="shared" si="165"/>
        <v>145</v>
      </c>
      <c r="B2336" s="5" t="s">
        <v>40</v>
      </c>
      <c r="C2336" s="26">
        <v>44037</v>
      </c>
      <c r="D2336" s="4">
        <v>25</v>
      </c>
      <c r="E2336" s="29">
        <v>33</v>
      </c>
      <c r="G2336" s="82" t="e">
        <f>F2336+G2311</f>
        <v>#REF!</v>
      </c>
      <c r="H2336" s="92">
        <f t="shared" si="166"/>
        <v>33</v>
      </c>
      <c r="I2336" s="92">
        <f t="shared" si="164"/>
        <v>3.4965075614664802</v>
      </c>
      <c r="J2336" s="149">
        <f t="shared" si="167"/>
        <v>5.8697097034135908</v>
      </c>
    </row>
    <row r="2337" spans="1:10" x14ac:dyDescent="0.25">
      <c r="A2337" s="92">
        <f t="shared" si="165"/>
        <v>146</v>
      </c>
      <c r="B2337" s="5" t="s">
        <v>40</v>
      </c>
      <c r="C2337" s="26">
        <v>44038</v>
      </c>
      <c r="D2337" s="4">
        <v>7</v>
      </c>
      <c r="E2337" s="29">
        <v>40</v>
      </c>
      <c r="G2337" s="82" t="e">
        <f>F2337+G2312</f>
        <v>#REF!</v>
      </c>
      <c r="H2337" s="92">
        <f t="shared" si="166"/>
        <v>40</v>
      </c>
      <c r="I2337" s="92">
        <f t="shared" si="164"/>
        <v>3.6888794541139363</v>
      </c>
      <c r="J2337" s="149">
        <f t="shared" si="167"/>
        <v>3.1727485362921284</v>
      </c>
    </row>
    <row r="2338" spans="1:10" x14ac:dyDescent="0.25">
      <c r="A2338" s="92">
        <f t="shared" si="165"/>
        <v>147</v>
      </c>
      <c r="B2338" s="5" t="s">
        <v>40</v>
      </c>
      <c r="C2338" s="26">
        <v>44039</v>
      </c>
      <c r="D2338" s="4">
        <v>10</v>
      </c>
      <c r="E2338" s="29">
        <v>50</v>
      </c>
      <c r="G2338" s="82">
        <f>F2338+G2313</f>
        <v>56</v>
      </c>
      <c r="H2338" s="92">
        <f t="shared" si="166"/>
        <v>50</v>
      </c>
      <c r="I2338" s="92">
        <f t="shared" si="164"/>
        <v>3.912023005428146</v>
      </c>
      <c r="J2338" s="149">
        <f t="shared" si="167"/>
        <v>2.3172531310799562</v>
      </c>
    </row>
    <row r="2339" spans="1:10" x14ac:dyDescent="0.25">
      <c r="A2339" s="92">
        <f t="shared" si="165"/>
        <v>148</v>
      </c>
      <c r="B2339" s="5" t="s">
        <v>40</v>
      </c>
      <c r="C2339" s="26">
        <v>44040</v>
      </c>
      <c r="D2339" s="4">
        <v>9</v>
      </c>
      <c r="E2339" s="29">
        <v>59</v>
      </c>
      <c r="G2339" s="82" t="e">
        <f>F2339+G2314</f>
        <v>#REF!</v>
      </c>
      <c r="H2339" s="92">
        <f t="shared" si="166"/>
        <v>59</v>
      </c>
      <c r="I2339" s="92">
        <f t="shared" si="164"/>
        <v>4.0775374439057197</v>
      </c>
      <c r="J2339" s="149">
        <f t="shared" si="167"/>
        <v>1.9807601831491892</v>
      </c>
    </row>
    <row r="2340" spans="1:10" x14ac:dyDescent="0.25">
      <c r="A2340" s="92">
        <f t="shared" si="165"/>
        <v>149</v>
      </c>
      <c r="B2340" s="5" t="s">
        <v>40</v>
      </c>
      <c r="C2340" s="26">
        <v>44041</v>
      </c>
      <c r="D2340" s="4">
        <v>10</v>
      </c>
      <c r="E2340" s="29">
        <v>69</v>
      </c>
      <c r="G2340" s="82">
        <f>F2340+G2315</f>
        <v>0</v>
      </c>
      <c r="H2340" s="92">
        <f t="shared" si="166"/>
        <v>69</v>
      </c>
      <c r="I2340" s="92">
        <f t="shared" si="164"/>
        <v>4.2341065045972597</v>
      </c>
      <c r="J2340" s="149">
        <f t="shared" si="167"/>
        <v>1.8926596557133128</v>
      </c>
    </row>
    <row r="2341" spans="1:10" x14ac:dyDescent="0.25">
      <c r="A2341" s="92">
        <f t="shared" si="165"/>
        <v>150</v>
      </c>
      <c r="B2341" s="5" t="s">
        <v>40</v>
      </c>
      <c r="C2341" s="26">
        <v>44042</v>
      </c>
      <c r="D2341" s="4">
        <v>6</v>
      </c>
      <c r="E2341" s="29">
        <v>75</v>
      </c>
      <c r="G2341" s="82">
        <f>F2341+G2316</f>
        <v>24</v>
      </c>
      <c r="H2341" s="92">
        <f t="shared" si="166"/>
        <v>75</v>
      </c>
      <c r="I2341" s="92">
        <f t="shared" si="164"/>
        <v>4.3174881135363101</v>
      </c>
      <c r="J2341" s="149">
        <f t="shared" si="167"/>
        <v>2.0497289622741657</v>
      </c>
    </row>
    <row r="2342" spans="1:10" x14ac:dyDescent="0.25">
      <c r="A2342" s="92">
        <f t="shared" si="165"/>
        <v>151</v>
      </c>
      <c r="B2342" s="5" t="s">
        <v>40</v>
      </c>
      <c r="C2342" s="26">
        <v>44043</v>
      </c>
      <c r="D2342" s="4">
        <v>42</v>
      </c>
      <c r="E2342" s="29">
        <v>117</v>
      </c>
      <c r="G2342" s="82" t="e">
        <f>F2342+G2317</f>
        <v>#REF!</v>
      </c>
      <c r="H2342" s="92">
        <f t="shared" si="166"/>
        <v>117</v>
      </c>
      <c r="I2342" s="92">
        <f t="shared" si="164"/>
        <v>4.7621739347977563</v>
      </c>
      <c r="J2342" s="149">
        <f t="shared" si="167"/>
        <v>2.3586725632928154</v>
      </c>
    </row>
    <row r="2343" spans="1:10" x14ac:dyDescent="0.25">
      <c r="A2343" s="92">
        <f t="shared" si="165"/>
        <v>152</v>
      </c>
      <c r="B2343" s="5" t="s">
        <v>40</v>
      </c>
      <c r="C2343" s="26">
        <v>44044</v>
      </c>
      <c r="D2343" s="4">
        <v>29</v>
      </c>
      <c r="E2343" s="29">
        <v>146</v>
      </c>
      <c r="G2343" s="82" t="e">
        <f>F2343+G2318</f>
        <v>#REF!</v>
      </c>
      <c r="H2343" s="92">
        <f t="shared" si="166"/>
        <v>146</v>
      </c>
      <c r="I2343" s="92">
        <f t="shared" si="164"/>
        <v>4.9836066217083363</v>
      </c>
      <c r="J2343" s="149">
        <f t="shared" si="167"/>
        <v>3.3951787906216144</v>
      </c>
    </row>
    <row r="2344" spans="1:10" x14ac:dyDescent="0.25">
      <c r="A2344" s="92">
        <f t="shared" si="165"/>
        <v>153</v>
      </c>
      <c r="B2344" s="5" t="s">
        <v>40</v>
      </c>
      <c r="C2344" s="26">
        <v>44045</v>
      </c>
      <c r="D2344" s="4">
        <v>7</v>
      </c>
      <c r="E2344" s="29">
        <v>153</v>
      </c>
      <c r="G2344" s="82">
        <f>F2344+G2319</f>
        <v>237</v>
      </c>
      <c r="H2344" s="92">
        <f t="shared" si="166"/>
        <v>153</v>
      </c>
      <c r="I2344" s="92">
        <f t="shared" si="164"/>
        <v>5.0304379213924353</v>
      </c>
      <c r="J2344" s="149">
        <f t="shared" si="167"/>
        <v>3.4480608077413408</v>
      </c>
    </row>
    <row r="2345" spans="1:10" x14ac:dyDescent="0.25">
      <c r="A2345" s="92">
        <f t="shared" si="165"/>
        <v>154</v>
      </c>
      <c r="B2345" s="5" t="s">
        <v>40</v>
      </c>
      <c r="C2345" s="26">
        <v>44046</v>
      </c>
      <c r="D2345" s="4">
        <v>5</v>
      </c>
      <c r="E2345" s="29">
        <v>158</v>
      </c>
      <c r="G2345" s="82" t="e">
        <f>F2345+G2320</f>
        <v>#REF!</v>
      </c>
      <c r="H2345" s="92">
        <f t="shared" si="166"/>
        <v>158</v>
      </c>
      <c r="I2345" s="92">
        <f t="shared" si="164"/>
        <v>5.0625950330269669</v>
      </c>
      <c r="J2345" s="149">
        <f t="shared" si="167"/>
        <v>3.753578935151928</v>
      </c>
    </row>
    <row r="2346" spans="1:10" x14ac:dyDescent="0.25">
      <c r="A2346" s="92">
        <f t="shared" si="165"/>
        <v>155</v>
      </c>
      <c r="B2346" s="5" t="s">
        <v>40</v>
      </c>
      <c r="C2346" s="26">
        <v>44047</v>
      </c>
      <c r="D2346" s="4">
        <v>29</v>
      </c>
      <c r="E2346" s="29">
        <v>187</v>
      </c>
      <c r="G2346" s="82" t="e">
        <f>F2346+G2321</f>
        <v>#REF!</v>
      </c>
      <c r="H2346" s="92">
        <f t="shared" si="166"/>
        <v>187</v>
      </c>
      <c r="I2346" s="92">
        <f t="shared" si="164"/>
        <v>5.2311086168545868</v>
      </c>
      <c r="J2346" s="149">
        <f t="shared" si="167"/>
        <v>3.9940643208640427</v>
      </c>
    </row>
    <row r="2347" spans="1:10" x14ac:dyDescent="0.25">
      <c r="A2347" s="92">
        <f t="shared" si="165"/>
        <v>156</v>
      </c>
      <c r="B2347" s="5" t="s">
        <v>40</v>
      </c>
      <c r="C2347" s="26">
        <v>44048</v>
      </c>
      <c r="D2347" s="4">
        <v>6</v>
      </c>
      <c r="E2347" s="29">
        <v>193</v>
      </c>
      <c r="G2347" s="82">
        <f>F2347+G2322</f>
        <v>242</v>
      </c>
      <c r="H2347" s="92">
        <f t="shared" si="166"/>
        <v>193</v>
      </c>
      <c r="I2347" s="92">
        <f t="shared" si="164"/>
        <v>5.2626901889048856</v>
      </c>
      <c r="J2347" s="149">
        <f t="shared" si="167"/>
        <v>4.5787250582419228</v>
      </c>
    </row>
    <row r="2348" spans="1:10" x14ac:dyDescent="0.25">
      <c r="A2348" s="92">
        <f t="shared" si="165"/>
        <v>157</v>
      </c>
      <c r="B2348" s="5" t="s">
        <v>40</v>
      </c>
      <c r="C2348" s="26">
        <v>44049</v>
      </c>
      <c r="D2348" s="4">
        <v>5</v>
      </c>
      <c r="E2348" s="29">
        <v>198</v>
      </c>
      <c r="G2348" s="82">
        <f>F2348+G2323</f>
        <v>242</v>
      </c>
      <c r="H2348" s="92">
        <f t="shared" si="166"/>
        <v>198</v>
      </c>
      <c r="I2348" s="92">
        <f t="shared" si="164"/>
        <v>5.2882670306945352</v>
      </c>
      <c r="J2348" s="149">
        <f t="shared" si="167"/>
        <v>5.7804145596876397</v>
      </c>
    </row>
    <row r="2349" spans="1:10" x14ac:dyDescent="0.25">
      <c r="A2349" s="92">
        <f t="shared" si="165"/>
        <v>158</v>
      </c>
      <c r="B2349" s="5" t="s">
        <v>40</v>
      </c>
      <c r="C2349" s="26">
        <v>44050</v>
      </c>
      <c r="D2349" s="4">
        <v>7</v>
      </c>
      <c r="E2349" s="29">
        <v>205</v>
      </c>
      <c r="G2349" s="82" t="e">
        <f>F2349+G2324</f>
        <v>#REF!</v>
      </c>
      <c r="H2349" s="92">
        <f t="shared" si="166"/>
        <v>205</v>
      </c>
      <c r="I2349" s="92">
        <f t="shared" si="164"/>
        <v>5.3230099791384085</v>
      </c>
      <c r="J2349" s="149">
        <f t="shared" si="167"/>
        <v>9.2208499663802286</v>
      </c>
    </row>
    <row r="2350" spans="1:10" x14ac:dyDescent="0.25">
      <c r="A2350" s="92">
        <f t="shared" si="165"/>
        <v>159</v>
      </c>
      <c r="B2350" s="5" t="s">
        <v>40</v>
      </c>
      <c r="C2350" s="26">
        <v>44051</v>
      </c>
      <c r="D2350" s="4">
        <v>1</v>
      </c>
      <c r="E2350" s="29">
        <v>206</v>
      </c>
      <c r="G2350" s="82" t="e">
        <f>F2350+G2325</f>
        <v>#REF!</v>
      </c>
      <c r="H2350" s="92">
        <f t="shared" si="166"/>
        <v>206</v>
      </c>
      <c r="I2350" s="92">
        <f t="shared" si="164"/>
        <v>5.3278761687895813</v>
      </c>
      <c r="J2350" s="149">
        <f t="shared" si="167"/>
        <v>12.709011696635775</v>
      </c>
    </row>
    <row r="2351" spans="1:10" x14ac:dyDescent="0.25">
      <c r="A2351" s="92">
        <f t="shared" si="165"/>
        <v>160</v>
      </c>
      <c r="B2351" s="5" t="s">
        <v>40</v>
      </c>
      <c r="C2351" s="26">
        <v>44052</v>
      </c>
      <c r="D2351" s="4">
        <v>0</v>
      </c>
      <c r="E2351" s="29">
        <v>206</v>
      </c>
      <c r="G2351" s="82" t="e">
        <f>F2351+G2326</f>
        <v>#REF!</v>
      </c>
      <c r="H2351" s="92">
        <f t="shared" si="166"/>
        <v>206</v>
      </c>
      <c r="I2351" s="92">
        <f t="shared" si="164"/>
        <v>5.3278761687895813</v>
      </c>
      <c r="J2351" s="149">
        <f t="shared" si="167"/>
        <v>15.694937681252085</v>
      </c>
    </row>
    <row r="2352" spans="1:10" x14ac:dyDescent="0.25">
      <c r="A2352" s="92">
        <f t="shared" si="165"/>
        <v>161</v>
      </c>
      <c r="B2352" s="5" t="s">
        <v>40</v>
      </c>
      <c r="C2352" s="26">
        <v>44053</v>
      </c>
      <c r="D2352" s="4">
        <v>2</v>
      </c>
      <c r="E2352" s="29">
        <v>208</v>
      </c>
      <c r="G2352" s="82">
        <f>F2352+G2328</f>
        <v>239</v>
      </c>
      <c r="H2352" s="92">
        <f t="shared" si="166"/>
        <v>208</v>
      </c>
      <c r="I2352" s="92">
        <f t="shared" si="164"/>
        <v>5.3375380797013179</v>
      </c>
      <c r="J2352" s="149">
        <f t="shared" si="167"/>
        <v>22.065214356035167</v>
      </c>
    </row>
    <row r="2353" spans="1:10" x14ac:dyDescent="0.25">
      <c r="A2353" s="92">
        <f t="shared" si="165"/>
        <v>162</v>
      </c>
      <c r="B2353" s="5" t="s">
        <v>40</v>
      </c>
      <c r="C2353" s="26">
        <v>44054</v>
      </c>
      <c r="D2353" s="4">
        <v>0</v>
      </c>
      <c r="E2353" s="29">
        <v>208</v>
      </c>
      <c r="G2353" s="82">
        <f>F2353+G2329</f>
        <v>262</v>
      </c>
      <c r="H2353" s="92">
        <f t="shared" si="166"/>
        <v>208</v>
      </c>
      <c r="I2353" s="92">
        <f t="shared" si="164"/>
        <v>5.3375380797013179</v>
      </c>
      <c r="J2353" s="149">
        <f t="shared" si="167"/>
        <v>46.844092280256</v>
      </c>
    </row>
    <row r="2354" spans="1:10" x14ac:dyDescent="0.25">
      <c r="A2354" s="92">
        <f t="shared" si="165"/>
        <v>163</v>
      </c>
      <c r="B2354" s="5" t="s">
        <v>40</v>
      </c>
      <c r="C2354" s="26">
        <v>44055</v>
      </c>
      <c r="D2354" s="4">
        <v>0</v>
      </c>
      <c r="E2354" s="29">
        <f>D2354+E2330</f>
        <v>8</v>
      </c>
      <c r="G2354" s="82" t="e">
        <f>F2354+G2330</f>
        <v>#REF!</v>
      </c>
      <c r="H2354" s="92">
        <f t="shared" si="166"/>
        <v>208</v>
      </c>
      <c r="I2354" s="92">
        <f t="shared" si="164"/>
        <v>5.3375380797013179</v>
      </c>
      <c r="J2354" s="149">
        <f t="shared" si="167"/>
        <v>71.539706639712961</v>
      </c>
    </row>
    <row r="2355" spans="1:10" x14ac:dyDescent="0.25">
      <c r="A2355" s="92">
        <f t="shared" si="165"/>
        <v>164</v>
      </c>
      <c r="B2355" s="5" t="s">
        <v>40</v>
      </c>
      <c r="C2355" s="26">
        <v>44056</v>
      </c>
      <c r="D2355" s="4">
        <v>1</v>
      </c>
      <c r="E2355" s="29">
        <f>D2355+E2331</f>
        <v>9</v>
      </c>
      <c r="G2355" s="82" t="e">
        <f>F2355+G2331</f>
        <v>#REF!</v>
      </c>
      <c r="H2355" s="92">
        <f t="shared" si="166"/>
        <v>209</v>
      </c>
      <c r="I2355" s="92">
        <f t="shared" si="164"/>
        <v>5.3423342519648109</v>
      </c>
      <c r="J2355" s="149">
        <f t="shared" si="167"/>
        <v>118.88377627480212</v>
      </c>
    </row>
    <row r="2356" spans="1:10" x14ac:dyDescent="0.25">
      <c r="A2356" s="92">
        <f t="shared" si="165"/>
        <v>165</v>
      </c>
      <c r="B2356" s="5" t="s">
        <v>40</v>
      </c>
      <c r="C2356" s="26">
        <v>44057</v>
      </c>
      <c r="D2356" s="4">
        <v>1</v>
      </c>
      <c r="E2356" s="29">
        <f>D2356+E2332</f>
        <v>9</v>
      </c>
      <c r="G2356" s="82">
        <f>F2356+G2332</f>
        <v>108</v>
      </c>
      <c r="H2356" s="92">
        <f t="shared" si="166"/>
        <v>210</v>
      </c>
      <c r="I2356" s="92">
        <f t="shared" si="164"/>
        <v>5.3471075307174685</v>
      </c>
      <c r="J2356" s="149">
        <f t="shared" si="167"/>
        <v>215.67853297185937</v>
      </c>
    </row>
    <row r="2357" spans="1:10" x14ac:dyDescent="0.25">
      <c r="A2357" s="92">
        <f t="shared" si="165"/>
        <v>166</v>
      </c>
      <c r="B2357" s="5" t="s">
        <v>40</v>
      </c>
      <c r="C2357" s="26">
        <v>44058</v>
      </c>
      <c r="D2357" s="4">
        <v>1</v>
      </c>
      <c r="E2357" s="29">
        <f>D2357+E2333</f>
        <v>9</v>
      </c>
      <c r="G2357" s="82" t="e">
        <f>F2357+G2333</f>
        <v>#REF!</v>
      </c>
      <c r="H2357" s="92">
        <f t="shared" si="166"/>
        <v>211</v>
      </c>
      <c r="I2357" s="92">
        <f t="shared" si="164"/>
        <v>5.3518581334760666</v>
      </c>
      <c r="J2357" s="149">
        <f t="shared" si="167"/>
        <v>209.12490382106898</v>
      </c>
    </row>
    <row r="2358" spans="1:10" x14ac:dyDescent="0.25">
      <c r="A2358" s="92">
        <f t="shared" si="165"/>
        <v>167</v>
      </c>
      <c r="B2358" s="5" t="s">
        <v>40</v>
      </c>
      <c r="C2358" s="26">
        <v>44059</v>
      </c>
      <c r="D2358" s="4">
        <v>1</v>
      </c>
      <c r="E2358" s="29">
        <f>D2358+E2334</f>
        <v>9</v>
      </c>
      <c r="G2358" s="82" t="e">
        <f>F2358+G2334</f>
        <v>#REF!</v>
      </c>
      <c r="H2358" s="92">
        <f t="shared" si="166"/>
        <v>212</v>
      </c>
      <c r="I2358" s="92">
        <f t="shared" si="164"/>
        <v>5.3565862746720123</v>
      </c>
      <c r="J2358" s="149">
        <f t="shared" si="167"/>
        <v>190.22873911839537</v>
      </c>
    </row>
    <row r="2359" spans="1:10" x14ac:dyDescent="0.25">
      <c r="A2359" s="92">
        <f t="shared" si="165"/>
        <v>168</v>
      </c>
      <c r="B2359" s="5" t="s">
        <v>40</v>
      </c>
      <c r="C2359" s="26">
        <v>44060</v>
      </c>
      <c r="D2359" s="4">
        <v>1</v>
      </c>
      <c r="E2359" s="29">
        <f>D2359+E2335</f>
        <v>9</v>
      </c>
      <c r="G2359" s="82">
        <f>F2359+G2335</f>
        <v>43</v>
      </c>
      <c r="H2359" s="92">
        <f t="shared" si="166"/>
        <v>213</v>
      </c>
      <c r="I2359" s="92">
        <f t="shared" si="164"/>
        <v>5.3612921657094255</v>
      </c>
      <c r="J2359" s="149">
        <f t="shared" si="167"/>
        <v>188.27419610738568</v>
      </c>
    </row>
    <row r="2360" spans="1:10" x14ac:dyDescent="0.25">
      <c r="A2360" s="92">
        <f t="shared" si="165"/>
        <v>169</v>
      </c>
      <c r="B2360" s="5" t="s">
        <v>40</v>
      </c>
      <c r="C2360" s="26">
        <v>44061</v>
      </c>
      <c r="D2360" s="4">
        <v>-1</v>
      </c>
      <c r="E2360" s="29">
        <v>184</v>
      </c>
      <c r="G2360" s="82" t="e">
        <f>F2360+G2336</f>
        <v>#REF!</v>
      </c>
      <c r="H2360" s="92">
        <f t="shared" si="166"/>
        <v>212</v>
      </c>
      <c r="I2360" s="92">
        <f t="shared" si="164"/>
        <v>5.3565862746720123</v>
      </c>
      <c r="J2360" s="149">
        <f t="shared" si="167"/>
        <v>194.33094803340666</v>
      </c>
    </row>
    <row r="2361" spans="1:10" x14ac:dyDescent="0.25">
      <c r="A2361" s="92">
        <f t="shared" si="165"/>
        <v>170</v>
      </c>
      <c r="B2361" s="5" t="s">
        <v>40</v>
      </c>
      <c r="C2361" s="26">
        <v>44062</v>
      </c>
      <c r="D2361" s="4">
        <v>2</v>
      </c>
      <c r="E2361" s="29">
        <f>D2361+E2337</f>
        <v>42</v>
      </c>
      <c r="G2361" s="82" t="e">
        <f>F2361+G2337</f>
        <v>#REF!</v>
      </c>
      <c r="H2361" s="92">
        <f t="shared" si="166"/>
        <v>214</v>
      </c>
      <c r="I2361" s="92">
        <f t="shared" si="164"/>
        <v>5.3659760150218512</v>
      </c>
      <c r="J2361" s="149">
        <f t="shared" si="167"/>
        <v>183.32163197764004</v>
      </c>
    </row>
    <row r="2362" spans="1:10" x14ac:dyDescent="0.25">
      <c r="A2362" s="92">
        <f t="shared" si="165"/>
        <v>171</v>
      </c>
      <c r="B2362" s="5" t="s">
        <v>40</v>
      </c>
      <c r="C2362" s="26">
        <v>44063</v>
      </c>
      <c r="D2362" s="4">
        <v>1</v>
      </c>
      <c r="E2362" s="29">
        <f>D2362+E2338</f>
        <v>51</v>
      </c>
      <c r="G2362" s="82">
        <f>F2362+G2338</f>
        <v>56</v>
      </c>
      <c r="H2362" s="92">
        <f t="shared" si="166"/>
        <v>215</v>
      </c>
      <c r="I2362" s="92">
        <f t="shared" si="164"/>
        <v>5.3706380281276624</v>
      </c>
      <c r="J2362" s="149">
        <f t="shared" si="167"/>
        <v>187.00063756061408</v>
      </c>
    </row>
    <row r="2363" spans="1:10" x14ac:dyDescent="0.25">
      <c r="A2363" s="92">
        <f t="shared" si="165"/>
        <v>172</v>
      </c>
      <c r="B2363" s="5" t="s">
        <v>40</v>
      </c>
      <c r="C2363" s="26">
        <v>44064</v>
      </c>
      <c r="D2363" s="4">
        <v>0</v>
      </c>
      <c r="E2363" s="29">
        <f>D2363+E2339</f>
        <v>59</v>
      </c>
      <c r="G2363" s="82" t="e">
        <f>F2363+G2339</f>
        <v>#REF!</v>
      </c>
      <c r="H2363" s="92">
        <f t="shared" si="166"/>
        <v>215</v>
      </c>
      <c r="I2363" s="92">
        <f t="shared" si="164"/>
        <v>5.3706380281276624</v>
      </c>
      <c r="J2363" s="149">
        <f t="shared" si="167"/>
        <v>206.41353504014074</v>
      </c>
    </row>
    <row r="2364" spans="1:10" x14ac:dyDescent="0.25">
      <c r="A2364" s="92">
        <f t="shared" si="165"/>
        <v>173</v>
      </c>
      <c r="B2364" s="5" t="s">
        <v>40</v>
      </c>
      <c r="C2364" s="26">
        <v>44065</v>
      </c>
      <c r="D2364" s="4">
        <v>4</v>
      </c>
      <c r="E2364" s="29">
        <f>D2364+E2340</f>
        <v>73</v>
      </c>
      <c r="G2364" s="82">
        <f>F2364+G2340</f>
        <v>0</v>
      </c>
      <c r="H2364" s="92">
        <f t="shared" si="166"/>
        <v>219</v>
      </c>
      <c r="I2364" s="92">
        <f t="shared" si="164"/>
        <v>5.389071729816501</v>
      </c>
      <c r="J2364" s="149">
        <f t="shared" si="167"/>
        <v>158.14048140780145</v>
      </c>
    </row>
    <row r="2365" spans="1:10" x14ac:dyDescent="0.25">
      <c r="A2365" s="92">
        <f t="shared" si="165"/>
        <v>174</v>
      </c>
      <c r="B2365" s="5" t="s">
        <v>40</v>
      </c>
      <c r="C2365" s="26">
        <v>44066</v>
      </c>
      <c r="D2365" s="4">
        <v>4</v>
      </c>
      <c r="E2365" s="29">
        <f>D2365+E2341</f>
        <v>79</v>
      </c>
      <c r="G2365" s="82">
        <f>F2365+G2341</f>
        <v>24</v>
      </c>
      <c r="H2365" s="92">
        <f t="shared" si="166"/>
        <v>223</v>
      </c>
      <c r="I2365" s="92">
        <f t="shared" si="164"/>
        <v>5.4071717714601188</v>
      </c>
      <c r="J2365" s="149">
        <f t="shared" si="167"/>
        <v>107.86013216111097</v>
      </c>
    </row>
    <row r="2366" spans="1:10" x14ac:dyDescent="0.25">
      <c r="A2366" s="92">
        <f t="shared" si="165"/>
        <v>175</v>
      </c>
      <c r="B2366" s="5" t="s">
        <v>40</v>
      </c>
      <c r="C2366" s="26">
        <v>44067</v>
      </c>
      <c r="D2366" s="4">
        <v>-2</v>
      </c>
      <c r="E2366" s="29">
        <f>D2366+E2342</f>
        <v>115</v>
      </c>
      <c r="G2366" s="82" t="e">
        <f>F2366+G2342</f>
        <v>#REF!</v>
      </c>
      <c r="H2366" s="92">
        <f t="shared" si="166"/>
        <v>221</v>
      </c>
      <c r="I2366" s="92">
        <f t="shared" si="164"/>
        <v>5.3981627015177525</v>
      </c>
      <c r="J2366" s="149">
        <f t="shared" si="167"/>
        <v>100.33348694550565</v>
      </c>
    </row>
    <row r="2367" spans="1:10" x14ac:dyDescent="0.25">
      <c r="A2367" s="92">
        <f t="shared" si="165"/>
        <v>176</v>
      </c>
      <c r="B2367" s="5" t="s">
        <v>40</v>
      </c>
      <c r="C2367" s="26">
        <v>44068</v>
      </c>
      <c r="D2367" s="4">
        <v>1</v>
      </c>
      <c r="E2367" s="29">
        <f>D2367+E2343</f>
        <v>147</v>
      </c>
      <c r="F2367" s="4">
        <v>1</v>
      </c>
      <c r="G2367" s="82" t="e">
        <f>F2367+G2343</f>
        <v>#REF!</v>
      </c>
      <c r="H2367" s="92">
        <f t="shared" si="166"/>
        <v>222</v>
      </c>
      <c r="I2367" s="92">
        <f t="shared" si="164"/>
        <v>5.4026773818722793</v>
      </c>
      <c r="J2367" s="149">
        <f t="shared" si="167"/>
        <v>95.199118812278584</v>
      </c>
    </row>
    <row r="2368" spans="1:10" x14ac:dyDescent="0.25">
      <c r="A2368" s="92">
        <f t="shared" si="165"/>
        <v>177</v>
      </c>
      <c r="B2368" s="5" t="s">
        <v>40</v>
      </c>
      <c r="C2368" s="26">
        <v>44069</v>
      </c>
      <c r="D2368" s="4">
        <v>1</v>
      </c>
      <c r="E2368" s="29">
        <f>D2368+E2344</f>
        <v>154</v>
      </c>
      <c r="G2368" s="82">
        <f>F2368+G2344</f>
        <v>237</v>
      </c>
      <c r="H2368" s="92">
        <f t="shared" si="166"/>
        <v>223</v>
      </c>
      <c r="I2368" s="92">
        <f t="shared" si="164"/>
        <v>5.4071717714601188</v>
      </c>
      <c r="J2368" s="149">
        <f t="shared" si="167"/>
        <v>106.00874634599957</v>
      </c>
    </row>
    <row r="2369" spans="1:10" x14ac:dyDescent="0.25">
      <c r="A2369" s="92">
        <f t="shared" si="165"/>
        <v>178</v>
      </c>
      <c r="B2369" s="5" t="s">
        <v>40</v>
      </c>
      <c r="C2369" s="26">
        <v>44070</v>
      </c>
      <c r="D2369" s="4">
        <v>-1</v>
      </c>
      <c r="E2369" s="29">
        <f>D2369+E2345</f>
        <v>157</v>
      </c>
      <c r="G2369" s="82" t="e">
        <f>F2369+G2345</f>
        <v>#REF!</v>
      </c>
      <c r="H2369" s="92">
        <f t="shared" si="166"/>
        <v>222</v>
      </c>
      <c r="I2369" s="92">
        <f t="shared" si="164"/>
        <v>5.4026773818722793</v>
      </c>
      <c r="J2369" s="149">
        <f t="shared" si="167"/>
        <v>132.70447239025432</v>
      </c>
    </row>
    <row r="2370" spans="1:10" x14ac:dyDescent="0.25">
      <c r="A2370" s="92">
        <f t="shared" si="165"/>
        <v>179</v>
      </c>
      <c r="B2370" s="5" t="s">
        <v>40</v>
      </c>
      <c r="C2370" s="26">
        <v>44071</v>
      </c>
      <c r="D2370" s="4">
        <v>0</v>
      </c>
      <c r="E2370" s="29">
        <f>D2370+E2346</f>
        <v>187</v>
      </c>
      <c r="G2370" s="82" t="e">
        <f>F2370+G2346</f>
        <v>#REF!</v>
      </c>
      <c r="H2370" s="92">
        <f t="shared" si="166"/>
        <v>222</v>
      </c>
      <c r="I2370" s="92">
        <f t="shared" ref="I2370:I2433" si="168">LN(H2370)</f>
        <v>5.4026773818722793</v>
      </c>
      <c r="J2370" s="149">
        <f t="shared" si="167"/>
        <v>196.16155825430451</v>
      </c>
    </row>
    <row r="2371" spans="1:10" x14ac:dyDescent="0.25">
      <c r="A2371" s="92">
        <f t="shared" si="165"/>
        <v>180</v>
      </c>
      <c r="B2371" s="5" t="s">
        <v>40</v>
      </c>
      <c r="C2371" s="26">
        <v>44072</v>
      </c>
      <c r="D2371" s="4">
        <v>6</v>
      </c>
      <c r="E2371" s="29">
        <f>D2371+E2347</f>
        <v>199</v>
      </c>
      <c r="G2371" s="82">
        <f>F2371+G2347</f>
        <v>242</v>
      </c>
      <c r="H2371" s="92">
        <f t="shared" si="166"/>
        <v>228</v>
      </c>
      <c r="I2371" s="92">
        <f t="shared" si="168"/>
        <v>5.4293456289544411</v>
      </c>
      <c r="J2371" s="149">
        <f t="shared" si="167"/>
        <v>209.82979208417618</v>
      </c>
    </row>
    <row r="2372" spans="1:10" x14ac:dyDescent="0.25">
      <c r="A2372" s="92">
        <f t="shared" ref="A2372:A2435" si="169">IF(EXACT(B2372,B2371),A2371+1,1)</f>
        <v>181</v>
      </c>
      <c r="B2372" s="5" t="s">
        <v>40</v>
      </c>
      <c r="C2372" s="26">
        <v>44073</v>
      </c>
      <c r="D2372" s="4">
        <v>0</v>
      </c>
      <c r="E2372" s="29">
        <f>D2372+E2348</f>
        <v>198</v>
      </c>
      <c r="G2372" s="82">
        <f>F2372+G2348</f>
        <v>242</v>
      </c>
      <c r="H2372" s="92">
        <f t="shared" si="166"/>
        <v>228</v>
      </c>
      <c r="I2372" s="92">
        <f t="shared" si="168"/>
        <v>5.4293456289544411</v>
      </c>
      <c r="J2372" s="149">
        <f t="shared" si="167"/>
        <v>189.88026782926372</v>
      </c>
    </row>
    <row r="2373" spans="1:10" x14ac:dyDescent="0.25">
      <c r="A2373" s="92">
        <f t="shared" si="169"/>
        <v>182</v>
      </c>
      <c r="B2373" s="5" t="s">
        <v>40</v>
      </c>
      <c r="C2373" s="26">
        <v>44074</v>
      </c>
      <c r="D2373" s="4">
        <v>4</v>
      </c>
      <c r="E2373" s="29">
        <f>D2373+E2349</f>
        <v>209</v>
      </c>
      <c r="G2373" s="82" t="e">
        <f>F2373+G2349</f>
        <v>#REF!</v>
      </c>
      <c r="H2373" s="92">
        <f t="shared" si="166"/>
        <v>232</v>
      </c>
      <c r="I2373" s="92">
        <f t="shared" si="168"/>
        <v>5.4467373716663099</v>
      </c>
      <c r="J2373" s="149">
        <f t="shared" si="167"/>
        <v>107.84576226261638</v>
      </c>
    </row>
    <row r="2374" spans="1:10" x14ac:dyDescent="0.25">
      <c r="A2374" s="92">
        <f t="shared" si="169"/>
        <v>183</v>
      </c>
      <c r="B2374" s="5" t="s">
        <v>40</v>
      </c>
      <c r="C2374" s="26">
        <v>44075</v>
      </c>
      <c r="D2374" s="4">
        <v>8</v>
      </c>
      <c r="E2374" s="29">
        <f>D2374+E2350</f>
        <v>214</v>
      </c>
      <c r="F2374" s="4">
        <f>1</f>
        <v>1</v>
      </c>
      <c r="G2374" s="82" t="e">
        <f>F2374+G2350</f>
        <v>#REF!</v>
      </c>
      <c r="H2374" s="92">
        <f t="shared" si="166"/>
        <v>240</v>
      </c>
      <c r="I2374" s="92">
        <f t="shared" si="168"/>
        <v>5.4806389233419912</v>
      </c>
      <c r="J2374" s="149">
        <f t="shared" si="167"/>
        <v>68.480577368172419</v>
      </c>
    </row>
    <row r="2375" spans="1:10" x14ac:dyDescent="0.25">
      <c r="A2375" s="92">
        <f t="shared" si="169"/>
        <v>184</v>
      </c>
      <c r="B2375" s="5" t="s">
        <v>40</v>
      </c>
      <c r="C2375" s="26">
        <v>44076</v>
      </c>
      <c r="D2375" s="4">
        <v>1</v>
      </c>
      <c r="E2375" s="29">
        <f>D2375+E2351</f>
        <v>207</v>
      </c>
      <c r="G2375" s="82" t="e">
        <f>F2375+G2351</f>
        <v>#REF!</v>
      </c>
      <c r="H2375" s="92">
        <f t="shared" ref="H2375:H2410" si="170">IF(EXACT(B2375,B2374),D2375+H2374,E2375)</f>
        <v>241</v>
      </c>
      <c r="I2375" s="92">
        <f t="shared" si="168"/>
        <v>5.4847969334906548</v>
      </c>
      <c r="J2375" s="149">
        <f t="shared" si="167"/>
        <v>54.652094025440768</v>
      </c>
    </row>
    <row r="2376" spans="1:10" x14ac:dyDescent="0.25">
      <c r="A2376" s="92">
        <f t="shared" si="169"/>
        <v>185</v>
      </c>
      <c r="B2376" s="5" t="s">
        <v>40</v>
      </c>
      <c r="C2376" s="26">
        <v>44077</v>
      </c>
      <c r="D2376" s="4">
        <v>1</v>
      </c>
      <c r="E2376" s="29">
        <f>D2376+E2352</f>
        <v>209</v>
      </c>
      <c r="F2376" s="4">
        <f>1</f>
        <v>1</v>
      </c>
      <c r="G2376" s="82">
        <f>F2376+G2352</f>
        <v>240</v>
      </c>
      <c r="H2376" s="92">
        <f t="shared" si="170"/>
        <v>242</v>
      </c>
      <c r="I2376" s="92">
        <f t="shared" si="168"/>
        <v>5.4889377261566867</v>
      </c>
      <c r="J2376" s="149">
        <f t="shared" si="167"/>
        <v>49.105816084558938</v>
      </c>
    </row>
    <row r="2377" spans="1:10" x14ac:dyDescent="0.25">
      <c r="A2377" s="92">
        <f t="shared" si="169"/>
        <v>186</v>
      </c>
      <c r="B2377" s="5" t="s">
        <v>40</v>
      </c>
      <c r="C2377" s="26">
        <v>44078</v>
      </c>
      <c r="D2377" s="4">
        <v>7</v>
      </c>
      <c r="E2377" s="29">
        <f>D2377+E2353</f>
        <v>215</v>
      </c>
      <c r="G2377" s="82">
        <f>F2377+G2353</f>
        <v>262</v>
      </c>
      <c r="H2377" s="92">
        <f t="shared" si="170"/>
        <v>249</v>
      </c>
      <c r="I2377" s="92">
        <f t="shared" si="168"/>
        <v>5.5174528964647074</v>
      </c>
      <c r="J2377" s="149">
        <f t="shared" si="167"/>
        <v>44.731384626506134</v>
      </c>
    </row>
    <row r="2378" spans="1:10" x14ac:dyDescent="0.25">
      <c r="A2378" s="92">
        <f t="shared" si="169"/>
        <v>187</v>
      </c>
      <c r="B2378" s="5" t="s">
        <v>40</v>
      </c>
      <c r="C2378" s="26">
        <v>44079</v>
      </c>
      <c r="D2378" s="4">
        <v>9</v>
      </c>
      <c r="E2378" s="29">
        <f>D2378+E2354</f>
        <v>17</v>
      </c>
      <c r="G2378" s="82" t="e">
        <f>F2378+G2354</f>
        <v>#REF!</v>
      </c>
      <c r="H2378" s="92">
        <f t="shared" si="170"/>
        <v>258</v>
      </c>
      <c r="I2378" s="92">
        <f t="shared" si="168"/>
        <v>5.5529595849216173</v>
      </c>
      <c r="J2378" s="149">
        <f t="shared" si="167"/>
        <v>40.529474245577013</v>
      </c>
    </row>
    <row r="2379" spans="1:10" x14ac:dyDescent="0.25">
      <c r="A2379" s="92">
        <f t="shared" si="169"/>
        <v>188</v>
      </c>
      <c r="B2379" s="5" t="s">
        <v>40</v>
      </c>
      <c r="C2379" s="26">
        <v>44080</v>
      </c>
      <c r="D2379" s="4">
        <v>4</v>
      </c>
      <c r="E2379" s="29">
        <f>D2379+E2355</f>
        <v>13</v>
      </c>
      <c r="G2379" s="82" t="e">
        <f>F2379+G2355</f>
        <v>#REF!</v>
      </c>
      <c r="H2379" s="92">
        <f t="shared" si="170"/>
        <v>262</v>
      </c>
      <c r="I2379" s="92">
        <f t="shared" si="168"/>
        <v>5.5683445037610966</v>
      </c>
      <c r="J2379" s="149">
        <f t="shared" si="167"/>
        <v>35.970142877398764</v>
      </c>
    </row>
    <row r="2380" spans="1:10" x14ac:dyDescent="0.25">
      <c r="A2380" s="92">
        <f t="shared" si="169"/>
        <v>189</v>
      </c>
      <c r="B2380" s="5" t="s">
        <v>40</v>
      </c>
      <c r="C2380" s="26">
        <v>44081</v>
      </c>
      <c r="D2380" s="4">
        <v>9</v>
      </c>
      <c r="E2380" s="29">
        <f>D2380+E2356</f>
        <v>18</v>
      </c>
      <c r="G2380" s="82">
        <f>F2380+G2356</f>
        <v>108</v>
      </c>
      <c r="H2380" s="92">
        <f t="shared" si="170"/>
        <v>271</v>
      </c>
      <c r="I2380" s="92">
        <f t="shared" si="168"/>
        <v>5.602118820879701</v>
      </c>
      <c r="J2380" s="149">
        <f t="shared" si="167"/>
        <v>33.097046614426816</v>
      </c>
    </row>
    <row r="2381" spans="1:10" x14ac:dyDescent="0.25">
      <c r="A2381" s="92">
        <f t="shared" si="169"/>
        <v>190</v>
      </c>
      <c r="B2381" s="5" t="s">
        <v>40</v>
      </c>
      <c r="C2381" s="26">
        <v>44082</v>
      </c>
      <c r="D2381" s="4">
        <v>4</v>
      </c>
      <c r="E2381" s="29">
        <f>D2381+E2357</f>
        <v>13</v>
      </c>
      <c r="G2381" s="82" t="e">
        <f>F2381+G2357</f>
        <v>#REF!</v>
      </c>
      <c r="H2381" s="92">
        <f t="shared" si="170"/>
        <v>275</v>
      </c>
      <c r="I2381" s="92">
        <f t="shared" si="168"/>
        <v>5.6167710976665717</v>
      </c>
      <c r="J2381" s="149">
        <f t="shared" si="167"/>
        <v>32.110292660905039</v>
      </c>
    </row>
    <row r="2382" spans="1:10" x14ac:dyDescent="0.25">
      <c r="A2382" s="92">
        <f t="shared" si="169"/>
        <v>191</v>
      </c>
      <c r="B2382" s="5" t="s">
        <v>40</v>
      </c>
      <c r="C2382" s="26">
        <v>44083</v>
      </c>
      <c r="D2382" s="4">
        <v>20</v>
      </c>
      <c r="E2382" s="29">
        <f>D2382+E2358</f>
        <v>29</v>
      </c>
      <c r="G2382" s="82" t="e">
        <f>F2382+G2358</f>
        <v>#REF!</v>
      </c>
      <c r="H2382" s="92">
        <f t="shared" si="170"/>
        <v>295</v>
      </c>
      <c r="I2382" s="92">
        <f t="shared" si="168"/>
        <v>5.6869753563398202</v>
      </c>
      <c r="J2382" s="149">
        <f t="shared" si="167"/>
        <v>25.055684874162274</v>
      </c>
    </row>
    <row r="2383" spans="1:10" x14ac:dyDescent="0.25">
      <c r="A2383" s="92">
        <f t="shared" si="169"/>
        <v>192</v>
      </c>
      <c r="B2383" s="5" t="s">
        <v>40</v>
      </c>
      <c r="C2383" s="26">
        <v>44084</v>
      </c>
      <c r="D2383" s="1">
        <v>27</v>
      </c>
      <c r="E2383" s="29">
        <f>D2383+E2359</f>
        <v>36</v>
      </c>
      <c r="G2383" s="82">
        <f>F2383+G2359</f>
        <v>43</v>
      </c>
      <c r="H2383" s="92">
        <f t="shared" si="170"/>
        <v>322</v>
      </c>
      <c r="I2383" s="92">
        <f t="shared" si="168"/>
        <v>5.7745515455444085</v>
      </c>
      <c r="J2383" s="149">
        <f t="shared" si="167"/>
        <v>18.952515900565864</v>
      </c>
    </row>
    <row r="2384" spans="1:10" x14ac:dyDescent="0.25">
      <c r="A2384" s="92">
        <f t="shared" si="169"/>
        <v>193</v>
      </c>
      <c r="B2384" s="5" t="s">
        <v>40</v>
      </c>
      <c r="C2384" s="26">
        <v>44085</v>
      </c>
      <c r="D2384" s="4">
        <v>27</v>
      </c>
      <c r="E2384" s="29">
        <f>D2384+E2360</f>
        <v>211</v>
      </c>
      <c r="G2384" s="82" t="e">
        <f>F2384+G2360</f>
        <v>#REF!</v>
      </c>
      <c r="H2384" s="92">
        <f t="shared" si="170"/>
        <v>349</v>
      </c>
      <c r="I2384" s="92">
        <f t="shared" si="168"/>
        <v>5.855071922202427</v>
      </c>
      <c r="J2384" s="149">
        <f t="shared" si="167"/>
        <v>15.155341252890645</v>
      </c>
    </row>
    <row r="2385" spans="1:10" x14ac:dyDescent="0.25">
      <c r="A2385" s="92">
        <f t="shared" si="169"/>
        <v>194</v>
      </c>
      <c r="B2385" s="5" t="s">
        <v>40</v>
      </c>
      <c r="C2385" s="26">
        <v>44086</v>
      </c>
      <c r="D2385" s="4">
        <v>30</v>
      </c>
      <c r="E2385" s="29">
        <f>D2385+E2361</f>
        <v>72</v>
      </c>
      <c r="G2385" s="82" t="e">
        <f>F2385+G2361</f>
        <v>#REF!</v>
      </c>
      <c r="H2385" s="92">
        <f t="shared" si="170"/>
        <v>379</v>
      </c>
      <c r="I2385" s="92">
        <f t="shared" si="168"/>
        <v>5.9375362050824263</v>
      </c>
      <c r="J2385" s="149">
        <f t="shared" si="167"/>
        <v>12.353530787395254</v>
      </c>
    </row>
    <row r="2386" spans="1:10" x14ac:dyDescent="0.25">
      <c r="A2386" s="92">
        <f t="shared" si="169"/>
        <v>195</v>
      </c>
      <c r="B2386" s="5" t="s">
        <v>40</v>
      </c>
      <c r="C2386" s="26">
        <v>44087</v>
      </c>
      <c r="D2386" s="4">
        <v>46</v>
      </c>
      <c r="E2386" s="29">
        <f>D2386+E2362</f>
        <v>97</v>
      </c>
      <c r="G2386" s="82">
        <f>F2386+G2362</f>
        <v>56</v>
      </c>
      <c r="H2386" s="92">
        <f t="shared" si="170"/>
        <v>425</v>
      </c>
      <c r="I2386" s="92">
        <f t="shared" si="168"/>
        <v>6.0520891689244172</v>
      </c>
      <c r="J2386" s="149">
        <f t="shared" si="167"/>
        <v>9.9261105321538476</v>
      </c>
    </row>
    <row r="2387" spans="1:10" x14ac:dyDescent="0.25">
      <c r="A2387" s="92">
        <f t="shared" si="169"/>
        <v>196</v>
      </c>
      <c r="B2387" s="5" t="s">
        <v>40</v>
      </c>
      <c r="C2387" s="26">
        <v>44088</v>
      </c>
      <c r="D2387" s="4">
        <v>45</v>
      </c>
      <c r="E2387" s="29">
        <f>D2387+E2363</f>
        <v>104</v>
      </c>
      <c r="G2387" s="82" t="e">
        <f>F2387+G2363</f>
        <v>#REF!</v>
      </c>
      <c r="H2387" s="92">
        <f t="shared" si="170"/>
        <v>470</v>
      </c>
      <c r="I2387" s="92">
        <f t="shared" si="168"/>
        <v>6.1527326947041043</v>
      </c>
      <c r="J2387" s="149">
        <f t="shared" si="167"/>
        <v>8.4836946343340109</v>
      </c>
    </row>
    <row r="2388" spans="1:10" x14ac:dyDescent="0.25">
      <c r="A2388" s="92">
        <f t="shared" si="169"/>
        <v>197</v>
      </c>
      <c r="B2388" s="61" t="s">
        <v>40</v>
      </c>
      <c r="C2388" s="26">
        <v>44089</v>
      </c>
      <c r="D2388" s="4">
        <v>24</v>
      </c>
      <c r="E2388" s="29">
        <f>D2388+E2364</f>
        <v>97</v>
      </c>
      <c r="G2388" s="82">
        <f>F2388+G2364</f>
        <v>0</v>
      </c>
      <c r="H2388" s="92">
        <f t="shared" si="170"/>
        <v>494</v>
      </c>
      <c r="I2388" s="92">
        <f t="shared" si="168"/>
        <v>6.2025355171879228</v>
      </c>
      <c r="J2388" s="149">
        <f t="shared" si="167"/>
        <v>7.9279221672239322</v>
      </c>
    </row>
    <row r="2389" spans="1:10" x14ac:dyDescent="0.25">
      <c r="A2389" s="92">
        <f t="shared" si="169"/>
        <v>198</v>
      </c>
      <c r="B2389" s="61" t="s">
        <v>40</v>
      </c>
      <c r="C2389" s="26">
        <v>44090</v>
      </c>
      <c r="D2389" s="4">
        <v>39</v>
      </c>
      <c r="E2389" s="29">
        <f>D2389+E2365</f>
        <v>118</v>
      </c>
      <c r="G2389" s="82">
        <f>F2389+G2365</f>
        <v>24</v>
      </c>
      <c r="H2389" s="92">
        <f t="shared" si="170"/>
        <v>533</v>
      </c>
      <c r="I2389" s="92">
        <f t="shared" si="168"/>
        <v>6.2785214241658442</v>
      </c>
      <c r="J2389" s="149">
        <f t="shared" si="167"/>
        <v>7.9887685744053494</v>
      </c>
    </row>
    <row r="2390" spans="1:10" x14ac:dyDescent="0.25">
      <c r="A2390" s="92">
        <f t="shared" si="169"/>
        <v>199</v>
      </c>
      <c r="B2390" s="61" t="s">
        <v>40</v>
      </c>
      <c r="C2390" s="26">
        <v>44091</v>
      </c>
      <c r="D2390" s="4">
        <v>15</v>
      </c>
      <c r="E2390" s="29">
        <f>D2390+E2366</f>
        <v>130</v>
      </c>
      <c r="G2390" s="82" t="e">
        <f>F2390+G2366</f>
        <v>#REF!</v>
      </c>
      <c r="H2390" s="92">
        <f t="shared" si="170"/>
        <v>548</v>
      </c>
      <c r="I2390" s="92">
        <f t="shared" si="168"/>
        <v>6.3062752869480159</v>
      </c>
      <c r="J2390" s="149">
        <f t="shared" si="167"/>
        <v>8.6451003412479697</v>
      </c>
    </row>
    <row r="2391" spans="1:10" x14ac:dyDescent="0.25">
      <c r="A2391" s="92">
        <f t="shared" si="169"/>
        <v>200</v>
      </c>
      <c r="B2391" s="61" t="s">
        <v>40</v>
      </c>
      <c r="C2391" s="26">
        <v>44092</v>
      </c>
      <c r="D2391" s="4">
        <v>14</v>
      </c>
      <c r="E2391" s="29">
        <f>D2391+E2367</f>
        <v>161</v>
      </c>
      <c r="G2391" s="82" t="e">
        <f>F2391+G2367</f>
        <v>#REF!</v>
      </c>
      <c r="H2391" s="92">
        <f t="shared" si="170"/>
        <v>562</v>
      </c>
      <c r="I2391" s="92">
        <f t="shared" si="168"/>
        <v>6.3315018498936908</v>
      </c>
      <c r="J2391" s="149">
        <f t="shared" ref="J2391:J2410" si="171">LN(2)/SLOPE(I2384:I2391,A2384:A2391)</f>
        <v>9.8554993233171704</v>
      </c>
    </row>
    <row r="2392" spans="1:10" x14ac:dyDescent="0.25">
      <c r="A2392" s="92">
        <f t="shared" si="169"/>
        <v>201</v>
      </c>
      <c r="B2392" s="61" t="s">
        <v>40</v>
      </c>
      <c r="C2392" s="26">
        <v>44093</v>
      </c>
      <c r="D2392" s="4">
        <v>13</v>
      </c>
      <c r="E2392" s="29">
        <f>D2392+E2368</f>
        <v>167</v>
      </c>
      <c r="G2392" s="82">
        <f>F2392+G2368</f>
        <v>237</v>
      </c>
      <c r="H2392" s="92">
        <f t="shared" si="170"/>
        <v>575</v>
      </c>
      <c r="I2392" s="92">
        <f t="shared" si="168"/>
        <v>6.3543700407973507</v>
      </c>
      <c r="J2392" s="149">
        <f t="shared" si="171"/>
        <v>12.001277107391203</v>
      </c>
    </row>
    <row r="2393" spans="1:10" x14ac:dyDescent="0.25">
      <c r="A2393" s="92">
        <f t="shared" si="169"/>
        <v>202</v>
      </c>
      <c r="B2393" s="61" t="s">
        <v>40</v>
      </c>
      <c r="C2393" s="26">
        <v>44094</v>
      </c>
      <c r="D2393" s="4">
        <v>21</v>
      </c>
      <c r="E2393" s="29">
        <f>D2393+E2369</f>
        <v>178</v>
      </c>
      <c r="G2393" s="82" t="e">
        <f>F2393+G2369</f>
        <v>#REF!</v>
      </c>
      <c r="H2393" s="92">
        <f t="shared" si="170"/>
        <v>596</v>
      </c>
      <c r="I2393" s="92">
        <f t="shared" si="168"/>
        <v>6.39024066706535</v>
      </c>
      <c r="J2393" s="149">
        <f t="shared" si="171"/>
        <v>15.36303384345427</v>
      </c>
    </row>
    <row r="2394" spans="1:10" x14ac:dyDescent="0.25">
      <c r="A2394" s="92">
        <f t="shared" si="169"/>
        <v>203</v>
      </c>
      <c r="B2394" s="61" t="s">
        <v>40</v>
      </c>
      <c r="C2394" s="26">
        <v>44095</v>
      </c>
      <c r="D2394" s="4">
        <v>18</v>
      </c>
      <c r="E2394" s="29">
        <f>D2394+E2370</f>
        <v>205</v>
      </c>
      <c r="G2394" s="82" t="e">
        <f>F2394+G2370</f>
        <v>#REF!</v>
      </c>
      <c r="H2394" s="92">
        <f t="shared" si="170"/>
        <v>614</v>
      </c>
      <c r="I2394" s="92">
        <f t="shared" si="168"/>
        <v>6.4199949281471422</v>
      </c>
      <c r="J2394" s="149">
        <f t="shared" si="171"/>
        <v>19.014310621189914</v>
      </c>
    </row>
    <row r="2395" spans="1:10" x14ac:dyDescent="0.25">
      <c r="A2395" s="92">
        <f t="shared" si="169"/>
        <v>204</v>
      </c>
      <c r="B2395" s="61" t="s">
        <v>40</v>
      </c>
      <c r="C2395" s="26">
        <v>44096</v>
      </c>
      <c r="D2395" s="4">
        <v>22</v>
      </c>
      <c r="E2395" s="29">
        <f>D2395+E2371</f>
        <v>221</v>
      </c>
      <c r="G2395" s="82">
        <f>F2395+G2371</f>
        <v>242</v>
      </c>
      <c r="H2395" s="92">
        <f t="shared" si="170"/>
        <v>636</v>
      </c>
      <c r="I2395" s="92">
        <f t="shared" si="168"/>
        <v>6.4551985633401223</v>
      </c>
      <c r="J2395" s="149">
        <f t="shared" si="171"/>
        <v>21.166544632814205</v>
      </c>
    </row>
    <row r="2396" spans="1:10" x14ac:dyDescent="0.25">
      <c r="A2396" s="92">
        <f t="shared" si="169"/>
        <v>205</v>
      </c>
      <c r="B2396" s="61" t="s">
        <v>40</v>
      </c>
      <c r="C2396" s="26">
        <v>44097</v>
      </c>
      <c r="D2396" s="4">
        <v>15</v>
      </c>
      <c r="E2396" s="29">
        <f>D2396+E2372</f>
        <v>213</v>
      </c>
      <c r="G2396" s="82">
        <f>F2396+G2372</f>
        <v>242</v>
      </c>
      <c r="H2396" s="92">
        <f t="shared" si="170"/>
        <v>651</v>
      </c>
      <c r="I2396" s="92">
        <f t="shared" si="168"/>
        <v>6.4785096422085688</v>
      </c>
      <c r="J2396" s="149">
        <f t="shared" si="171"/>
        <v>23.80504090101779</v>
      </c>
    </row>
    <row r="2397" spans="1:10" x14ac:dyDescent="0.25">
      <c r="A2397" s="92">
        <f t="shared" si="169"/>
        <v>206</v>
      </c>
      <c r="B2397" s="61" t="s">
        <v>40</v>
      </c>
      <c r="C2397" s="26">
        <v>44098</v>
      </c>
      <c r="D2397" s="4">
        <v>34</v>
      </c>
      <c r="E2397" s="29">
        <f>D2397+E2373</f>
        <v>243</v>
      </c>
      <c r="G2397" s="82" t="e">
        <f>F2397+G2373</f>
        <v>#REF!</v>
      </c>
      <c r="H2397" s="92">
        <f t="shared" si="170"/>
        <v>685</v>
      </c>
      <c r="I2397" s="92">
        <f t="shared" si="168"/>
        <v>6.5294188382622256</v>
      </c>
      <c r="J2397" s="149">
        <f t="shared" si="171"/>
        <v>22.144572792084556</v>
      </c>
    </row>
    <row r="2398" spans="1:10" x14ac:dyDescent="0.25">
      <c r="A2398" s="92">
        <f t="shared" si="169"/>
        <v>207</v>
      </c>
      <c r="B2398" s="61" t="s">
        <v>40</v>
      </c>
      <c r="C2398" s="26">
        <v>44099</v>
      </c>
      <c r="D2398" s="4">
        <v>25</v>
      </c>
      <c r="E2398" s="29">
        <f>D2398+E2374</f>
        <v>239</v>
      </c>
      <c r="G2398" s="82" t="e">
        <f>F2398+G2374</f>
        <v>#REF!</v>
      </c>
      <c r="H2398" s="92">
        <f t="shared" si="170"/>
        <v>710</v>
      </c>
      <c r="I2398" s="92">
        <f t="shared" si="168"/>
        <v>6.5652649700353614</v>
      </c>
      <c r="J2398" s="149">
        <f t="shared" si="171"/>
        <v>20.708649148967428</v>
      </c>
    </row>
    <row r="2399" spans="1:10" x14ac:dyDescent="0.25">
      <c r="A2399" s="92">
        <f t="shared" si="169"/>
        <v>208</v>
      </c>
      <c r="B2399" s="61" t="s">
        <v>40</v>
      </c>
      <c r="C2399" s="26">
        <v>44100</v>
      </c>
      <c r="D2399" s="4">
        <v>2</v>
      </c>
      <c r="E2399" s="29">
        <f>D2399+E2375</f>
        <v>209</v>
      </c>
      <c r="F2399" s="4">
        <f>1</f>
        <v>1</v>
      </c>
      <c r="G2399" s="82" t="e">
        <f>F2399+G2375</f>
        <v>#REF!</v>
      </c>
      <c r="H2399" s="92">
        <f t="shared" si="170"/>
        <v>712</v>
      </c>
      <c r="I2399" s="92">
        <f t="shared" si="168"/>
        <v>6.5680779114119758</v>
      </c>
      <c r="J2399" s="149">
        <f t="shared" si="171"/>
        <v>21.385107066375529</v>
      </c>
    </row>
    <row r="2400" spans="1:10" x14ac:dyDescent="0.25">
      <c r="A2400" s="92">
        <f t="shared" si="169"/>
        <v>209</v>
      </c>
      <c r="B2400" s="61" t="s">
        <v>40</v>
      </c>
      <c r="C2400" s="26">
        <v>44101</v>
      </c>
      <c r="D2400" s="4">
        <v>10</v>
      </c>
      <c r="E2400" s="29">
        <f>D2400+E2376</f>
        <v>219</v>
      </c>
      <c r="F2400" s="4">
        <f>2</f>
        <v>2</v>
      </c>
      <c r="G2400" s="82">
        <f>F2400+G2376</f>
        <v>242</v>
      </c>
      <c r="H2400" s="92">
        <f t="shared" si="170"/>
        <v>722</v>
      </c>
      <c r="I2400" s="92">
        <f t="shared" si="168"/>
        <v>6.5820251388928259</v>
      </c>
      <c r="J2400" s="149">
        <f t="shared" si="171"/>
        <v>23.62987716628929</v>
      </c>
    </row>
    <row r="2401" spans="1:10" x14ac:dyDescent="0.25">
      <c r="A2401" s="92">
        <f t="shared" si="169"/>
        <v>210</v>
      </c>
      <c r="B2401" s="61" t="s">
        <v>40</v>
      </c>
      <c r="C2401" s="26">
        <v>44102</v>
      </c>
      <c r="D2401" s="4">
        <v>25</v>
      </c>
      <c r="E2401" s="29">
        <f>D2401+E2377</f>
        <v>240</v>
      </c>
      <c r="G2401" s="82">
        <f>F2401+G2377</f>
        <v>262</v>
      </c>
      <c r="H2401" s="92">
        <f>IF(EXACT(B2401,B2400),D2401+H2400,E2401)</f>
        <v>747</v>
      </c>
      <c r="I2401" s="92">
        <f t="shared" si="168"/>
        <v>6.6160651851328174</v>
      </c>
      <c r="J2401" s="149">
        <f t="shared" si="171"/>
        <v>25.192530919234748</v>
      </c>
    </row>
    <row r="2402" spans="1:10" x14ac:dyDescent="0.25">
      <c r="A2402" s="92">
        <f t="shared" si="169"/>
        <v>211</v>
      </c>
      <c r="B2402" s="61" t="s">
        <v>40</v>
      </c>
      <c r="C2402" s="26">
        <v>44103</v>
      </c>
      <c r="D2402" s="4">
        <v>19</v>
      </c>
      <c r="E2402" s="29">
        <f>D2402+E2378</f>
        <v>36</v>
      </c>
      <c r="F2402" s="4">
        <v>0</v>
      </c>
      <c r="G2402" s="82" t="e">
        <f>F2402+G2378</f>
        <v>#REF!</v>
      </c>
      <c r="H2402" s="92">
        <f t="shared" ref="H2402:H2465" si="172">IF(EXACT(B2402,B2401),D2402+H2401,E2402)</f>
        <v>766</v>
      </c>
      <c r="I2402" s="92">
        <f t="shared" si="168"/>
        <v>6.6411821697405911</v>
      </c>
      <c r="J2402" s="149">
        <f t="shared" si="171"/>
        <v>27.077386363078052</v>
      </c>
    </row>
    <row r="2403" spans="1:10" x14ac:dyDescent="0.25">
      <c r="A2403" s="92">
        <f t="shared" si="169"/>
        <v>212</v>
      </c>
      <c r="B2403" s="61" t="s">
        <v>40</v>
      </c>
      <c r="C2403" s="26">
        <v>44104</v>
      </c>
      <c r="D2403" s="4">
        <v>25</v>
      </c>
      <c r="E2403" s="29">
        <f>D2403+E2379</f>
        <v>38</v>
      </c>
      <c r="G2403" s="82" t="e">
        <f>F2403+G2379</f>
        <v>#REF!</v>
      </c>
      <c r="H2403" s="92">
        <f t="shared" si="172"/>
        <v>791</v>
      </c>
      <c r="I2403" s="92">
        <f t="shared" si="168"/>
        <v>6.6732979677676543</v>
      </c>
      <c r="J2403" s="149">
        <f t="shared" si="171"/>
        <v>27.876115470457311</v>
      </c>
    </row>
    <row r="2404" spans="1:10" x14ac:dyDescent="0.25">
      <c r="A2404" s="92">
        <f t="shared" si="169"/>
        <v>213</v>
      </c>
      <c r="B2404" s="61" t="s">
        <v>40</v>
      </c>
      <c r="C2404" s="26">
        <v>44105</v>
      </c>
      <c r="D2404" s="4">
        <v>28</v>
      </c>
      <c r="E2404" s="29">
        <f>D2404+E2380</f>
        <v>46</v>
      </c>
      <c r="F2404" s="4">
        <v>0</v>
      </c>
      <c r="G2404" s="82">
        <f>F2404+G2380</f>
        <v>108</v>
      </c>
      <c r="H2404" s="92">
        <f t="shared" si="172"/>
        <v>819</v>
      </c>
      <c r="I2404" s="92">
        <f t="shared" si="168"/>
        <v>6.7080840838530698</v>
      </c>
      <c r="J2404" s="149">
        <f t="shared" si="171"/>
        <v>28.483068515122017</v>
      </c>
    </row>
    <row r="2405" spans="1:10" x14ac:dyDescent="0.25">
      <c r="A2405" s="92">
        <f t="shared" si="169"/>
        <v>214</v>
      </c>
      <c r="B2405" s="61" t="s">
        <v>40</v>
      </c>
      <c r="C2405" s="26">
        <v>44106</v>
      </c>
      <c r="D2405" s="4">
        <v>13</v>
      </c>
      <c r="E2405" s="29">
        <f>D2405+E2381</f>
        <v>26</v>
      </c>
      <c r="F2405" s="4">
        <v>2</v>
      </c>
      <c r="G2405" s="82" t="e">
        <f>F2405+G2381</f>
        <v>#REF!</v>
      </c>
      <c r="H2405" s="92">
        <f t="shared" si="172"/>
        <v>832</v>
      </c>
      <c r="I2405" s="92">
        <f t="shared" si="168"/>
        <v>6.7238324408212087</v>
      </c>
      <c r="J2405" s="149">
        <f t="shared" si="171"/>
        <v>27.608372461903876</v>
      </c>
    </row>
    <row r="2406" spans="1:10" x14ac:dyDescent="0.25">
      <c r="A2406" s="92">
        <f t="shared" si="169"/>
        <v>215</v>
      </c>
      <c r="B2406" s="61" t="s">
        <v>40</v>
      </c>
      <c r="C2406" s="26">
        <v>44107</v>
      </c>
      <c r="D2406" s="4">
        <v>27</v>
      </c>
      <c r="E2406" s="29">
        <f>D2406+E2382</f>
        <v>56</v>
      </c>
      <c r="G2406" s="82" t="e">
        <f>F2406+G2382</f>
        <v>#REF!</v>
      </c>
      <c r="H2406" s="92">
        <f t="shared" si="172"/>
        <v>859</v>
      </c>
      <c r="I2406" s="92">
        <f t="shared" si="168"/>
        <v>6.7557689219842549</v>
      </c>
      <c r="J2406" s="149">
        <f t="shared" si="171"/>
        <v>24.977783030824995</v>
      </c>
    </row>
    <row r="2407" spans="1:10" x14ac:dyDescent="0.25">
      <c r="A2407" s="92">
        <f t="shared" si="169"/>
        <v>216</v>
      </c>
      <c r="B2407" s="61" t="s">
        <v>40</v>
      </c>
      <c r="C2407" s="26">
        <v>44108</v>
      </c>
      <c r="D2407" s="4">
        <v>24</v>
      </c>
      <c r="E2407" s="29">
        <f>D2407+E2383</f>
        <v>60</v>
      </c>
      <c r="F2407" s="4">
        <f>2</f>
        <v>2</v>
      </c>
      <c r="G2407" s="82">
        <f>F2407+G2383</f>
        <v>45</v>
      </c>
      <c r="H2407" s="92">
        <f t="shared" si="172"/>
        <v>883</v>
      </c>
      <c r="I2407" s="92">
        <f t="shared" si="168"/>
        <v>6.7833252006039597</v>
      </c>
      <c r="J2407" s="149">
        <f t="shared" si="171"/>
        <v>24.358029539208928</v>
      </c>
    </row>
    <row r="2408" spans="1:10" x14ac:dyDescent="0.25">
      <c r="A2408" s="92">
        <f t="shared" si="169"/>
        <v>217</v>
      </c>
      <c r="B2408" s="61" t="s">
        <v>40</v>
      </c>
      <c r="C2408" s="26">
        <v>44109</v>
      </c>
      <c r="D2408" s="4">
        <v>16</v>
      </c>
      <c r="E2408" s="29">
        <f>D2408+E2384</f>
        <v>227</v>
      </c>
      <c r="G2408" s="82" t="e">
        <f>F2408+G2384</f>
        <v>#REF!</v>
      </c>
      <c r="H2408" s="92">
        <f t="shared" si="172"/>
        <v>899</v>
      </c>
      <c r="I2408" s="92">
        <f t="shared" si="168"/>
        <v>6.80128303447162</v>
      </c>
      <c r="J2408" s="149">
        <f t="shared" si="171"/>
        <v>25.644965351245784</v>
      </c>
    </row>
    <row r="2409" spans="1:10" x14ac:dyDescent="0.25">
      <c r="A2409" s="92">
        <f t="shared" si="169"/>
        <v>218</v>
      </c>
      <c r="B2409" s="61" t="s">
        <v>40</v>
      </c>
      <c r="C2409" s="26">
        <v>44110</v>
      </c>
      <c r="D2409" s="4">
        <v>26</v>
      </c>
      <c r="E2409" s="29">
        <f>D2409+E2385</f>
        <v>98</v>
      </c>
      <c r="G2409" s="82" t="e">
        <f>F2409+G2385</f>
        <v>#REF!</v>
      </c>
      <c r="H2409" s="92">
        <f t="shared" si="172"/>
        <v>925</v>
      </c>
      <c r="I2409" s="92">
        <f t="shared" si="168"/>
        <v>6.8297937375124249</v>
      </c>
      <c r="J2409" s="149">
        <f t="shared" si="171"/>
        <v>26.252424406643627</v>
      </c>
    </row>
    <row r="2410" spans="1:10" x14ac:dyDescent="0.25">
      <c r="A2410" s="92">
        <f t="shared" si="169"/>
        <v>219</v>
      </c>
      <c r="B2410" s="61" t="s">
        <v>40</v>
      </c>
      <c r="C2410" s="26">
        <v>44111</v>
      </c>
      <c r="D2410" s="4">
        <v>33</v>
      </c>
      <c r="E2410" s="29">
        <f>D2410+E2386</f>
        <v>130</v>
      </c>
      <c r="G2410" s="82">
        <f>F2410+G2386</f>
        <v>56</v>
      </c>
      <c r="H2410" s="92">
        <f t="shared" si="172"/>
        <v>958</v>
      </c>
      <c r="I2410" s="92">
        <f t="shared" si="168"/>
        <v>6.8648477779708603</v>
      </c>
      <c r="J2410" s="149">
        <f t="shared" si="171"/>
        <v>26.354153539571367</v>
      </c>
    </row>
    <row r="2411" spans="1:10" x14ac:dyDescent="0.25">
      <c r="A2411" s="92">
        <f t="shared" si="169"/>
        <v>1</v>
      </c>
      <c r="B2411" s="5" t="s">
        <v>28</v>
      </c>
      <c r="C2411" s="26">
        <v>43893</v>
      </c>
      <c r="D2411" s="4">
        <v>0</v>
      </c>
      <c r="E2411" s="29">
        <v>0</v>
      </c>
      <c r="G2411" s="82"/>
      <c r="H2411" s="92">
        <f t="shared" si="172"/>
        <v>0</v>
      </c>
      <c r="I2411" s="92" t="e">
        <f t="shared" si="168"/>
        <v>#NUM!</v>
      </c>
    </row>
    <row r="2412" spans="1:10" x14ac:dyDescent="0.25">
      <c r="A2412" s="92">
        <f t="shared" si="169"/>
        <v>2</v>
      </c>
      <c r="B2412" s="5" t="s">
        <v>28</v>
      </c>
      <c r="C2412" s="26">
        <v>43894</v>
      </c>
      <c r="D2412" s="4">
        <v>0</v>
      </c>
      <c r="E2412" s="29">
        <v>0</v>
      </c>
      <c r="G2412" s="82">
        <f>F2412+G2388</f>
        <v>0</v>
      </c>
      <c r="H2412" s="92">
        <f t="shared" si="172"/>
        <v>0</v>
      </c>
      <c r="I2412" s="92" t="e">
        <f t="shared" si="168"/>
        <v>#NUM!</v>
      </c>
    </row>
    <row r="2413" spans="1:10" x14ac:dyDescent="0.25">
      <c r="A2413" s="92">
        <f t="shared" si="169"/>
        <v>3</v>
      </c>
      <c r="B2413" s="5" t="s">
        <v>28</v>
      </c>
      <c r="C2413" s="26">
        <v>43895</v>
      </c>
      <c r="D2413" s="4">
        <v>0</v>
      </c>
      <c r="E2413" s="29">
        <v>0</v>
      </c>
      <c r="G2413" s="82">
        <f>F2413+G2389</f>
        <v>24</v>
      </c>
      <c r="H2413" s="92">
        <f t="shared" si="172"/>
        <v>0</v>
      </c>
      <c r="I2413" s="92" t="e">
        <f t="shared" si="168"/>
        <v>#NUM!</v>
      </c>
    </row>
    <row r="2414" spans="1:10" x14ac:dyDescent="0.25">
      <c r="A2414" s="92">
        <f t="shared" si="169"/>
        <v>4</v>
      </c>
      <c r="B2414" s="5" t="s">
        <v>28</v>
      </c>
      <c r="C2414" s="26">
        <v>43896</v>
      </c>
      <c r="D2414" s="4">
        <v>0</v>
      </c>
      <c r="E2414" s="29">
        <v>0</v>
      </c>
      <c r="G2414" s="82" t="e">
        <f>F2414+G2390</f>
        <v>#REF!</v>
      </c>
      <c r="H2414" s="92">
        <f t="shared" si="172"/>
        <v>0</v>
      </c>
      <c r="I2414" s="92" t="e">
        <f t="shared" si="168"/>
        <v>#NUM!</v>
      </c>
    </row>
    <row r="2415" spans="1:10" x14ac:dyDescent="0.25">
      <c r="A2415" s="92">
        <f t="shared" si="169"/>
        <v>5</v>
      </c>
      <c r="B2415" s="5" t="s">
        <v>28</v>
      </c>
      <c r="C2415" s="26">
        <v>43897</v>
      </c>
      <c r="D2415" s="4">
        <v>0</v>
      </c>
      <c r="E2415" s="29">
        <v>0</v>
      </c>
      <c r="G2415" s="82" t="e">
        <f>F2415+G2391</f>
        <v>#REF!</v>
      </c>
      <c r="H2415" s="92">
        <f t="shared" si="172"/>
        <v>0</v>
      </c>
      <c r="I2415" s="92" t="e">
        <f t="shared" si="168"/>
        <v>#NUM!</v>
      </c>
    </row>
    <row r="2416" spans="1:10" x14ac:dyDescent="0.25">
      <c r="A2416" s="92">
        <f t="shared" si="169"/>
        <v>6</v>
      </c>
      <c r="B2416" s="5" t="s">
        <v>28</v>
      </c>
      <c r="C2416" s="26">
        <v>43898</v>
      </c>
      <c r="D2416" s="4">
        <v>0</v>
      </c>
      <c r="E2416" s="29">
        <v>0</v>
      </c>
      <c r="G2416" s="82">
        <f>F2416+G2392</f>
        <v>237</v>
      </c>
      <c r="H2416" s="92">
        <f t="shared" si="172"/>
        <v>0</v>
      </c>
      <c r="I2416" s="92" t="e">
        <f t="shared" si="168"/>
        <v>#NUM!</v>
      </c>
    </row>
    <row r="2417" spans="1:10" x14ac:dyDescent="0.25">
      <c r="A2417" s="92">
        <f t="shared" si="169"/>
        <v>7</v>
      </c>
      <c r="B2417" s="5" t="s">
        <v>28</v>
      </c>
      <c r="C2417" s="26">
        <v>43899</v>
      </c>
      <c r="D2417" s="4">
        <v>0</v>
      </c>
      <c r="E2417" s="29">
        <v>0</v>
      </c>
      <c r="G2417" s="82" t="e">
        <f>F2417+G2393</f>
        <v>#REF!</v>
      </c>
      <c r="H2417" s="92">
        <f t="shared" si="172"/>
        <v>0</v>
      </c>
      <c r="I2417" s="92" t="e">
        <f t="shared" si="168"/>
        <v>#NUM!</v>
      </c>
      <c r="J2417" s="149" t="e">
        <f>LN(2)/SLOPE(I2410:I2417,A2410:A2417)</f>
        <v>#NUM!</v>
      </c>
    </row>
    <row r="2418" spans="1:10" x14ac:dyDescent="0.25">
      <c r="A2418" s="92">
        <f t="shared" si="169"/>
        <v>8</v>
      </c>
      <c r="B2418" s="5" t="s">
        <v>28</v>
      </c>
      <c r="C2418" s="26">
        <v>43900</v>
      </c>
      <c r="D2418" s="4">
        <v>0</v>
      </c>
      <c r="E2418" s="29">
        <v>0</v>
      </c>
      <c r="G2418" s="82" t="e">
        <f>F2418+G2394</f>
        <v>#REF!</v>
      </c>
      <c r="H2418" s="92">
        <f t="shared" si="172"/>
        <v>0</v>
      </c>
      <c r="I2418" s="92" t="e">
        <f t="shared" si="168"/>
        <v>#NUM!</v>
      </c>
      <c r="J2418" s="149" t="e">
        <f t="shared" ref="J2418:J2481" si="173">LN(2)/SLOPE(I2411:I2418,A2411:A2418)</f>
        <v>#NUM!</v>
      </c>
    </row>
    <row r="2419" spans="1:10" x14ac:dyDescent="0.25">
      <c r="A2419" s="92">
        <f t="shared" si="169"/>
        <v>9</v>
      </c>
      <c r="B2419" s="5" t="s">
        <v>28</v>
      </c>
      <c r="C2419" s="26">
        <v>43901</v>
      </c>
      <c r="D2419" s="4">
        <v>0</v>
      </c>
      <c r="E2419" s="29">
        <v>0</v>
      </c>
      <c r="G2419" s="82">
        <f>F2419+G2395</f>
        <v>242</v>
      </c>
      <c r="H2419" s="92">
        <f t="shared" si="172"/>
        <v>0</v>
      </c>
      <c r="I2419" s="92" t="e">
        <f t="shared" si="168"/>
        <v>#NUM!</v>
      </c>
      <c r="J2419" s="149" t="e">
        <f t="shared" si="173"/>
        <v>#NUM!</v>
      </c>
    </row>
    <row r="2420" spans="1:10" x14ac:dyDescent="0.25">
      <c r="A2420" s="92">
        <f t="shared" si="169"/>
        <v>10</v>
      </c>
      <c r="B2420" s="5" t="s">
        <v>28</v>
      </c>
      <c r="C2420" s="26">
        <v>43902</v>
      </c>
      <c r="D2420" s="4">
        <v>0</v>
      </c>
      <c r="E2420" s="29">
        <v>0</v>
      </c>
      <c r="G2420" s="82">
        <f>F2420+G2396</f>
        <v>242</v>
      </c>
      <c r="H2420" s="92">
        <f t="shared" si="172"/>
        <v>0</v>
      </c>
      <c r="I2420" s="92" t="e">
        <f t="shared" si="168"/>
        <v>#NUM!</v>
      </c>
      <c r="J2420" s="149" t="e">
        <f t="shared" si="173"/>
        <v>#NUM!</v>
      </c>
    </row>
    <row r="2421" spans="1:10" x14ac:dyDescent="0.25">
      <c r="A2421" s="92">
        <f t="shared" si="169"/>
        <v>11</v>
      </c>
      <c r="B2421" s="5" t="s">
        <v>28</v>
      </c>
      <c r="C2421" s="26">
        <v>43903</v>
      </c>
      <c r="D2421" s="4">
        <v>0</v>
      </c>
      <c r="E2421" s="29">
        <v>0</v>
      </c>
      <c r="G2421" s="82" t="e">
        <f>F2421+G2397</f>
        <v>#REF!</v>
      </c>
      <c r="H2421" s="92">
        <f t="shared" si="172"/>
        <v>0</v>
      </c>
      <c r="I2421" s="92" t="e">
        <f t="shared" si="168"/>
        <v>#NUM!</v>
      </c>
      <c r="J2421" s="149" t="e">
        <f t="shared" si="173"/>
        <v>#NUM!</v>
      </c>
    </row>
    <row r="2422" spans="1:10" x14ac:dyDescent="0.25">
      <c r="A2422" s="92">
        <f t="shared" si="169"/>
        <v>12</v>
      </c>
      <c r="B2422" s="5" t="s">
        <v>28</v>
      </c>
      <c r="C2422" s="26">
        <v>43904</v>
      </c>
      <c r="D2422" s="4">
        <v>0</v>
      </c>
      <c r="E2422" s="29">
        <v>0</v>
      </c>
      <c r="G2422" s="82" t="e">
        <f>F2422+G2398</f>
        <v>#REF!</v>
      </c>
      <c r="H2422" s="92">
        <f t="shared" si="172"/>
        <v>0</v>
      </c>
      <c r="I2422" s="92" t="e">
        <f t="shared" si="168"/>
        <v>#NUM!</v>
      </c>
      <c r="J2422" s="149" t="e">
        <f t="shared" si="173"/>
        <v>#NUM!</v>
      </c>
    </row>
    <row r="2423" spans="1:10" x14ac:dyDescent="0.25">
      <c r="A2423" s="92">
        <f t="shared" si="169"/>
        <v>13</v>
      </c>
      <c r="B2423" s="5" t="s">
        <v>28</v>
      </c>
      <c r="C2423" s="26">
        <v>43905</v>
      </c>
      <c r="D2423" s="4">
        <v>0</v>
      </c>
      <c r="E2423" s="29">
        <v>0</v>
      </c>
      <c r="G2423" s="82" t="e">
        <f>F2423+G2399</f>
        <v>#REF!</v>
      </c>
      <c r="H2423" s="92">
        <f t="shared" si="172"/>
        <v>0</v>
      </c>
      <c r="I2423" s="92" t="e">
        <f t="shared" si="168"/>
        <v>#NUM!</v>
      </c>
      <c r="J2423" s="149" t="e">
        <f t="shared" si="173"/>
        <v>#NUM!</v>
      </c>
    </row>
    <row r="2424" spans="1:10" x14ac:dyDescent="0.25">
      <c r="A2424" s="92">
        <f t="shared" si="169"/>
        <v>14</v>
      </c>
      <c r="B2424" s="5" t="s">
        <v>28</v>
      </c>
      <c r="C2424" s="26">
        <v>43906</v>
      </c>
      <c r="D2424" s="4">
        <v>0</v>
      </c>
      <c r="E2424" s="29">
        <v>0</v>
      </c>
      <c r="G2424" s="82">
        <f>F2424+G2400</f>
        <v>242</v>
      </c>
      <c r="H2424" s="92">
        <f t="shared" si="172"/>
        <v>0</v>
      </c>
      <c r="I2424" s="92" t="e">
        <f t="shared" si="168"/>
        <v>#NUM!</v>
      </c>
      <c r="J2424" s="149" t="e">
        <f t="shared" si="173"/>
        <v>#NUM!</v>
      </c>
    </row>
    <row r="2425" spans="1:10" x14ac:dyDescent="0.25">
      <c r="A2425" s="92">
        <f t="shared" si="169"/>
        <v>15</v>
      </c>
      <c r="B2425" s="5" t="s">
        <v>28</v>
      </c>
      <c r="C2425" s="26">
        <v>43907</v>
      </c>
      <c r="D2425" s="4">
        <v>0</v>
      </c>
      <c r="E2425" s="29">
        <v>0</v>
      </c>
      <c r="G2425" s="82">
        <f>F2425+G2401</f>
        <v>262</v>
      </c>
      <c r="H2425" s="92">
        <f t="shared" si="172"/>
        <v>0</v>
      </c>
      <c r="I2425" s="92" t="e">
        <f t="shared" si="168"/>
        <v>#NUM!</v>
      </c>
      <c r="J2425" s="149" t="e">
        <f t="shared" si="173"/>
        <v>#NUM!</v>
      </c>
    </row>
    <row r="2426" spans="1:10" x14ac:dyDescent="0.25">
      <c r="A2426" s="92">
        <f t="shared" si="169"/>
        <v>16</v>
      </c>
      <c r="B2426" s="5" t="s">
        <v>28</v>
      </c>
      <c r="C2426" s="26">
        <v>43908</v>
      </c>
      <c r="D2426" s="4">
        <v>0</v>
      </c>
      <c r="E2426" s="29">
        <v>0</v>
      </c>
      <c r="G2426" s="82" t="e">
        <f>F2426+G2402</f>
        <v>#REF!</v>
      </c>
      <c r="H2426" s="92">
        <f t="shared" si="172"/>
        <v>0</v>
      </c>
      <c r="I2426" s="92" t="e">
        <f t="shared" si="168"/>
        <v>#NUM!</v>
      </c>
      <c r="J2426" s="149" t="e">
        <f t="shared" si="173"/>
        <v>#NUM!</v>
      </c>
    </row>
    <row r="2427" spans="1:10" x14ac:dyDescent="0.25">
      <c r="A2427" s="92">
        <f t="shared" si="169"/>
        <v>17</v>
      </c>
      <c r="B2427" s="5" t="s">
        <v>28</v>
      </c>
      <c r="C2427" s="26">
        <v>43909</v>
      </c>
      <c r="D2427" s="4">
        <v>0</v>
      </c>
      <c r="E2427" s="29">
        <v>0</v>
      </c>
      <c r="G2427" s="82" t="e">
        <f>F2427+G2403</f>
        <v>#REF!</v>
      </c>
      <c r="H2427" s="92">
        <f t="shared" si="172"/>
        <v>0</v>
      </c>
      <c r="I2427" s="92" t="e">
        <f t="shared" si="168"/>
        <v>#NUM!</v>
      </c>
      <c r="J2427" s="149" t="e">
        <f t="shared" si="173"/>
        <v>#NUM!</v>
      </c>
    </row>
    <row r="2428" spans="1:10" x14ac:dyDescent="0.25">
      <c r="A2428" s="92">
        <f t="shared" si="169"/>
        <v>18</v>
      </c>
      <c r="B2428" s="5" t="s">
        <v>28</v>
      </c>
      <c r="C2428" s="26">
        <v>43910</v>
      </c>
      <c r="D2428" s="4">
        <v>0</v>
      </c>
      <c r="E2428" s="29">
        <v>0</v>
      </c>
      <c r="G2428" s="82">
        <f>F2428+G2404</f>
        <v>108</v>
      </c>
      <c r="H2428" s="92">
        <f t="shared" si="172"/>
        <v>0</v>
      </c>
      <c r="I2428" s="92" t="e">
        <f t="shared" si="168"/>
        <v>#NUM!</v>
      </c>
      <c r="J2428" s="149" t="e">
        <f t="shared" si="173"/>
        <v>#NUM!</v>
      </c>
    </row>
    <row r="2429" spans="1:10" x14ac:dyDescent="0.25">
      <c r="A2429" s="92">
        <f t="shared" si="169"/>
        <v>19</v>
      </c>
      <c r="B2429" s="5" t="s">
        <v>28</v>
      </c>
      <c r="C2429" s="26">
        <v>43911</v>
      </c>
      <c r="D2429" s="4">
        <v>0</v>
      </c>
      <c r="E2429" s="29">
        <v>0</v>
      </c>
      <c r="G2429" s="82" t="e">
        <f>F2429+G2405</f>
        <v>#REF!</v>
      </c>
      <c r="H2429" s="92">
        <f t="shared" si="172"/>
        <v>0</v>
      </c>
      <c r="I2429" s="92" t="e">
        <f t="shared" si="168"/>
        <v>#NUM!</v>
      </c>
      <c r="J2429" s="149" t="e">
        <f t="shared" si="173"/>
        <v>#NUM!</v>
      </c>
    </row>
    <row r="2430" spans="1:10" x14ac:dyDescent="0.25">
      <c r="A2430" s="92">
        <f t="shared" si="169"/>
        <v>20</v>
      </c>
      <c r="B2430" s="5" t="s">
        <v>28</v>
      </c>
      <c r="C2430" s="26">
        <v>43912</v>
      </c>
      <c r="D2430" s="4">
        <v>0</v>
      </c>
      <c r="E2430" s="29">
        <v>0</v>
      </c>
      <c r="G2430" s="82" t="e">
        <f>F2430+G2406</f>
        <v>#REF!</v>
      </c>
      <c r="H2430" s="92">
        <f t="shared" si="172"/>
        <v>0</v>
      </c>
      <c r="I2430" s="92" t="e">
        <f t="shared" si="168"/>
        <v>#NUM!</v>
      </c>
      <c r="J2430" s="149" t="e">
        <f t="shared" si="173"/>
        <v>#NUM!</v>
      </c>
    </row>
    <row r="2431" spans="1:10" x14ac:dyDescent="0.25">
      <c r="A2431" s="92">
        <f t="shared" si="169"/>
        <v>21</v>
      </c>
      <c r="B2431" s="5" t="s">
        <v>28</v>
      </c>
      <c r="C2431" s="26">
        <v>43913</v>
      </c>
      <c r="D2431" s="4">
        <v>0</v>
      </c>
      <c r="E2431" s="29">
        <v>0</v>
      </c>
      <c r="G2431" s="82">
        <f>F2431+G2407</f>
        <v>45</v>
      </c>
      <c r="H2431" s="92">
        <f t="shared" si="172"/>
        <v>0</v>
      </c>
      <c r="I2431" s="92" t="e">
        <f t="shared" si="168"/>
        <v>#NUM!</v>
      </c>
      <c r="J2431" s="149" t="e">
        <f t="shared" si="173"/>
        <v>#NUM!</v>
      </c>
    </row>
    <row r="2432" spans="1:10" x14ac:dyDescent="0.25">
      <c r="A2432" s="92">
        <f t="shared" si="169"/>
        <v>22</v>
      </c>
      <c r="B2432" s="5" t="s">
        <v>28</v>
      </c>
      <c r="C2432" s="26">
        <v>43914</v>
      </c>
      <c r="D2432" s="4">
        <v>0</v>
      </c>
      <c r="E2432" s="29">
        <v>0</v>
      </c>
      <c r="G2432" s="82" t="e">
        <f>F2432+G2408</f>
        <v>#REF!</v>
      </c>
      <c r="H2432" s="92">
        <f t="shared" si="172"/>
        <v>0</v>
      </c>
      <c r="I2432" s="92" t="e">
        <f t="shared" si="168"/>
        <v>#NUM!</v>
      </c>
      <c r="J2432" s="149" t="e">
        <f t="shared" si="173"/>
        <v>#NUM!</v>
      </c>
    </row>
    <row r="2433" spans="1:10" x14ac:dyDescent="0.25">
      <c r="A2433" s="92">
        <f t="shared" si="169"/>
        <v>23</v>
      </c>
      <c r="B2433" s="5" t="s">
        <v>28</v>
      </c>
      <c r="C2433" s="26">
        <v>43915</v>
      </c>
      <c r="D2433" s="4">
        <v>0</v>
      </c>
      <c r="E2433" s="29">
        <v>0</v>
      </c>
      <c r="G2433" s="82" t="e">
        <f>F2433+G2409</f>
        <v>#REF!</v>
      </c>
      <c r="H2433" s="92">
        <f t="shared" si="172"/>
        <v>0</v>
      </c>
      <c r="I2433" s="92" t="e">
        <f t="shared" si="168"/>
        <v>#NUM!</v>
      </c>
      <c r="J2433" s="149" t="e">
        <f t="shared" si="173"/>
        <v>#NUM!</v>
      </c>
    </row>
    <row r="2434" spans="1:10" x14ac:dyDescent="0.25">
      <c r="A2434" s="92">
        <f t="shared" si="169"/>
        <v>24</v>
      </c>
      <c r="B2434" s="5" t="s">
        <v>28</v>
      </c>
      <c r="C2434" s="26">
        <v>43916</v>
      </c>
      <c r="D2434" s="4">
        <v>0</v>
      </c>
      <c r="E2434" s="29">
        <v>0</v>
      </c>
      <c r="G2434" s="82">
        <f>F2434+G2410</f>
        <v>56</v>
      </c>
      <c r="H2434" s="92">
        <f t="shared" si="172"/>
        <v>0</v>
      </c>
      <c r="I2434" s="92" t="e">
        <f t="shared" ref="I2434:I2497" si="174">LN(H2434)</f>
        <v>#NUM!</v>
      </c>
      <c r="J2434" s="149" t="e">
        <f t="shared" si="173"/>
        <v>#NUM!</v>
      </c>
    </row>
    <row r="2435" spans="1:10" x14ac:dyDescent="0.25">
      <c r="A2435" s="92">
        <f t="shared" si="169"/>
        <v>25</v>
      </c>
      <c r="B2435" s="5" t="s">
        <v>28</v>
      </c>
      <c r="C2435" s="26">
        <v>43917</v>
      </c>
      <c r="D2435" s="4">
        <v>0</v>
      </c>
      <c r="E2435" s="29">
        <v>0</v>
      </c>
      <c r="G2435" s="82">
        <f>F2435+G2411</f>
        <v>0</v>
      </c>
      <c r="H2435" s="92">
        <f t="shared" si="172"/>
        <v>0</v>
      </c>
      <c r="I2435" s="92" t="e">
        <f t="shared" si="174"/>
        <v>#NUM!</v>
      </c>
      <c r="J2435" s="149" t="e">
        <f t="shared" si="173"/>
        <v>#NUM!</v>
      </c>
    </row>
    <row r="2436" spans="1:10" x14ac:dyDescent="0.25">
      <c r="A2436" s="92">
        <f t="shared" ref="A2436:A2499" si="175">IF(EXACT(B2436,B2435),A2435+1,1)</f>
        <v>26</v>
      </c>
      <c r="B2436" s="5" t="s">
        <v>28</v>
      </c>
      <c r="C2436" s="26">
        <v>43918</v>
      </c>
      <c r="D2436" s="4">
        <v>0</v>
      </c>
      <c r="E2436" s="29">
        <v>0</v>
      </c>
      <c r="G2436" s="82">
        <f>F2436+G2412</f>
        <v>0</v>
      </c>
      <c r="H2436" s="92">
        <f t="shared" si="172"/>
        <v>0</v>
      </c>
      <c r="I2436" s="92" t="e">
        <f t="shared" si="174"/>
        <v>#NUM!</v>
      </c>
      <c r="J2436" s="149" t="e">
        <f t="shared" si="173"/>
        <v>#NUM!</v>
      </c>
    </row>
    <row r="2437" spans="1:10" x14ac:dyDescent="0.25">
      <c r="A2437" s="92">
        <f t="shared" si="175"/>
        <v>27</v>
      </c>
      <c r="B2437" s="5" t="s">
        <v>28</v>
      </c>
      <c r="C2437" s="26">
        <v>43919</v>
      </c>
      <c r="D2437" s="4">
        <v>1</v>
      </c>
      <c r="E2437" s="29">
        <v>1</v>
      </c>
      <c r="G2437" s="82">
        <f>F2437+G2413</f>
        <v>24</v>
      </c>
      <c r="H2437" s="92">
        <f t="shared" si="172"/>
        <v>1</v>
      </c>
      <c r="I2437" s="92">
        <f t="shared" si="174"/>
        <v>0</v>
      </c>
      <c r="J2437" s="149" t="e">
        <f t="shared" si="173"/>
        <v>#NUM!</v>
      </c>
    </row>
    <row r="2438" spans="1:10" x14ac:dyDescent="0.25">
      <c r="A2438" s="92">
        <f t="shared" si="175"/>
        <v>28</v>
      </c>
      <c r="B2438" s="5" t="s">
        <v>28</v>
      </c>
      <c r="C2438" s="26">
        <v>43920</v>
      </c>
      <c r="D2438" s="4">
        <v>0</v>
      </c>
      <c r="E2438" s="29">
        <v>1</v>
      </c>
      <c r="G2438" s="82" t="e">
        <f>F2438+G2414</f>
        <v>#REF!</v>
      </c>
      <c r="H2438" s="92">
        <f t="shared" si="172"/>
        <v>1</v>
      </c>
      <c r="I2438" s="92">
        <f t="shared" si="174"/>
        <v>0</v>
      </c>
      <c r="J2438" s="149" t="e">
        <f t="shared" si="173"/>
        <v>#NUM!</v>
      </c>
    </row>
    <row r="2439" spans="1:10" x14ac:dyDescent="0.25">
      <c r="A2439" s="92">
        <f t="shared" si="175"/>
        <v>29</v>
      </c>
      <c r="B2439" s="5" t="s">
        <v>28</v>
      </c>
      <c r="C2439" s="26">
        <v>43921</v>
      </c>
      <c r="D2439" s="4">
        <v>0</v>
      </c>
      <c r="E2439" s="29">
        <v>1</v>
      </c>
      <c r="F2439" s="4">
        <v>1</v>
      </c>
      <c r="G2439" s="82" t="e">
        <f>F2439+G2415</f>
        <v>#REF!</v>
      </c>
      <c r="H2439" s="92">
        <f t="shared" si="172"/>
        <v>1</v>
      </c>
      <c r="I2439" s="92">
        <f t="shared" si="174"/>
        <v>0</v>
      </c>
      <c r="J2439" s="149" t="e">
        <f t="shared" si="173"/>
        <v>#NUM!</v>
      </c>
    </row>
    <row r="2440" spans="1:10" x14ac:dyDescent="0.25">
      <c r="A2440" s="92">
        <f t="shared" si="175"/>
        <v>30</v>
      </c>
      <c r="B2440" s="5" t="s">
        <v>28</v>
      </c>
      <c r="C2440" s="26">
        <v>43922</v>
      </c>
      <c r="D2440" s="4">
        <v>0</v>
      </c>
      <c r="E2440" s="29">
        <v>1</v>
      </c>
      <c r="G2440" s="82">
        <f>F2440+G2416</f>
        <v>237</v>
      </c>
      <c r="H2440" s="92">
        <f t="shared" si="172"/>
        <v>1</v>
      </c>
      <c r="I2440" s="92">
        <f t="shared" si="174"/>
        <v>0</v>
      </c>
      <c r="J2440" s="149" t="e">
        <f t="shared" si="173"/>
        <v>#NUM!</v>
      </c>
    </row>
    <row r="2441" spans="1:10" x14ac:dyDescent="0.25">
      <c r="A2441" s="92">
        <f t="shared" si="175"/>
        <v>31</v>
      </c>
      <c r="B2441" s="5" t="s">
        <v>28</v>
      </c>
      <c r="C2441" s="26">
        <v>43923</v>
      </c>
      <c r="D2441" s="4">
        <v>3</v>
      </c>
      <c r="E2441" s="29">
        <v>4</v>
      </c>
      <c r="G2441" s="82" t="e">
        <f>F2441+G2417</f>
        <v>#REF!</v>
      </c>
      <c r="H2441" s="92">
        <f t="shared" si="172"/>
        <v>4</v>
      </c>
      <c r="I2441" s="92">
        <f t="shared" si="174"/>
        <v>1.3862943611198906</v>
      </c>
      <c r="J2441" s="149" t="e">
        <f t="shared" si="173"/>
        <v>#NUM!</v>
      </c>
    </row>
    <row r="2442" spans="1:10" x14ac:dyDescent="0.25">
      <c r="A2442" s="92">
        <f t="shared" si="175"/>
        <v>32</v>
      </c>
      <c r="B2442" s="5" t="s">
        <v>28</v>
      </c>
      <c r="C2442" s="26">
        <v>43924</v>
      </c>
      <c r="D2442" s="4">
        <v>0</v>
      </c>
      <c r="E2442" s="29">
        <v>4</v>
      </c>
      <c r="G2442" s="82" t="e">
        <f>F2442+G2418</f>
        <v>#REF!</v>
      </c>
      <c r="H2442" s="92">
        <f t="shared" si="172"/>
        <v>4</v>
      </c>
      <c r="I2442" s="92">
        <f t="shared" si="174"/>
        <v>1.3862943611198906</v>
      </c>
      <c r="J2442" s="149" t="e">
        <f t="shared" si="173"/>
        <v>#NUM!</v>
      </c>
    </row>
    <row r="2443" spans="1:10" x14ac:dyDescent="0.25">
      <c r="A2443" s="92">
        <f t="shared" si="175"/>
        <v>33</v>
      </c>
      <c r="B2443" s="5" t="s">
        <v>28</v>
      </c>
      <c r="C2443" s="26">
        <v>43925</v>
      </c>
      <c r="D2443" s="4">
        <v>2</v>
      </c>
      <c r="E2443" s="29">
        <v>6</v>
      </c>
      <c r="G2443" s="82">
        <f>F2443+G2419</f>
        <v>242</v>
      </c>
      <c r="H2443" s="92">
        <f t="shared" si="172"/>
        <v>6</v>
      </c>
      <c r="I2443" s="92">
        <f t="shared" si="174"/>
        <v>1.791759469228055</v>
      </c>
      <c r="J2443" s="149" t="e">
        <f t="shared" si="173"/>
        <v>#NUM!</v>
      </c>
    </row>
    <row r="2444" spans="1:10" x14ac:dyDescent="0.25">
      <c r="A2444" s="92">
        <f t="shared" si="175"/>
        <v>34</v>
      </c>
      <c r="B2444" s="5" t="s">
        <v>28</v>
      </c>
      <c r="C2444" s="26">
        <v>43926</v>
      </c>
      <c r="D2444" s="4">
        <v>2</v>
      </c>
      <c r="E2444" s="29">
        <v>8</v>
      </c>
      <c r="G2444" s="82">
        <f>F2444+G2420</f>
        <v>242</v>
      </c>
      <c r="H2444" s="92">
        <f t="shared" si="172"/>
        <v>8</v>
      </c>
      <c r="I2444" s="92">
        <f t="shared" si="174"/>
        <v>2.0794415416798357</v>
      </c>
      <c r="J2444" s="149">
        <f t="shared" si="173"/>
        <v>2.0035867779438608</v>
      </c>
    </row>
    <row r="2445" spans="1:10" x14ac:dyDescent="0.25">
      <c r="A2445" s="92">
        <f t="shared" si="175"/>
        <v>35</v>
      </c>
      <c r="B2445" s="5" t="s">
        <v>28</v>
      </c>
      <c r="C2445" s="26">
        <v>43927</v>
      </c>
      <c r="D2445" s="4">
        <v>1</v>
      </c>
      <c r="E2445" s="29">
        <v>9</v>
      </c>
      <c r="G2445" s="82" t="e">
        <f>F2445+G2421</f>
        <v>#REF!</v>
      </c>
      <c r="H2445" s="92">
        <f t="shared" si="172"/>
        <v>9</v>
      </c>
      <c r="I2445" s="92">
        <f t="shared" si="174"/>
        <v>2.1972245773362196</v>
      </c>
      <c r="J2445" s="149">
        <f t="shared" si="173"/>
        <v>1.8689774491091509</v>
      </c>
    </row>
    <row r="2446" spans="1:10" x14ac:dyDescent="0.25">
      <c r="A2446" s="92">
        <f t="shared" si="175"/>
        <v>36</v>
      </c>
      <c r="B2446" s="5" t="s">
        <v>28</v>
      </c>
      <c r="C2446" s="26">
        <v>43928</v>
      </c>
      <c r="D2446" s="4">
        <v>0</v>
      </c>
      <c r="E2446" s="29">
        <v>9</v>
      </c>
      <c r="G2446" s="82" t="e">
        <f>F2446+G2422</f>
        <v>#REF!</v>
      </c>
      <c r="H2446" s="92">
        <f t="shared" si="172"/>
        <v>9</v>
      </c>
      <c r="I2446" s="92">
        <f t="shared" si="174"/>
        <v>2.1972245773362196</v>
      </c>
      <c r="J2446" s="149">
        <f t="shared" si="173"/>
        <v>2.0180634690238737</v>
      </c>
    </row>
    <row r="2447" spans="1:10" x14ac:dyDescent="0.25">
      <c r="A2447" s="92">
        <f t="shared" si="175"/>
        <v>37</v>
      </c>
      <c r="B2447" s="5" t="s">
        <v>28</v>
      </c>
      <c r="C2447" s="26">
        <v>43929</v>
      </c>
      <c r="D2447" s="4">
        <v>0</v>
      </c>
      <c r="E2447" s="29">
        <v>9</v>
      </c>
      <c r="G2447" s="82" t="e">
        <f>F2447+G2423</f>
        <v>#REF!</v>
      </c>
      <c r="H2447" s="92">
        <f t="shared" si="172"/>
        <v>9</v>
      </c>
      <c r="I2447" s="92">
        <f t="shared" si="174"/>
        <v>2.1972245773362196</v>
      </c>
      <c r="J2447" s="149">
        <f t="shared" si="173"/>
        <v>2.6279636432192079</v>
      </c>
    </row>
    <row r="2448" spans="1:10" x14ac:dyDescent="0.25">
      <c r="A2448" s="92">
        <f t="shared" si="175"/>
        <v>38</v>
      </c>
      <c r="B2448" s="5" t="s">
        <v>28</v>
      </c>
      <c r="C2448" s="26">
        <v>43930</v>
      </c>
      <c r="D2448" s="4">
        <v>5</v>
      </c>
      <c r="E2448" s="29">
        <v>14</v>
      </c>
      <c r="G2448" s="82">
        <f>F2448+G2424</f>
        <v>242</v>
      </c>
      <c r="H2448" s="92">
        <f t="shared" si="172"/>
        <v>14</v>
      </c>
      <c r="I2448" s="92">
        <f t="shared" si="174"/>
        <v>2.6390573296152584</v>
      </c>
      <c r="J2448" s="149">
        <f t="shared" si="173"/>
        <v>4.1124214683198961</v>
      </c>
    </row>
    <row r="2449" spans="1:10" x14ac:dyDescent="0.25">
      <c r="A2449" s="92">
        <f t="shared" si="175"/>
        <v>39</v>
      </c>
      <c r="B2449" s="5" t="s">
        <v>28</v>
      </c>
      <c r="C2449" s="26">
        <v>43931</v>
      </c>
      <c r="D2449" s="4">
        <v>0</v>
      </c>
      <c r="E2449" s="29">
        <v>14</v>
      </c>
      <c r="G2449" s="82">
        <f>F2449+G2425</f>
        <v>262</v>
      </c>
      <c r="H2449" s="92">
        <f t="shared" si="172"/>
        <v>14</v>
      </c>
      <c r="I2449" s="92">
        <f t="shared" si="174"/>
        <v>2.6390573296152584</v>
      </c>
      <c r="J2449" s="149">
        <f t="shared" si="173"/>
        <v>4.3583787855552822</v>
      </c>
    </row>
    <row r="2450" spans="1:10" x14ac:dyDescent="0.25">
      <c r="A2450" s="92">
        <f t="shared" si="175"/>
        <v>40</v>
      </c>
      <c r="B2450" s="5" t="s">
        <v>28</v>
      </c>
      <c r="C2450" s="26">
        <v>43932</v>
      </c>
      <c r="D2450" s="4">
        <v>4</v>
      </c>
      <c r="E2450" s="29">
        <v>18</v>
      </c>
      <c r="G2450" s="82" t="e">
        <f>F2450+G2426</f>
        <v>#REF!</v>
      </c>
      <c r="H2450" s="92">
        <f t="shared" si="172"/>
        <v>18</v>
      </c>
      <c r="I2450" s="92">
        <f t="shared" si="174"/>
        <v>2.8903717578961645</v>
      </c>
      <c r="J2450" s="149">
        <f t="shared" si="173"/>
        <v>4.9284778481530038</v>
      </c>
    </row>
    <row r="2451" spans="1:10" x14ac:dyDescent="0.25">
      <c r="A2451" s="92">
        <f t="shared" si="175"/>
        <v>41</v>
      </c>
      <c r="B2451" s="5" t="s">
        <v>28</v>
      </c>
      <c r="C2451" s="26">
        <v>43933</v>
      </c>
      <c r="D2451" s="4">
        <v>1</v>
      </c>
      <c r="E2451" s="29">
        <v>19</v>
      </c>
      <c r="G2451" s="82" t="e">
        <f>F2451+G2427</f>
        <v>#REF!</v>
      </c>
      <c r="H2451" s="92">
        <f t="shared" si="172"/>
        <v>19</v>
      </c>
      <c r="I2451" s="92">
        <f t="shared" si="174"/>
        <v>2.9444389791664403</v>
      </c>
      <c r="J2451" s="149">
        <f t="shared" si="173"/>
        <v>5.1580537344835529</v>
      </c>
    </row>
    <row r="2452" spans="1:10" x14ac:dyDescent="0.25">
      <c r="A2452" s="92">
        <f t="shared" si="175"/>
        <v>42</v>
      </c>
      <c r="B2452" s="5" t="s">
        <v>28</v>
      </c>
      <c r="C2452" s="26">
        <v>43934</v>
      </c>
      <c r="D2452" s="4">
        <v>3</v>
      </c>
      <c r="E2452" s="29">
        <v>22</v>
      </c>
      <c r="G2452" s="82">
        <f>F2452+G2428</f>
        <v>108</v>
      </c>
      <c r="H2452" s="92">
        <f t="shared" si="172"/>
        <v>22</v>
      </c>
      <c r="I2452" s="92">
        <f t="shared" si="174"/>
        <v>3.0910424533583161</v>
      </c>
      <c r="J2452" s="149">
        <f t="shared" si="173"/>
        <v>4.8229963551909991</v>
      </c>
    </row>
    <row r="2453" spans="1:10" x14ac:dyDescent="0.25">
      <c r="A2453" s="92">
        <f t="shared" si="175"/>
        <v>43</v>
      </c>
      <c r="B2453" s="5" t="s">
        <v>28</v>
      </c>
      <c r="C2453" s="26">
        <v>43935</v>
      </c>
      <c r="D2453" s="4">
        <v>6</v>
      </c>
      <c r="E2453" s="29">
        <v>28</v>
      </c>
      <c r="G2453" s="82" t="e">
        <f>F2453+G2429</f>
        <v>#REF!</v>
      </c>
      <c r="H2453" s="92">
        <f t="shared" si="172"/>
        <v>28</v>
      </c>
      <c r="I2453" s="92">
        <f t="shared" si="174"/>
        <v>3.3322045101752038</v>
      </c>
      <c r="J2453" s="149">
        <f t="shared" si="173"/>
        <v>4.2870637519320827</v>
      </c>
    </row>
    <row r="2454" spans="1:10" x14ac:dyDescent="0.25">
      <c r="A2454" s="92">
        <f t="shared" si="175"/>
        <v>44</v>
      </c>
      <c r="B2454" s="5" t="s">
        <v>28</v>
      </c>
      <c r="C2454" s="26">
        <v>43936</v>
      </c>
      <c r="D2454" s="4">
        <v>3</v>
      </c>
      <c r="E2454" s="29">
        <v>31</v>
      </c>
      <c r="F2454" s="4">
        <v>1</v>
      </c>
      <c r="G2454" s="82" t="e">
        <f>F2454+G2430</f>
        <v>#REF!</v>
      </c>
      <c r="H2454" s="92">
        <f t="shared" si="172"/>
        <v>31</v>
      </c>
      <c r="I2454" s="92">
        <f t="shared" si="174"/>
        <v>3.4339872044851463</v>
      </c>
      <c r="J2454" s="149">
        <f t="shared" si="173"/>
        <v>4.3023680137915044</v>
      </c>
    </row>
    <row r="2455" spans="1:10" x14ac:dyDescent="0.25">
      <c r="A2455" s="92">
        <f t="shared" si="175"/>
        <v>45</v>
      </c>
      <c r="B2455" s="5" t="s">
        <v>28</v>
      </c>
      <c r="C2455" s="26">
        <v>43937</v>
      </c>
      <c r="D2455" s="4">
        <v>3</v>
      </c>
      <c r="E2455" s="29">
        <v>34</v>
      </c>
      <c r="G2455" s="82">
        <f>F2455+G2431</f>
        <v>45</v>
      </c>
      <c r="H2455" s="92">
        <f t="shared" si="172"/>
        <v>34</v>
      </c>
      <c r="I2455" s="92">
        <f t="shared" si="174"/>
        <v>3.5263605246161616</v>
      </c>
      <c r="J2455" s="149">
        <f t="shared" si="173"/>
        <v>4.9944240100861013</v>
      </c>
    </row>
    <row r="2456" spans="1:10" x14ac:dyDescent="0.25">
      <c r="A2456" s="92">
        <f t="shared" si="175"/>
        <v>46</v>
      </c>
      <c r="B2456" s="5" t="s">
        <v>28</v>
      </c>
      <c r="C2456" s="26">
        <v>43938</v>
      </c>
      <c r="D2456" s="4">
        <v>1</v>
      </c>
      <c r="E2456" s="29">
        <v>35</v>
      </c>
      <c r="F2456" s="4">
        <v>1</v>
      </c>
      <c r="G2456" s="82" t="e">
        <f>F2456+G2432</f>
        <v>#REF!</v>
      </c>
      <c r="H2456" s="92">
        <f t="shared" si="172"/>
        <v>35</v>
      </c>
      <c r="I2456" s="92">
        <f t="shared" si="174"/>
        <v>3.5553480614894135</v>
      </c>
      <c r="J2456" s="149">
        <f t="shared" si="173"/>
        <v>5.1508728815657197</v>
      </c>
    </row>
    <row r="2457" spans="1:10" x14ac:dyDescent="0.25">
      <c r="A2457" s="92">
        <f t="shared" si="175"/>
        <v>47</v>
      </c>
      <c r="B2457" s="5" t="s">
        <v>28</v>
      </c>
      <c r="C2457" s="26">
        <v>43939</v>
      </c>
      <c r="D2457" s="4">
        <v>0</v>
      </c>
      <c r="E2457" s="29">
        <v>35</v>
      </c>
      <c r="G2457" s="82" t="e">
        <f>F2457+G2433</f>
        <v>#REF!</v>
      </c>
      <c r="H2457" s="92">
        <f t="shared" si="172"/>
        <v>35</v>
      </c>
      <c r="I2457" s="92">
        <f t="shared" si="174"/>
        <v>3.5553480614894135</v>
      </c>
      <c r="J2457" s="149">
        <f t="shared" si="173"/>
        <v>6.3862695534526974</v>
      </c>
    </row>
    <row r="2458" spans="1:10" x14ac:dyDescent="0.25">
      <c r="A2458" s="92">
        <f t="shared" si="175"/>
        <v>48</v>
      </c>
      <c r="B2458" s="5" t="s">
        <v>28</v>
      </c>
      <c r="C2458" s="26">
        <v>43940</v>
      </c>
      <c r="D2458" s="4">
        <v>4</v>
      </c>
      <c r="E2458" s="29">
        <v>39</v>
      </c>
      <c r="G2458" s="82">
        <f>F2458+G2434</f>
        <v>56</v>
      </c>
      <c r="H2458" s="92">
        <f t="shared" si="172"/>
        <v>39</v>
      </c>
      <c r="I2458" s="92">
        <f t="shared" si="174"/>
        <v>3.6635616461296463</v>
      </c>
      <c r="J2458" s="149">
        <f t="shared" si="173"/>
        <v>7.1729697425481591</v>
      </c>
    </row>
    <row r="2459" spans="1:10" x14ac:dyDescent="0.25">
      <c r="A2459" s="92">
        <f t="shared" si="175"/>
        <v>49</v>
      </c>
      <c r="B2459" s="5" t="s">
        <v>28</v>
      </c>
      <c r="C2459" s="26">
        <v>43941</v>
      </c>
      <c r="D2459" s="4">
        <v>0</v>
      </c>
      <c r="E2459" s="29">
        <v>39</v>
      </c>
      <c r="G2459" s="82">
        <f>F2459+G2435</f>
        <v>0</v>
      </c>
      <c r="H2459" s="92">
        <f t="shared" si="172"/>
        <v>39</v>
      </c>
      <c r="I2459" s="92">
        <f t="shared" si="174"/>
        <v>3.6635616461296463</v>
      </c>
      <c r="J2459" s="149">
        <f t="shared" si="173"/>
        <v>9.6119616952967668</v>
      </c>
    </row>
    <row r="2460" spans="1:10" x14ac:dyDescent="0.25">
      <c r="A2460" s="92">
        <f t="shared" si="175"/>
        <v>50</v>
      </c>
      <c r="B2460" s="5" t="s">
        <v>28</v>
      </c>
      <c r="C2460" s="26">
        <v>43942</v>
      </c>
      <c r="D2460" s="4">
        <v>1</v>
      </c>
      <c r="E2460" s="29">
        <v>40</v>
      </c>
      <c r="F2460" s="4">
        <v>2</v>
      </c>
      <c r="G2460" s="82">
        <f>F2460+G2436</f>
        <v>2</v>
      </c>
      <c r="H2460" s="92">
        <f t="shared" si="172"/>
        <v>40</v>
      </c>
      <c r="I2460" s="92">
        <f t="shared" si="174"/>
        <v>3.6888794541139363</v>
      </c>
      <c r="J2460" s="149">
        <f t="shared" si="173"/>
        <v>14.354410674632893</v>
      </c>
    </row>
    <row r="2461" spans="1:10" x14ac:dyDescent="0.25">
      <c r="A2461" s="92">
        <f t="shared" si="175"/>
        <v>51</v>
      </c>
      <c r="B2461" s="5" t="s">
        <v>28</v>
      </c>
      <c r="C2461" s="26">
        <v>43943</v>
      </c>
      <c r="D2461" s="4">
        <v>5</v>
      </c>
      <c r="E2461" s="29">
        <v>45</v>
      </c>
      <c r="G2461" s="82">
        <f>F2461+G2437</f>
        <v>24</v>
      </c>
      <c r="H2461" s="92">
        <f t="shared" si="172"/>
        <v>45</v>
      </c>
      <c r="I2461" s="92">
        <f t="shared" si="174"/>
        <v>3.8066624897703196</v>
      </c>
      <c r="J2461" s="149">
        <f t="shared" si="173"/>
        <v>15.106825278128515</v>
      </c>
    </row>
    <row r="2462" spans="1:10" x14ac:dyDescent="0.25">
      <c r="A2462" s="92">
        <f t="shared" si="175"/>
        <v>52</v>
      </c>
      <c r="B2462" s="5" t="s">
        <v>28</v>
      </c>
      <c r="C2462" s="26">
        <v>43944</v>
      </c>
      <c r="D2462" s="4">
        <v>0</v>
      </c>
      <c r="E2462" s="29">
        <v>45</v>
      </c>
      <c r="G2462" s="82" t="e">
        <f>F2462+G2438</f>
        <v>#REF!</v>
      </c>
      <c r="H2462" s="92">
        <f t="shared" si="172"/>
        <v>45</v>
      </c>
      <c r="I2462" s="92">
        <f t="shared" si="174"/>
        <v>3.8066624897703196</v>
      </c>
      <c r="J2462" s="149">
        <f t="shared" si="173"/>
        <v>16.08727756756679</v>
      </c>
    </row>
    <row r="2463" spans="1:10" x14ac:dyDescent="0.25">
      <c r="A2463" s="92">
        <f t="shared" si="175"/>
        <v>53</v>
      </c>
      <c r="B2463" s="5" t="s">
        <v>28</v>
      </c>
      <c r="C2463" s="26">
        <v>43945</v>
      </c>
      <c r="D2463" s="4">
        <v>2</v>
      </c>
      <c r="E2463" s="29">
        <v>47</v>
      </c>
      <c r="G2463" s="82" t="e">
        <f>F2463+G2439</f>
        <v>#REF!</v>
      </c>
      <c r="H2463" s="92">
        <f t="shared" si="172"/>
        <v>47</v>
      </c>
      <c r="I2463" s="92">
        <f t="shared" si="174"/>
        <v>3.8501476017100584</v>
      </c>
      <c r="J2463" s="149">
        <f t="shared" si="173"/>
        <v>15.424533431680215</v>
      </c>
    </row>
    <row r="2464" spans="1:10" x14ac:dyDescent="0.25">
      <c r="A2464" s="92">
        <f t="shared" si="175"/>
        <v>54</v>
      </c>
      <c r="B2464" s="5" t="s">
        <v>28</v>
      </c>
      <c r="C2464" s="26">
        <v>43946</v>
      </c>
      <c r="D2464" s="4">
        <v>3</v>
      </c>
      <c r="E2464" s="29">
        <v>50</v>
      </c>
      <c r="F2464" s="4">
        <v>1</v>
      </c>
      <c r="G2464" s="82">
        <f>F2464+G2440</f>
        <v>238</v>
      </c>
      <c r="H2464" s="92">
        <f t="shared" si="172"/>
        <v>50</v>
      </c>
      <c r="I2464" s="92">
        <f t="shared" si="174"/>
        <v>3.912023005428146</v>
      </c>
      <c r="J2464" s="149">
        <f t="shared" si="173"/>
        <v>14.641229718075376</v>
      </c>
    </row>
    <row r="2465" spans="1:10" x14ac:dyDescent="0.25">
      <c r="A2465" s="92">
        <f t="shared" si="175"/>
        <v>55</v>
      </c>
      <c r="B2465" s="5" t="s">
        <v>28</v>
      </c>
      <c r="C2465" s="26">
        <v>43947</v>
      </c>
      <c r="D2465" s="4">
        <v>0</v>
      </c>
      <c r="E2465" s="29">
        <v>50</v>
      </c>
      <c r="G2465" s="82" t="e">
        <f>F2465+G2441</f>
        <v>#REF!</v>
      </c>
      <c r="H2465" s="92">
        <f t="shared" si="172"/>
        <v>50</v>
      </c>
      <c r="I2465" s="92">
        <f t="shared" si="174"/>
        <v>3.912023005428146</v>
      </c>
      <c r="J2465" s="149">
        <f t="shared" si="173"/>
        <v>16.801915682780965</v>
      </c>
    </row>
    <row r="2466" spans="1:10" x14ac:dyDescent="0.25">
      <c r="A2466" s="92">
        <f t="shared" si="175"/>
        <v>56</v>
      </c>
      <c r="B2466" s="5" t="s">
        <v>28</v>
      </c>
      <c r="C2466" s="26">
        <v>43948</v>
      </c>
      <c r="D2466" s="4">
        <v>0</v>
      </c>
      <c r="E2466" s="29">
        <v>50</v>
      </c>
      <c r="G2466" s="82" t="e">
        <f>F2466+G2442</f>
        <v>#REF!</v>
      </c>
      <c r="H2466" s="92">
        <f t="shared" ref="H2466:H2529" si="176">IF(EXACT(B2466,B2465),D2466+H2465,E2466)</f>
        <v>50</v>
      </c>
      <c r="I2466" s="92">
        <f t="shared" si="174"/>
        <v>3.912023005428146</v>
      </c>
      <c r="J2466" s="149">
        <f t="shared" si="173"/>
        <v>18.112960287169404</v>
      </c>
    </row>
    <row r="2467" spans="1:10" x14ac:dyDescent="0.25">
      <c r="A2467" s="92">
        <f t="shared" si="175"/>
        <v>57</v>
      </c>
      <c r="B2467" s="5" t="s">
        <v>28</v>
      </c>
      <c r="C2467" s="26">
        <v>43949</v>
      </c>
      <c r="D2467" s="4">
        <v>1</v>
      </c>
      <c r="E2467" s="29">
        <v>51</v>
      </c>
      <c r="G2467" s="82" t="e">
        <f>F2467+G2442</f>
        <v>#REF!</v>
      </c>
      <c r="H2467" s="92">
        <f t="shared" si="176"/>
        <v>51</v>
      </c>
      <c r="I2467" s="92">
        <f t="shared" si="174"/>
        <v>3.9318256327243257</v>
      </c>
      <c r="J2467" s="149">
        <f t="shared" si="173"/>
        <v>22.347719356508399</v>
      </c>
    </row>
    <row r="2468" spans="1:10" x14ac:dyDescent="0.25">
      <c r="A2468" s="92">
        <f t="shared" si="175"/>
        <v>58</v>
      </c>
      <c r="B2468" s="5" t="s">
        <v>28</v>
      </c>
      <c r="C2468" s="26">
        <v>43950</v>
      </c>
      <c r="D2468" s="4">
        <v>1</v>
      </c>
      <c r="E2468" s="29">
        <v>52</v>
      </c>
      <c r="G2468" s="82">
        <f>F2468+G2443</f>
        <v>242</v>
      </c>
      <c r="H2468" s="92">
        <f t="shared" si="176"/>
        <v>52</v>
      </c>
      <c r="I2468" s="92">
        <f t="shared" si="174"/>
        <v>3.9512437185814275</v>
      </c>
      <c r="J2468" s="149">
        <f t="shared" si="173"/>
        <v>31.929820138522352</v>
      </c>
    </row>
    <row r="2469" spans="1:10" x14ac:dyDescent="0.25">
      <c r="A2469" s="92">
        <f t="shared" si="175"/>
        <v>59</v>
      </c>
      <c r="B2469" s="5" t="s">
        <v>28</v>
      </c>
      <c r="C2469" s="26">
        <v>43951</v>
      </c>
      <c r="D2469" s="4">
        <v>0</v>
      </c>
      <c r="E2469" s="29">
        <v>52</v>
      </c>
      <c r="G2469" s="82">
        <f>F2469+G2444</f>
        <v>242</v>
      </c>
      <c r="H2469" s="92">
        <f t="shared" si="176"/>
        <v>52</v>
      </c>
      <c r="I2469" s="92">
        <f t="shared" si="174"/>
        <v>3.9512437185814275</v>
      </c>
      <c r="J2469" s="149">
        <f t="shared" si="173"/>
        <v>36.921971023419907</v>
      </c>
    </row>
    <row r="2470" spans="1:10" x14ac:dyDescent="0.25">
      <c r="A2470" s="92">
        <f t="shared" si="175"/>
        <v>60</v>
      </c>
      <c r="B2470" s="5" t="s">
        <v>28</v>
      </c>
      <c r="C2470" s="26">
        <v>43952</v>
      </c>
      <c r="D2470" s="4">
        <v>3</v>
      </c>
      <c r="E2470" s="29">
        <v>55</v>
      </c>
      <c r="G2470" s="82" t="e">
        <f>F2470+G2445</f>
        <v>#REF!</v>
      </c>
      <c r="H2470" s="92">
        <f t="shared" si="176"/>
        <v>55</v>
      </c>
      <c r="I2470" s="92">
        <f t="shared" si="174"/>
        <v>4.0073331852324712</v>
      </c>
      <c r="J2470" s="149">
        <f t="shared" si="173"/>
        <v>40.606518056999533</v>
      </c>
    </row>
    <row r="2471" spans="1:10" x14ac:dyDescent="0.25">
      <c r="A2471" s="92">
        <f t="shared" si="175"/>
        <v>61</v>
      </c>
      <c r="B2471" s="5" t="s">
        <v>28</v>
      </c>
      <c r="C2471" s="26">
        <v>43953</v>
      </c>
      <c r="D2471" s="4">
        <v>0</v>
      </c>
      <c r="E2471" s="29">
        <v>55</v>
      </c>
      <c r="G2471" s="82" t="e">
        <f>F2471+G2446</f>
        <v>#REF!</v>
      </c>
      <c r="H2471" s="92">
        <f t="shared" si="176"/>
        <v>55</v>
      </c>
      <c r="I2471" s="92">
        <f t="shared" si="174"/>
        <v>4.0073331852324712</v>
      </c>
      <c r="J2471" s="149">
        <f t="shared" si="173"/>
        <v>45.459287038546606</v>
      </c>
    </row>
    <row r="2472" spans="1:10" x14ac:dyDescent="0.25">
      <c r="A2472" s="92">
        <f t="shared" si="175"/>
        <v>62</v>
      </c>
      <c r="B2472" s="5" t="s">
        <v>28</v>
      </c>
      <c r="C2472" s="26">
        <v>43954</v>
      </c>
      <c r="D2472" s="4">
        <v>0</v>
      </c>
      <c r="E2472" s="29">
        <v>55</v>
      </c>
      <c r="G2472" s="82" t="e">
        <f>F2472+G2447</f>
        <v>#REF!</v>
      </c>
      <c r="H2472" s="92">
        <f t="shared" si="176"/>
        <v>55</v>
      </c>
      <c r="I2472" s="92">
        <f t="shared" si="174"/>
        <v>4.0073331852324712</v>
      </c>
      <c r="J2472" s="149">
        <f t="shared" si="173"/>
        <v>42.49194196698523</v>
      </c>
    </row>
    <row r="2473" spans="1:10" x14ac:dyDescent="0.25">
      <c r="A2473" s="92">
        <f t="shared" si="175"/>
        <v>63</v>
      </c>
      <c r="B2473" s="5" t="s">
        <v>28</v>
      </c>
      <c r="C2473" s="26">
        <v>43955</v>
      </c>
      <c r="D2473" s="4">
        <v>1</v>
      </c>
      <c r="E2473" s="29">
        <v>56</v>
      </c>
      <c r="G2473" s="82">
        <f>F2473+G2448</f>
        <v>242</v>
      </c>
      <c r="H2473" s="92">
        <f t="shared" si="176"/>
        <v>56</v>
      </c>
      <c r="I2473" s="92">
        <f t="shared" si="174"/>
        <v>4.0253516907351496</v>
      </c>
      <c r="J2473" s="149">
        <f t="shared" si="173"/>
        <v>41.732018567233069</v>
      </c>
    </row>
    <row r="2474" spans="1:10" x14ac:dyDescent="0.25">
      <c r="A2474" s="92">
        <f t="shared" si="175"/>
        <v>64</v>
      </c>
      <c r="B2474" s="5" t="s">
        <v>28</v>
      </c>
      <c r="C2474" s="26">
        <v>43956</v>
      </c>
      <c r="D2474" s="4">
        <v>0</v>
      </c>
      <c r="E2474" s="29">
        <v>56</v>
      </c>
      <c r="G2474" s="82">
        <f>F2474+G2449</f>
        <v>262</v>
      </c>
      <c r="H2474" s="92">
        <f t="shared" si="176"/>
        <v>56</v>
      </c>
      <c r="I2474" s="92">
        <f t="shared" si="174"/>
        <v>4.0253516907351496</v>
      </c>
      <c r="J2474" s="149">
        <f t="shared" si="173"/>
        <v>48.784933796984539</v>
      </c>
    </row>
    <row r="2475" spans="1:10" x14ac:dyDescent="0.25">
      <c r="A2475" s="92">
        <f t="shared" si="175"/>
        <v>65</v>
      </c>
      <c r="B2475" s="5" t="s">
        <v>28</v>
      </c>
      <c r="C2475" s="26">
        <v>43957</v>
      </c>
      <c r="D2475" s="4">
        <v>1</v>
      </c>
      <c r="E2475" s="29">
        <v>57</v>
      </c>
      <c r="G2475" s="82" t="e">
        <f>F2475+G2450</f>
        <v>#REF!</v>
      </c>
      <c r="H2475" s="92">
        <f t="shared" si="176"/>
        <v>57</v>
      </c>
      <c r="I2475" s="92">
        <f t="shared" si="174"/>
        <v>4.0430512678345503</v>
      </c>
      <c r="J2475" s="149">
        <f t="shared" si="173"/>
        <v>54.5555963122412</v>
      </c>
    </row>
    <row r="2476" spans="1:10" x14ac:dyDescent="0.25">
      <c r="A2476" s="92">
        <f t="shared" si="175"/>
        <v>66</v>
      </c>
      <c r="B2476" s="5" t="s">
        <v>28</v>
      </c>
      <c r="C2476" s="26">
        <v>43958</v>
      </c>
      <c r="D2476" s="4">
        <v>1</v>
      </c>
      <c r="E2476" s="29">
        <v>58</v>
      </c>
      <c r="G2476" s="82" t="e">
        <f>F2476+G2451</f>
        <v>#REF!</v>
      </c>
      <c r="H2476" s="92">
        <f t="shared" si="176"/>
        <v>58</v>
      </c>
      <c r="I2476" s="92">
        <f t="shared" si="174"/>
        <v>4.0604430105464191</v>
      </c>
      <c r="J2476" s="149">
        <f t="shared" si="173"/>
        <v>57.360543282884102</v>
      </c>
    </row>
    <row r="2477" spans="1:10" x14ac:dyDescent="0.25">
      <c r="A2477" s="92">
        <f t="shared" si="175"/>
        <v>67</v>
      </c>
      <c r="B2477" s="5" t="s">
        <v>28</v>
      </c>
      <c r="C2477" s="26">
        <v>43959</v>
      </c>
      <c r="D2477" s="4">
        <v>1</v>
      </c>
      <c r="E2477" s="29">
        <v>59</v>
      </c>
      <c r="G2477" s="82">
        <f>F2477+G2452</f>
        <v>108</v>
      </c>
      <c r="H2477" s="92">
        <f t="shared" si="176"/>
        <v>59</v>
      </c>
      <c r="I2477" s="92">
        <f t="shared" si="174"/>
        <v>4.0775374439057197</v>
      </c>
      <c r="J2477" s="149">
        <f t="shared" si="173"/>
        <v>67.378922800028533</v>
      </c>
    </row>
    <row r="2478" spans="1:10" x14ac:dyDescent="0.25">
      <c r="A2478" s="92">
        <f t="shared" si="175"/>
        <v>68</v>
      </c>
      <c r="B2478" s="5" t="s">
        <v>28</v>
      </c>
      <c r="C2478" s="26">
        <v>43960</v>
      </c>
      <c r="D2478" s="4">
        <v>0</v>
      </c>
      <c r="E2478" s="29">
        <v>59</v>
      </c>
      <c r="F2478" s="4">
        <v>1</v>
      </c>
      <c r="G2478" s="82" t="e">
        <f>F2478+G2453</f>
        <v>#REF!</v>
      </c>
      <c r="H2478" s="92">
        <f t="shared" si="176"/>
        <v>59</v>
      </c>
      <c r="I2478" s="92">
        <f t="shared" si="174"/>
        <v>4.0775374439057197</v>
      </c>
      <c r="J2478" s="149">
        <f t="shared" si="173"/>
        <v>60.309588876988265</v>
      </c>
    </row>
    <row r="2479" spans="1:10" x14ac:dyDescent="0.25">
      <c r="A2479" s="92">
        <f t="shared" si="175"/>
        <v>69</v>
      </c>
      <c r="B2479" s="5" t="s">
        <v>28</v>
      </c>
      <c r="C2479" s="26">
        <v>43961</v>
      </c>
      <c r="D2479" s="4">
        <v>0</v>
      </c>
      <c r="E2479" s="29">
        <v>59</v>
      </c>
      <c r="G2479" s="82" t="e">
        <f>F2479+G2454</f>
        <v>#REF!</v>
      </c>
      <c r="H2479" s="92">
        <f t="shared" si="176"/>
        <v>59</v>
      </c>
      <c r="I2479" s="92">
        <f t="shared" si="174"/>
        <v>4.0775374439057197</v>
      </c>
      <c r="J2479" s="149">
        <f t="shared" si="173"/>
        <v>62.856403747817637</v>
      </c>
    </row>
    <row r="2480" spans="1:10" x14ac:dyDescent="0.25">
      <c r="A2480" s="92">
        <f t="shared" si="175"/>
        <v>70</v>
      </c>
      <c r="B2480" s="5" t="s">
        <v>28</v>
      </c>
      <c r="C2480" s="26">
        <v>43962</v>
      </c>
      <c r="D2480" s="4">
        <v>1</v>
      </c>
      <c r="E2480" s="29">
        <v>60</v>
      </c>
      <c r="G2480" s="82">
        <f>F2480+G2455</f>
        <v>45</v>
      </c>
      <c r="H2480" s="92">
        <f t="shared" si="176"/>
        <v>60</v>
      </c>
      <c r="I2480" s="92">
        <f t="shared" si="174"/>
        <v>4.0943445622221004</v>
      </c>
      <c r="J2480" s="149">
        <f t="shared" si="173"/>
        <v>67.355644820374721</v>
      </c>
    </row>
    <row r="2481" spans="1:10" x14ac:dyDescent="0.25">
      <c r="A2481" s="92">
        <f t="shared" si="175"/>
        <v>71</v>
      </c>
      <c r="B2481" s="5" t="s">
        <v>28</v>
      </c>
      <c r="C2481" s="26">
        <v>43963</v>
      </c>
      <c r="D2481" s="4">
        <v>0</v>
      </c>
      <c r="E2481" s="29">
        <v>60</v>
      </c>
      <c r="G2481" s="82" t="e">
        <f>F2481+G2456</f>
        <v>#REF!</v>
      </c>
      <c r="H2481" s="92">
        <f t="shared" si="176"/>
        <v>60</v>
      </c>
      <c r="I2481" s="92">
        <f t="shared" si="174"/>
        <v>4.0943445622221004</v>
      </c>
      <c r="J2481" s="149">
        <f t="shared" si="173"/>
        <v>73.636489896625221</v>
      </c>
    </row>
    <row r="2482" spans="1:10" x14ac:dyDescent="0.25">
      <c r="A2482" s="92">
        <f t="shared" si="175"/>
        <v>72</v>
      </c>
      <c r="B2482" s="5" t="s">
        <v>28</v>
      </c>
      <c r="C2482" s="26">
        <v>43964</v>
      </c>
      <c r="D2482" s="4">
        <v>0</v>
      </c>
      <c r="E2482" s="29">
        <v>60</v>
      </c>
      <c r="G2482" s="82" t="e">
        <f>F2482+G2457</f>
        <v>#REF!</v>
      </c>
      <c r="H2482" s="92">
        <f t="shared" si="176"/>
        <v>60</v>
      </c>
      <c r="I2482" s="92">
        <f t="shared" si="174"/>
        <v>4.0943445622221004</v>
      </c>
      <c r="J2482" s="149">
        <f t="shared" ref="J2482:J2545" si="177">LN(2)/SLOPE(I2475:I2482,A2475:A2482)</f>
        <v>100.56330881608916</v>
      </c>
    </row>
    <row r="2483" spans="1:10" x14ac:dyDescent="0.25">
      <c r="A2483" s="92">
        <f t="shared" si="175"/>
        <v>73</v>
      </c>
      <c r="B2483" s="5" t="s">
        <v>28</v>
      </c>
      <c r="C2483" s="26">
        <v>43965</v>
      </c>
      <c r="D2483" s="4">
        <v>0</v>
      </c>
      <c r="E2483" s="29">
        <v>60</v>
      </c>
      <c r="G2483" s="82">
        <f>F2483+G2458</f>
        <v>56</v>
      </c>
      <c r="H2483" s="92">
        <f t="shared" si="176"/>
        <v>60</v>
      </c>
      <c r="I2483" s="92">
        <f t="shared" si="174"/>
        <v>4.0943445622221004</v>
      </c>
      <c r="J2483" s="149">
        <f t="shared" si="177"/>
        <v>149.84076219202052</v>
      </c>
    </row>
    <row r="2484" spans="1:10" x14ac:dyDescent="0.25">
      <c r="A2484" s="92">
        <f t="shared" si="175"/>
        <v>74</v>
      </c>
      <c r="B2484" s="5" t="s">
        <v>28</v>
      </c>
      <c r="C2484" s="26">
        <v>43966</v>
      </c>
      <c r="D2484" s="4">
        <v>0</v>
      </c>
      <c r="E2484" s="29">
        <v>60</v>
      </c>
      <c r="G2484" s="82">
        <f>F2484+G2459</f>
        <v>0</v>
      </c>
      <c r="H2484" s="92">
        <f t="shared" si="176"/>
        <v>60</v>
      </c>
      <c r="I2484" s="92">
        <f t="shared" si="174"/>
        <v>4.0943445622221004</v>
      </c>
      <c r="J2484" s="149">
        <f t="shared" si="177"/>
        <v>230.95120401172812</v>
      </c>
    </row>
    <row r="2485" spans="1:10" x14ac:dyDescent="0.25">
      <c r="A2485" s="92">
        <f t="shared" si="175"/>
        <v>75</v>
      </c>
      <c r="B2485" s="5" t="s">
        <v>28</v>
      </c>
      <c r="C2485" s="26">
        <v>43967</v>
      </c>
      <c r="D2485" s="4">
        <v>0</v>
      </c>
      <c r="E2485" s="29">
        <v>60</v>
      </c>
      <c r="G2485" s="82">
        <f>F2485+G2460</f>
        <v>2</v>
      </c>
      <c r="H2485" s="92">
        <f t="shared" si="176"/>
        <v>60</v>
      </c>
      <c r="I2485" s="92">
        <f t="shared" si="174"/>
        <v>4.0943445622221004</v>
      </c>
      <c r="J2485" s="149">
        <f t="shared" si="177"/>
        <v>288.68900501466015</v>
      </c>
    </row>
    <row r="2486" spans="1:10" x14ac:dyDescent="0.25">
      <c r="A2486" s="92">
        <f t="shared" si="175"/>
        <v>76</v>
      </c>
      <c r="B2486" s="5" t="s">
        <v>28</v>
      </c>
      <c r="C2486" s="26">
        <v>43968</v>
      </c>
      <c r="D2486" s="4">
        <v>1</v>
      </c>
      <c r="E2486" s="29">
        <v>61</v>
      </c>
      <c r="G2486" s="82">
        <f>F2486+G2461</f>
        <v>24</v>
      </c>
      <c r="H2486" s="92">
        <f t="shared" si="176"/>
        <v>61</v>
      </c>
      <c r="I2486" s="92">
        <f t="shared" si="174"/>
        <v>4.1108738641733114</v>
      </c>
      <c r="J2486" s="149">
        <f t="shared" si="177"/>
        <v>249.50987838383915</v>
      </c>
    </row>
    <row r="2487" spans="1:10" x14ac:dyDescent="0.25">
      <c r="A2487" s="92">
        <f t="shared" si="175"/>
        <v>77</v>
      </c>
      <c r="B2487" s="5" t="s">
        <v>28</v>
      </c>
      <c r="C2487" s="26">
        <v>43969</v>
      </c>
      <c r="D2487" s="4">
        <v>2</v>
      </c>
      <c r="E2487" s="29">
        <v>63</v>
      </c>
      <c r="G2487" s="82" t="e">
        <f>F2487+G2462</f>
        <v>#REF!</v>
      </c>
      <c r="H2487" s="92">
        <f t="shared" si="176"/>
        <v>63</v>
      </c>
      <c r="I2487" s="92">
        <f t="shared" si="174"/>
        <v>4.1431347263915326</v>
      </c>
      <c r="J2487" s="149">
        <f t="shared" si="177"/>
        <v>137.26409663406099</v>
      </c>
    </row>
    <row r="2488" spans="1:10" x14ac:dyDescent="0.25">
      <c r="A2488" s="92">
        <f t="shared" si="175"/>
        <v>78</v>
      </c>
      <c r="B2488" s="5" t="s">
        <v>28</v>
      </c>
      <c r="C2488" s="26">
        <v>43970</v>
      </c>
      <c r="D2488" s="4">
        <v>0</v>
      </c>
      <c r="E2488" s="29">
        <v>63</v>
      </c>
      <c r="G2488" s="82" t="e">
        <f>F2488+G2463</f>
        <v>#REF!</v>
      </c>
      <c r="H2488" s="92">
        <f t="shared" si="176"/>
        <v>63</v>
      </c>
      <c r="I2488" s="92">
        <f t="shared" si="174"/>
        <v>4.1431347263915326</v>
      </c>
      <c r="J2488" s="149">
        <f t="shared" si="177"/>
        <v>91.681821761314453</v>
      </c>
    </row>
    <row r="2489" spans="1:10" x14ac:dyDescent="0.25">
      <c r="A2489" s="92">
        <f t="shared" si="175"/>
        <v>79</v>
      </c>
      <c r="B2489" s="5" t="s">
        <v>28</v>
      </c>
      <c r="C2489" s="26">
        <v>43971</v>
      </c>
      <c r="D2489" s="4">
        <v>0</v>
      </c>
      <c r="E2489" s="29">
        <v>63</v>
      </c>
      <c r="G2489" s="82">
        <f>F2489+G2464</f>
        <v>238</v>
      </c>
      <c r="H2489" s="92">
        <f t="shared" si="176"/>
        <v>63</v>
      </c>
      <c r="I2489" s="92">
        <f t="shared" si="174"/>
        <v>4.1431347263915326</v>
      </c>
      <c r="J2489" s="149">
        <f t="shared" si="177"/>
        <v>77.800349941054534</v>
      </c>
    </row>
    <row r="2490" spans="1:10" x14ac:dyDescent="0.25">
      <c r="A2490" s="92">
        <f t="shared" si="175"/>
        <v>80</v>
      </c>
      <c r="B2490" s="5" t="s">
        <v>28</v>
      </c>
      <c r="C2490" s="26">
        <v>43972</v>
      </c>
      <c r="D2490" s="4">
        <v>0</v>
      </c>
      <c r="E2490" s="29">
        <v>63</v>
      </c>
      <c r="G2490" s="82" t="e">
        <f>F2490+G2465</f>
        <v>#REF!</v>
      </c>
      <c r="H2490" s="92">
        <f t="shared" si="176"/>
        <v>63</v>
      </c>
      <c r="I2490" s="92">
        <f t="shared" si="174"/>
        <v>4.1431347263915326</v>
      </c>
      <c r="J2490" s="149">
        <f t="shared" si="177"/>
        <v>76.198596831622652</v>
      </c>
    </row>
    <row r="2491" spans="1:10" x14ac:dyDescent="0.25">
      <c r="A2491" s="92">
        <f t="shared" si="175"/>
        <v>81</v>
      </c>
      <c r="B2491" s="5" t="s">
        <v>28</v>
      </c>
      <c r="C2491" s="26">
        <v>43973</v>
      </c>
      <c r="D2491" s="4">
        <v>0</v>
      </c>
      <c r="E2491" s="29">
        <v>63</v>
      </c>
      <c r="G2491" s="82" t="e">
        <f>F2491+G2466</f>
        <v>#REF!</v>
      </c>
      <c r="H2491" s="92">
        <f t="shared" si="176"/>
        <v>63</v>
      </c>
      <c r="I2491" s="92">
        <f t="shared" si="174"/>
        <v>4.1431347263915326</v>
      </c>
      <c r="J2491" s="149">
        <f t="shared" si="177"/>
        <v>85.339862075928238</v>
      </c>
    </row>
    <row r="2492" spans="1:10" x14ac:dyDescent="0.25">
      <c r="A2492" s="92">
        <f t="shared" si="175"/>
        <v>82</v>
      </c>
      <c r="B2492" s="5" t="s">
        <v>28</v>
      </c>
      <c r="C2492" s="26">
        <v>43974</v>
      </c>
      <c r="D2492" s="4">
        <v>0</v>
      </c>
      <c r="E2492" s="29">
        <v>63</v>
      </c>
      <c r="G2492" s="82" t="e">
        <f>F2492+G2467</f>
        <v>#REF!</v>
      </c>
      <c r="H2492" s="92">
        <f t="shared" si="176"/>
        <v>63</v>
      </c>
      <c r="I2492" s="92">
        <f t="shared" si="174"/>
        <v>4.1431347263915326</v>
      </c>
      <c r="J2492" s="149">
        <f t="shared" si="177"/>
        <v>115.79207865520424</v>
      </c>
    </row>
    <row r="2493" spans="1:10" x14ac:dyDescent="0.25">
      <c r="A2493" s="92">
        <f t="shared" si="175"/>
        <v>83</v>
      </c>
      <c r="B2493" s="5" t="s">
        <v>28</v>
      </c>
      <c r="C2493" s="26">
        <v>43975</v>
      </c>
      <c r="D2493" s="4">
        <v>0</v>
      </c>
      <c r="E2493" s="29">
        <v>63</v>
      </c>
      <c r="G2493" s="82">
        <f>F2493+G2468</f>
        <v>242</v>
      </c>
      <c r="H2493" s="92">
        <f t="shared" si="176"/>
        <v>63</v>
      </c>
      <c r="I2493" s="92">
        <f t="shared" si="174"/>
        <v>4.1431347263915326</v>
      </c>
      <c r="J2493" s="149">
        <f t="shared" si="177"/>
        <v>257.82839003048701</v>
      </c>
    </row>
    <row r="2494" spans="1:10" x14ac:dyDescent="0.25">
      <c r="A2494" s="92">
        <f t="shared" si="175"/>
        <v>84</v>
      </c>
      <c r="B2494" s="5" t="s">
        <v>28</v>
      </c>
      <c r="C2494" s="26">
        <v>43976</v>
      </c>
      <c r="D2494" s="4">
        <v>0</v>
      </c>
      <c r="E2494" s="29">
        <v>63</v>
      </c>
      <c r="G2494" s="82">
        <f>F2494+G2469</f>
        <v>242</v>
      </c>
      <c r="H2494" s="92">
        <f t="shared" si="176"/>
        <v>63</v>
      </c>
      <c r="I2494" s="92">
        <f t="shared" si="174"/>
        <v>4.1431347263915326</v>
      </c>
      <c r="J2494" s="149" t="e">
        <f t="shared" si="177"/>
        <v>#DIV/0!</v>
      </c>
    </row>
    <row r="2495" spans="1:10" x14ac:dyDescent="0.25">
      <c r="A2495" s="92">
        <f t="shared" si="175"/>
        <v>85</v>
      </c>
      <c r="B2495" s="5" t="s">
        <v>28</v>
      </c>
      <c r="C2495" s="26">
        <v>43977</v>
      </c>
      <c r="D2495" s="4">
        <v>0</v>
      </c>
      <c r="E2495" s="29">
        <v>63</v>
      </c>
      <c r="G2495" s="82" t="e">
        <f>F2495+G2470</f>
        <v>#REF!</v>
      </c>
      <c r="H2495" s="92">
        <f t="shared" si="176"/>
        <v>63</v>
      </c>
      <c r="I2495" s="92">
        <f t="shared" si="174"/>
        <v>4.1431347263915326</v>
      </c>
      <c r="J2495" s="149" t="e">
        <f t="shared" si="177"/>
        <v>#DIV/0!</v>
      </c>
    </row>
    <row r="2496" spans="1:10" x14ac:dyDescent="0.25">
      <c r="A2496" s="92">
        <f t="shared" si="175"/>
        <v>86</v>
      </c>
      <c r="B2496" s="5" t="s">
        <v>28</v>
      </c>
      <c r="C2496" s="26">
        <v>43978</v>
      </c>
      <c r="D2496" s="4">
        <v>0</v>
      </c>
      <c r="E2496" s="29">
        <v>63</v>
      </c>
      <c r="G2496" s="82" t="e">
        <f>F2496+G2471</f>
        <v>#REF!</v>
      </c>
      <c r="H2496" s="92">
        <f t="shared" si="176"/>
        <v>63</v>
      </c>
      <c r="I2496" s="92">
        <f t="shared" si="174"/>
        <v>4.1431347263915326</v>
      </c>
      <c r="J2496" s="149" t="e">
        <f t="shared" si="177"/>
        <v>#DIV/0!</v>
      </c>
    </row>
    <row r="2497" spans="1:10" x14ac:dyDescent="0.25">
      <c r="A2497" s="92">
        <f t="shared" si="175"/>
        <v>87</v>
      </c>
      <c r="B2497" s="5" t="s">
        <v>28</v>
      </c>
      <c r="C2497" s="26">
        <v>43979</v>
      </c>
      <c r="D2497" s="4">
        <v>0</v>
      </c>
      <c r="E2497" s="29">
        <v>63</v>
      </c>
      <c r="G2497" s="82" t="e">
        <f>F2497+G2472</f>
        <v>#REF!</v>
      </c>
      <c r="H2497" s="92">
        <f t="shared" si="176"/>
        <v>63</v>
      </c>
      <c r="I2497" s="92">
        <f t="shared" si="174"/>
        <v>4.1431347263915326</v>
      </c>
      <c r="J2497" s="149" t="e">
        <f t="shared" si="177"/>
        <v>#DIV/0!</v>
      </c>
    </row>
    <row r="2498" spans="1:10" x14ac:dyDescent="0.25">
      <c r="A2498" s="92">
        <f t="shared" si="175"/>
        <v>88</v>
      </c>
      <c r="B2498" s="5" t="s">
        <v>28</v>
      </c>
      <c r="C2498" s="26">
        <v>43980</v>
      </c>
      <c r="D2498" s="4">
        <v>0</v>
      </c>
      <c r="E2498" s="29">
        <v>63</v>
      </c>
      <c r="G2498" s="82">
        <f>F2498+G2473</f>
        <v>242</v>
      </c>
      <c r="H2498" s="92">
        <f t="shared" si="176"/>
        <v>63</v>
      </c>
      <c r="I2498" s="92">
        <f t="shared" ref="I2498:I2561" si="178">LN(H2498)</f>
        <v>4.1431347263915326</v>
      </c>
      <c r="J2498" s="149" t="e">
        <f t="shared" si="177"/>
        <v>#DIV/0!</v>
      </c>
    </row>
    <row r="2499" spans="1:10" x14ac:dyDescent="0.25">
      <c r="A2499" s="92">
        <f t="shared" si="175"/>
        <v>89</v>
      </c>
      <c r="B2499" s="5" t="s">
        <v>28</v>
      </c>
      <c r="C2499" s="26">
        <v>43981</v>
      </c>
      <c r="D2499" s="4">
        <v>0</v>
      </c>
      <c r="E2499" s="29">
        <v>63</v>
      </c>
      <c r="G2499" s="82">
        <f>F2499+G2474</f>
        <v>262</v>
      </c>
      <c r="H2499" s="92">
        <f t="shared" si="176"/>
        <v>63</v>
      </c>
      <c r="I2499" s="92">
        <f t="shared" si="178"/>
        <v>4.1431347263915326</v>
      </c>
      <c r="J2499" s="149" t="e">
        <f t="shared" si="177"/>
        <v>#DIV/0!</v>
      </c>
    </row>
    <row r="2500" spans="1:10" x14ac:dyDescent="0.25">
      <c r="A2500" s="92">
        <f t="shared" ref="A2500:A2563" si="179">IF(EXACT(B2500,B2499),A2499+1,1)</f>
        <v>90</v>
      </c>
      <c r="B2500" s="5" t="s">
        <v>28</v>
      </c>
      <c r="C2500" s="26">
        <v>43982</v>
      </c>
      <c r="D2500" s="4">
        <v>0</v>
      </c>
      <c r="E2500" s="29">
        <v>63</v>
      </c>
      <c r="G2500" s="82" t="e">
        <f>F2500+G2475</f>
        <v>#REF!</v>
      </c>
      <c r="H2500" s="92">
        <f t="shared" si="176"/>
        <v>63</v>
      </c>
      <c r="I2500" s="92">
        <f t="shared" si="178"/>
        <v>4.1431347263915326</v>
      </c>
      <c r="J2500" s="149" t="e">
        <f t="shared" si="177"/>
        <v>#DIV/0!</v>
      </c>
    </row>
    <row r="2501" spans="1:10" x14ac:dyDescent="0.25">
      <c r="A2501" s="92">
        <f t="shared" si="179"/>
        <v>91</v>
      </c>
      <c r="B2501" s="5" t="s">
        <v>28</v>
      </c>
      <c r="C2501" s="26">
        <v>43983</v>
      </c>
      <c r="D2501" s="4">
        <v>0</v>
      </c>
      <c r="E2501" s="29">
        <v>63</v>
      </c>
      <c r="G2501" s="82" t="e">
        <f>F2501+G2476</f>
        <v>#REF!</v>
      </c>
      <c r="H2501" s="92">
        <f t="shared" si="176"/>
        <v>63</v>
      </c>
      <c r="I2501" s="92">
        <f t="shared" si="178"/>
        <v>4.1431347263915326</v>
      </c>
      <c r="J2501" s="149" t="e">
        <f t="shared" si="177"/>
        <v>#DIV/0!</v>
      </c>
    </row>
    <row r="2502" spans="1:10" x14ac:dyDescent="0.25">
      <c r="A2502" s="92">
        <f t="shared" si="179"/>
        <v>92</v>
      </c>
      <c r="B2502" s="5" t="s">
        <v>28</v>
      </c>
      <c r="C2502" s="26">
        <v>43984</v>
      </c>
      <c r="D2502" s="4">
        <v>0</v>
      </c>
      <c r="E2502" s="29">
        <v>63</v>
      </c>
      <c r="G2502" s="82">
        <f>F2502+G2477</f>
        <v>108</v>
      </c>
      <c r="H2502" s="92">
        <f t="shared" si="176"/>
        <v>63</v>
      </c>
      <c r="I2502" s="92">
        <f t="shared" si="178"/>
        <v>4.1431347263915326</v>
      </c>
      <c r="J2502" s="149" t="e">
        <f t="shared" si="177"/>
        <v>#DIV/0!</v>
      </c>
    </row>
    <row r="2503" spans="1:10" x14ac:dyDescent="0.25">
      <c r="A2503" s="92">
        <f t="shared" si="179"/>
        <v>93</v>
      </c>
      <c r="B2503" s="5" t="s">
        <v>28</v>
      </c>
      <c r="C2503" s="26">
        <v>43985</v>
      </c>
      <c r="D2503" s="4">
        <v>0</v>
      </c>
      <c r="E2503" s="29">
        <v>63</v>
      </c>
      <c r="G2503" s="82" t="e">
        <f>F2503+G2478</f>
        <v>#REF!</v>
      </c>
      <c r="H2503" s="92">
        <f t="shared" si="176"/>
        <v>63</v>
      </c>
      <c r="I2503" s="92">
        <f t="shared" si="178"/>
        <v>4.1431347263915326</v>
      </c>
      <c r="J2503" s="149" t="e">
        <f t="shared" si="177"/>
        <v>#DIV/0!</v>
      </c>
    </row>
    <row r="2504" spans="1:10" x14ac:dyDescent="0.25">
      <c r="A2504" s="92">
        <f t="shared" si="179"/>
        <v>94</v>
      </c>
      <c r="B2504" s="5" t="s">
        <v>28</v>
      </c>
      <c r="C2504" s="26">
        <v>43986</v>
      </c>
      <c r="D2504" s="4">
        <v>0</v>
      </c>
      <c r="E2504" s="29">
        <v>63</v>
      </c>
      <c r="G2504" s="82" t="e">
        <f>F2504+G2479</f>
        <v>#REF!</v>
      </c>
      <c r="H2504" s="92">
        <f t="shared" si="176"/>
        <v>63</v>
      </c>
      <c r="I2504" s="92">
        <f t="shared" si="178"/>
        <v>4.1431347263915326</v>
      </c>
      <c r="J2504" s="149" t="e">
        <f t="shared" si="177"/>
        <v>#DIV/0!</v>
      </c>
    </row>
    <row r="2505" spans="1:10" x14ac:dyDescent="0.25">
      <c r="A2505" s="92">
        <f t="shared" si="179"/>
        <v>95</v>
      </c>
      <c r="B2505" s="5" t="s">
        <v>28</v>
      </c>
      <c r="C2505" s="26">
        <v>43987</v>
      </c>
      <c r="D2505" s="4">
        <v>0</v>
      </c>
      <c r="E2505" s="29">
        <v>63</v>
      </c>
      <c r="G2505" s="82">
        <f>F2505+G2480</f>
        <v>45</v>
      </c>
      <c r="H2505" s="92">
        <f t="shared" si="176"/>
        <v>63</v>
      </c>
      <c r="I2505" s="92">
        <f t="shared" si="178"/>
        <v>4.1431347263915326</v>
      </c>
      <c r="J2505" s="149" t="e">
        <f t="shared" si="177"/>
        <v>#DIV/0!</v>
      </c>
    </row>
    <row r="2506" spans="1:10" x14ac:dyDescent="0.25">
      <c r="A2506" s="92">
        <f t="shared" si="179"/>
        <v>96</v>
      </c>
      <c r="B2506" s="5" t="s">
        <v>28</v>
      </c>
      <c r="C2506" s="26">
        <v>43988</v>
      </c>
      <c r="D2506" s="4">
        <v>0</v>
      </c>
      <c r="E2506" s="29">
        <v>63</v>
      </c>
      <c r="G2506" s="82" t="e">
        <f>F2506+G2481</f>
        <v>#REF!</v>
      </c>
      <c r="H2506" s="92">
        <f t="shared" si="176"/>
        <v>63</v>
      </c>
      <c r="I2506" s="92">
        <f t="shared" si="178"/>
        <v>4.1431347263915326</v>
      </c>
      <c r="J2506" s="149" t="e">
        <f t="shared" si="177"/>
        <v>#DIV/0!</v>
      </c>
    </row>
    <row r="2507" spans="1:10" x14ac:dyDescent="0.25">
      <c r="A2507" s="92">
        <f t="shared" si="179"/>
        <v>97</v>
      </c>
      <c r="B2507" s="5" t="s">
        <v>28</v>
      </c>
      <c r="C2507" s="26">
        <v>43989</v>
      </c>
      <c r="D2507" s="4">
        <v>1</v>
      </c>
      <c r="E2507" s="29">
        <v>64</v>
      </c>
      <c r="F2507" s="4">
        <v>1</v>
      </c>
      <c r="G2507" s="82" t="e">
        <f>F2507+G2482</f>
        <v>#REF!</v>
      </c>
      <c r="H2507" s="92">
        <f t="shared" si="176"/>
        <v>64</v>
      </c>
      <c r="I2507" s="92">
        <f t="shared" si="178"/>
        <v>4.1588830833596715</v>
      </c>
      <c r="J2507" s="149">
        <f t="shared" si="177"/>
        <v>528.16723570257659</v>
      </c>
    </row>
    <row r="2508" spans="1:10" x14ac:dyDescent="0.25">
      <c r="A2508" s="92">
        <f t="shared" si="179"/>
        <v>98</v>
      </c>
      <c r="B2508" s="5" t="s">
        <v>28</v>
      </c>
      <c r="C2508" s="26">
        <v>43990</v>
      </c>
      <c r="D2508" s="4">
        <v>0</v>
      </c>
      <c r="E2508" s="29">
        <v>64</v>
      </c>
      <c r="G2508" s="82">
        <f>F2508+G2483</f>
        <v>56</v>
      </c>
      <c r="H2508" s="92">
        <f t="shared" si="176"/>
        <v>64</v>
      </c>
      <c r="I2508" s="92">
        <f t="shared" si="178"/>
        <v>4.1588830833596715</v>
      </c>
      <c r="J2508" s="149">
        <f t="shared" si="177"/>
        <v>308.09755415983636</v>
      </c>
    </row>
    <row r="2509" spans="1:10" x14ac:dyDescent="0.25">
      <c r="A2509" s="92">
        <f t="shared" si="179"/>
        <v>99</v>
      </c>
      <c r="B2509" s="5" t="s">
        <v>28</v>
      </c>
      <c r="C2509" s="26">
        <v>43991</v>
      </c>
      <c r="D2509" s="4">
        <v>0</v>
      </c>
      <c r="E2509" s="29">
        <v>64</v>
      </c>
      <c r="G2509" s="82">
        <f>F2509+G2484</f>
        <v>0</v>
      </c>
      <c r="H2509" s="92">
        <f t="shared" si="176"/>
        <v>64</v>
      </c>
      <c r="I2509" s="92">
        <f t="shared" si="178"/>
        <v>4.1588830833596715</v>
      </c>
      <c r="J2509" s="149">
        <f t="shared" si="177"/>
        <v>246.47804332786907</v>
      </c>
    </row>
    <row r="2510" spans="1:10" x14ac:dyDescent="0.25">
      <c r="A2510" s="92">
        <f t="shared" si="179"/>
        <v>100</v>
      </c>
      <c r="B2510" s="5" t="s">
        <v>28</v>
      </c>
      <c r="C2510" s="26">
        <v>43992</v>
      </c>
      <c r="D2510" s="4">
        <v>0</v>
      </c>
      <c r="E2510" s="29">
        <v>64</v>
      </c>
      <c r="G2510" s="82">
        <f>F2510+G2485</f>
        <v>2</v>
      </c>
      <c r="H2510" s="92">
        <f t="shared" si="176"/>
        <v>64</v>
      </c>
      <c r="I2510" s="92">
        <f t="shared" si="178"/>
        <v>4.1588830833596715</v>
      </c>
      <c r="J2510" s="149">
        <f t="shared" si="177"/>
        <v>231.07316561987724</v>
      </c>
    </row>
    <row r="2511" spans="1:10" x14ac:dyDescent="0.25">
      <c r="A2511" s="92">
        <f t="shared" si="179"/>
        <v>101</v>
      </c>
      <c r="B2511" s="5" t="s">
        <v>28</v>
      </c>
      <c r="C2511" s="26">
        <v>43993</v>
      </c>
      <c r="D2511" s="4">
        <v>0</v>
      </c>
      <c r="E2511" s="29">
        <v>64</v>
      </c>
      <c r="G2511" s="82">
        <f>F2511+G2486</f>
        <v>24</v>
      </c>
      <c r="H2511" s="92">
        <f t="shared" si="176"/>
        <v>64</v>
      </c>
      <c r="I2511" s="92">
        <f t="shared" si="178"/>
        <v>4.1588830833596715</v>
      </c>
      <c r="J2511" s="149">
        <f t="shared" si="177"/>
        <v>246.47804332786907</v>
      </c>
    </row>
    <row r="2512" spans="1:10" x14ac:dyDescent="0.25">
      <c r="A2512" s="92">
        <f t="shared" si="179"/>
        <v>102</v>
      </c>
      <c r="B2512" s="5" t="s">
        <v>28</v>
      </c>
      <c r="C2512" s="26">
        <v>43994</v>
      </c>
      <c r="D2512" s="4">
        <v>0</v>
      </c>
      <c r="E2512" s="29">
        <v>64</v>
      </c>
      <c r="G2512" s="82" t="e">
        <f>F2512+G2487</f>
        <v>#REF!</v>
      </c>
      <c r="H2512" s="92">
        <f t="shared" si="176"/>
        <v>64</v>
      </c>
      <c r="I2512" s="92">
        <f t="shared" si="178"/>
        <v>4.1588830833596715</v>
      </c>
      <c r="J2512" s="149">
        <f t="shared" si="177"/>
        <v>308.09755415983636</v>
      </c>
    </row>
    <row r="2513" spans="1:10" x14ac:dyDescent="0.25">
      <c r="A2513" s="92">
        <f t="shared" si="179"/>
        <v>103</v>
      </c>
      <c r="B2513" s="5" t="s">
        <v>28</v>
      </c>
      <c r="C2513" s="26">
        <v>43995</v>
      </c>
      <c r="D2513" s="4">
        <v>0</v>
      </c>
      <c r="E2513" s="29">
        <v>64</v>
      </c>
      <c r="G2513" s="82" t="e">
        <f>F2513+G2488</f>
        <v>#REF!</v>
      </c>
      <c r="H2513" s="92">
        <f t="shared" si="176"/>
        <v>64</v>
      </c>
      <c r="I2513" s="92">
        <f t="shared" si="178"/>
        <v>4.1588830833596715</v>
      </c>
      <c r="J2513" s="149">
        <f t="shared" si="177"/>
        <v>528.16723570257659</v>
      </c>
    </row>
    <row r="2514" spans="1:10" x14ac:dyDescent="0.25">
      <c r="A2514" s="92">
        <f t="shared" si="179"/>
        <v>104</v>
      </c>
      <c r="B2514" s="5" t="s">
        <v>28</v>
      </c>
      <c r="C2514" s="26">
        <v>43996</v>
      </c>
      <c r="D2514" s="4">
        <v>0</v>
      </c>
      <c r="E2514" s="29">
        <v>64</v>
      </c>
      <c r="G2514" s="82">
        <f>F2514+G2489</f>
        <v>238</v>
      </c>
      <c r="H2514" s="92">
        <f t="shared" si="176"/>
        <v>64</v>
      </c>
      <c r="I2514" s="92">
        <f t="shared" si="178"/>
        <v>4.1588830833596715</v>
      </c>
      <c r="J2514" s="149" t="e">
        <f t="shared" si="177"/>
        <v>#DIV/0!</v>
      </c>
    </row>
    <row r="2515" spans="1:10" x14ac:dyDescent="0.25">
      <c r="A2515" s="92">
        <f t="shared" si="179"/>
        <v>105</v>
      </c>
      <c r="B2515" s="5" t="s">
        <v>28</v>
      </c>
      <c r="C2515" s="26">
        <v>43997</v>
      </c>
      <c r="D2515" s="4">
        <v>0</v>
      </c>
      <c r="E2515" s="29">
        <v>64</v>
      </c>
      <c r="G2515" s="82" t="e">
        <f>F2515+G2490</f>
        <v>#REF!</v>
      </c>
      <c r="H2515" s="92">
        <f t="shared" si="176"/>
        <v>64</v>
      </c>
      <c r="I2515" s="92">
        <f t="shared" si="178"/>
        <v>4.1588830833596715</v>
      </c>
      <c r="J2515" s="149" t="e">
        <f t="shared" si="177"/>
        <v>#DIV/0!</v>
      </c>
    </row>
    <row r="2516" spans="1:10" x14ac:dyDescent="0.25">
      <c r="A2516" s="92">
        <f t="shared" si="179"/>
        <v>106</v>
      </c>
      <c r="B2516" s="5" t="s">
        <v>28</v>
      </c>
      <c r="C2516" s="26">
        <v>43998</v>
      </c>
      <c r="D2516" s="4">
        <v>0</v>
      </c>
      <c r="E2516" s="29">
        <v>64</v>
      </c>
      <c r="G2516" s="82" t="e">
        <f>F2516+G2491</f>
        <v>#REF!</v>
      </c>
      <c r="H2516" s="92">
        <f t="shared" si="176"/>
        <v>64</v>
      </c>
      <c r="I2516" s="92">
        <f t="shared" si="178"/>
        <v>4.1588830833596715</v>
      </c>
      <c r="J2516" s="149" t="e">
        <f t="shared" si="177"/>
        <v>#DIV/0!</v>
      </c>
    </row>
    <row r="2517" spans="1:10" x14ac:dyDescent="0.25">
      <c r="A2517" s="92">
        <f t="shared" si="179"/>
        <v>107</v>
      </c>
      <c r="B2517" s="5" t="s">
        <v>28</v>
      </c>
      <c r="C2517" s="26">
        <v>43999</v>
      </c>
      <c r="D2517" s="4">
        <v>0</v>
      </c>
      <c r="E2517" s="29">
        <v>64</v>
      </c>
      <c r="G2517" s="82" t="e">
        <f>F2517+G2492</f>
        <v>#REF!</v>
      </c>
      <c r="H2517" s="92">
        <f t="shared" si="176"/>
        <v>64</v>
      </c>
      <c r="I2517" s="92">
        <f t="shared" si="178"/>
        <v>4.1588830833596715</v>
      </c>
      <c r="J2517" s="149" t="e">
        <f t="shared" si="177"/>
        <v>#DIV/0!</v>
      </c>
    </row>
    <row r="2518" spans="1:10" x14ac:dyDescent="0.25">
      <c r="A2518" s="92">
        <f t="shared" si="179"/>
        <v>108</v>
      </c>
      <c r="B2518" s="5" t="s">
        <v>28</v>
      </c>
      <c r="C2518" s="26">
        <v>44000</v>
      </c>
      <c r="D2518" s="4">
        <v>0</v>
      </c>
      <c r="E2518" s="29">
        <v>64</v>
      </c>
      <c r="G2518" s="82">
        <f>F2518+G2493</f>
        <v>242</v>
      </c>
      <c r="H2518" s="92">
        <f t="shared" si="176"/>
        <v>64</v>
      </c>
      <c r="I2518" s="92">
        <f t="shared" si="178"/>
        <v>4.1588830833596715</v>
      </c>
      <c r="J2518" s="149" t="e">
        <f t="shared" si="177"/>
        <v>#DIV/0!</v>
      </c>
    </row>
    <row r="2519" spans="1:10" x14ac:dyDescent="0.25">
      <c r="A2519" s="92">
        <f t="shared" si="179"/>
        <v>109</v>
      </c>
      <c r="B2519" s="5" t="s">
        <v>28</v>
      </c>
      <c r="C2519" s="26">
        <v>44001</v>
      </c>
      <c r="D2519" s="4">
        <v>0</v>
      </c>
      <c r="E2519" s="29">
        <v>64</v>
      </c>
      <c r="G2519" s="82">
        <f>F2519+G2494</f>
        <v>242</v>
      </c>
      <c r="H2519" s="92">
        <f t="shared" si="176"/>
        <v>64</v>
      </c>
      <c r="I2519" s="92">
        <f t="shared" si="178"/>
        <v>4.1588830833596715</v>
      </c>
      <c r="J2519" s="149" t="e">
        <f t="shared" si="177"/>
        <v>#DIV/0!</v>
      </c>
    </row>
    <row r="2520" spans="1:10" x14ac:dyDescent="0.25">
      <c r="A2520" s="92">
        <f t="shared" si="179"/>
        <v>110</v>
      </c>
      <c r="B2520" s="5" t="s">
        <v>28</v>
      </c>
      <c r="C2520" s="26">
        <v>44002</v>
      </c>
      <c r="D2520" s="4">
        <v>0</v>
      </c>
      <c r="E2520" s="29">
        <v>64</v>
      </c>
      <c r="G2520" s="82" t="e">
        <f>F2520+G2495</f>
        <v>#REF!</v>
      </c>
      <c r="H2520" s="92">
        <f t="shared" si="176"/>
        <v>64</v>
      </c>
      <c r="I2520" s="92">
        <f t="shared" si="178"/>
        <v>4.1588830833596715</v>
      </c>
      <c r="J2520" s="149" t="e">
        <f t="shared" si="177"/>
        <v>#DIV/0!</v>
      </c>
    </row>
    <row r="2521" spans="1:10" x14ac:dyDescent="0.25">
      <c r="A2521" s="92">
        <f t="shared" si="179"/>
        <v>111</v>
      </c>
      <c r="B2521" s="5" t="s">
        <v>28</v>
      </c>
      <c r="C2521" s="26">
        <v>44003</v>
      </c>
      <c r="D2521" s="4">
        <v>0</v>
      </c>
      <c r="E2521" s="29">
        <v>64</v>
      </c>
      <c r="G2521" s="82" t="e">
        <f>F2521+G2496</f>
        <v>#REF!</v>
      </c>
      <c r="H2521" s="92">
        <f t="shared" si="176"/>
        <v>64</v>
      </c>
      <c r="I2521" s="92">
        <f t="shared" si="178"/>
        <v>4.1588830833596715</v>
      </c>
      <c r="J2521" s="149" t="e">
        <f t="shared" si="177"/>
        <v>#DIV/0!</v>
      </c>
    </row>
    <row r="2522" spans="1:10" x14ac:dyDescent="0.25">
      <c r="A2522" s="92">
        <f t="shared" si="179"/>
        <v>112</v>
      </c>
      <c r="B2522" s="5" t="s">
        <v>28</v>
      </c>
      <c r="C2522" s="26">
        <v>44004</v>
      </c>
      <c r="D2522" s="4">
        <v>0</v>
      </c>
      <c r="E2522" s="29">
        <v>64</v>
      </c>
      <c r="G2522" s="82" t="e">
        <f>F2522+G2497</f>
        <v>#REF!</v>
      </c>
      <c r="H2522" s="92">
        <f t="shared" si="176"/>
        <v>64</v>
      </c>
      <c r="I2522" s="92">
        <f t="shared" si="178"/>
        <v>4.1588830833596715</v>
      </c>
      <c r="J2522" s="149" t="e">
        <f t="shared" si="177"/>
        <v>#DIV/0!</v>
      </c>
    </row>
    <row r="2523" spans="1:10" x14ac:dyDescent="0.25">
      <c r="A2523" s="92">
        <f t="shared" si="179"/>
        <v>113</v>
      </c>
      <c r="B2523" s="5" t="s">
        <v>28</v>
      </c>
      <c r="C2523" s="26">
        <v>44005</v>
      </c>
      <c r="D2523" s="4">
        <v>1</v>
      </c>
      <c r="E2523" s="29">
        <v>65</v>
      </c>
      <c r="G2523" s="82">
        <f>F2523+G2498</f>
        <v>242</v>
      </c>
      <c r="H2523" s="92">
        <f t="shared" si="176"/>
        <v>65</v>
      </c>
      <c r="I2523" s="92">
        <f t="shared" si="178"/>
        <v>4.1743872698956368</v>
      </c>
      <c r="J2523" s="149">
        <f t="shared" si="177"/>
        <v>536.48517111326612</v>
      </c>
    </row>
    <row r="2524" spans="1:10" x14ac:dyDescent="0.25">
      <c r="A2524" s="92">
        <f t="shared" si="179"/>
        <v>114</v>
      </c>
      <c r="B2524" s="5" t="s">
        <v>28</v>
      </c>
      <c r="C2524" s="26">
        <v>44006</v>
      </c>
      <c r="D2524" s="4">
        <v>7</v>
      </c>
      <c r="E2524" s="29">
        <v>72</v>
      </c>
      <c r="G2524" s="82">
        <f>F2524+G2499</f>
        <v>262</v>
      </c>
      <c r="H2524" s="92">
        <f t="shared" si="176"/>
        <v>72</v>
      </c>
      <c r="I2524" s="92">
        <f t="shared" si="178"/>
        <v>4.2766661190160553</v>
      </c>
      <c r="J2524" s="149">
        <f t="shared" si="177"/>
        <v>64.550135588602757</v>
      </c>
    </row>
    <row r="2525" spans="1:10" x14ac:dyDescent="0.25">
      <c r="A2525" s="92">
        <f t="shared" si="179"/>
        <v>115</v>
      </c>
      <c r="B2525" s="5" t="s">
        <v>28</v>
      </c>
      <c r="C2525" s="26">
        <v>44007</v>
      </c>
      <c r="D2525" s="4">
        <v>2</v>
      </c>
      <c r="E2525" s="29">
        <v>74</v>
      </c>
      <c r="G2525" s="82" t="e">
        <f>F2525+G2500</f>
        <v>#REF!</v>
      </c>
      <c r="H2525" s="92">
        <f t="shared" si="176"/>
        <v>74</v>
      </c>
      <c r="I2525" s="92">
        <f t="shared" si="178"/>
        <v>4.3040650932041702</v>
      </c>
      <c r="J2525" s="149">
        <f t="shared" si="177"/>
        <v>35.251134876332792</v>
      </c>
    </row>
    <row r="2526" spans="1:10" x14ac:dyDescent="0.25">
      <c r="A2526" s="92">
        <f t="shared" si="179"/>
        <v>116</v>
      </c>
      <c r="B2526" s="5" t="s">
        <v>28</v>
      </c>
      <c r="C2526" s="26">
        <v>44008</v>
      </c>
      <c r="D2526" s="4">
        <v>1</v>
      </c>
      <c r="E2526" s="29">
        <v>75</v>
      </c>
      <c r="G2526" s="82" t="e">
        <f>F2526+G2501</f>
        <v>#REF!</v>
      </c>
      <c r="H2526" s="92">
        <f t="shared" si="176"/>
        <v>75</v>
      </c>
      <c r="I2526" s="92">
        <f t="shared" si="178"/>
        <v>4.3174881135363101</v>
      </c>
      <c r="J2526" s="149">
        <f t="shared" si="177"/>
        <v>26.405624195245561</v>
      </c>
    </row>
    <row r="2527" spans="1:10" x14ac:dyDescent="0.25">
      <c r="A2527" s="92">
        <f t="shared" si="179"/>
        <v>117</v>
      </c>
      <c r="B2527" s="5" t="s">
        <v>28</v>
      </c>
      <c r="C2527" s="26">
        <v>44009</v>
      </c>
      <c r="D2527" s="4">
        <v>1</v>
      </c>
      <c r="E2527" s="29">
        <v>76</v>
      </c>
      <c r="G2527" s="82">
        <f>F2527+G2502</f>
        <v>108</v>
      </c>
      <c r="H2527" s="92">
        <f t="shared" si="176"/>
        <v>76</v>
      </c>
      <c r="I2527" s="92">
        <f t="shared" si="178"/>
        <v>4.3307333402863311</v>
      </c>
      <c r="J2527" s="149">
        <f t="shared" si="177"/>
        <v>22.979051685525203</v>
      </c>
    </row>
    <row r="2528" spans="1:10" x14ac:dyDescent="0.25">
      <c r="A2528" s="92">
        <f t="shared" si="179"/>
        <v>118</v>
      </c>
      <c r="B2528" s="5" t="s">
        <v>28</v>
      </c>
      <c r="C2528" s="26">
        <v>44010</v>
      </c>
      <c r="D2528" s="4">
        <v>0</v>
      </c>
      <c r="E2528" s="29">
        <v>76</v>
      </c>
      <c r="G2528" s="82" t="e">
        <f>F2528+G2503</f>
        <v>#REF!</v>
      </c>
      <c r="H2528" s="92">
        <f t="shared" si="176"/>
        <v>76</v>
      </c>
      <c r="I2528" s="92">
        <f t="shared" si="178"/>
        <v>4.3307333402863311</v>
      </c>
      <c r="J2528" s="149">
        <f t="shared" si="177"/>
        <v>23.11495379344548</v>
      </c>
    </row>
    <row r="2529" spans="1:10" x14ac:dyDescent="0.25">
      <c r="A2529" s="92">
        <f t="shared" si="179"/>
        <v>119</v>
      </c>
      <c r="B2529" s="5" t="s">
        <v>28</v>
      </c>
      <c r="C2529" s="26">
        <v>44011</v>
      </c>
      <c r="D2529" s="4">
        <v>4</v>
      </c>
      <c r="E2529" s="29">
        <v>80</v>
      </c>
      <c r="G2529" s="82" t="e">
        <f>F2529+G2504</f>
        <v>#REF!</v>
      </c>
      <c r="H2529" s="92">
        <f t="shared" si="176"/>
        <v>80</v>
      </c>
      <c r="I2529" s="92">
        <f t="shared" si="178"/>
        <v>4.3820266346738812</v>
      </c>
      <c r="J2529" s="149">
        <f t="shared" si="177"/>
        <v>23.110776382425815</v>
      </c>
    </row>
    <row r="2530" spans="1:10" x14ac:dyDescent="0.25">
      <c r="A2530" s="92">
        <f t="shared" si="179"/>
        <v>120</v>
      </c>
      <c r="B2530" s="5" t="s">
        <v>28</v>
      </c>
      <c r="C2530" s="26">
        <v>44012</v>
      </c>
      <c r="D2530" s="4">
        <v>4</v>
      </c>
      <c r="E2530" s="29">
        <v>84</v>
      </c>
      <c r="G2530" s="82">
        <f>F2530+G2505</f>
        <v>45</v>
      </c>
      <c r="H2530" s="92">
        <f t="shared" ref="H2530:H2593" si="180">IF(EXACT(B2530,B2529),D2530+H2529,E2530)</f>
        <v>84</v>
      </c>
      <c r="I2530" s="92">
        <f t="shared" si="178"/>
        <v>4.4308167988433134</v>
      </c>
      <c r="J2530" s="149">
        <f t="shared" si="177"/>
        <v>24.108875669650011</v>
      </c>
    </row>
    <row r="2531" spans="1:10" x14ac:dyDescent="0.25">
      <c r="A2531" s="92">
        <f t="shared" si="179"/>
        <v>121</v>
      </c>
      <c r="B2531" s="5" t="s">
        <v>28</v>
      </c>
      <c r="C2531" s="26">
        <v>44013</v>
      </c>
      <c r="D2531" s="4">
        <v>1</v>
      </c>
      <c r="E2531" s="29">
        <v>85</v>
      </c>
      <c r="F2531" s="4">
        <v>1</v>
      </c>
      <c r="G2531" s="82" t="e">
        <f>F2531+G2506</f>
        <v>#REF!</v>
      </c>
      <c r="H2531" s="92">
        <f t="shared" si="180"/>
        <v>85</v>
      </c>
      <c r="I2531" s="92">
        <f t="shared" si="178"/>
        <v>4.4426512564903167</v>
      </c>
      <c r="J2531" s="149">
        <f t="shared" si="177"/>
        <v>29.269210106520418</v>
      </c>
    </row>
    <row r="2532" spans="1:10" x14ac:dyDescent="0.25">
      <c r="A2532" s="92">
        <f t="shared" si="179"/>
        <v>122</v>
      </c>
      <c r="B2532" s="5" t="s">
        <v>28</v>
      </c>
      <c r="C2532" s="26">
        <v>44014</v>
      </c>
      <c r="D2532" s="4">
        <v>3</v>
      </c>
      <c r="E2532" s="29">
        <v>88</v>
      </c>
      <c r="G2532" s="82" t="e">
        <f>F2532+G2507</f>
        <v>#REF!</v>
      </c>
      <c r="H2532" s="92">
        <f t="shared" si="180"/>
        <v>88</v>
      </c>
      <c r="I2532" s="92">
        <f t="shared" si="178"/>
        <v>4.4773368144782069</v>
      </c>
      <c r="J2532" s="149">
        <f t="shared" si="177"/>
        <v>26.583293788556318</v>
      </c>
    </row>
    <row r="2533" spans="1:10" x14ac:dyDescent="0.25">
      <c r="A2533" s="92">
        <f t="shared" si="179"/>
        <v>123</v>
      </c>
      <c r="B2533" s="5" t="s">
        <v>28</v>
      </c>
      <c r="C2533" s="26">
        <v>44015</v>
      </c>
      <c r="D2533" s="4">
        <v>3</v>
      </c>
      <c r="E2533" s="29">
        <v>91</v>
      </c>
      <c r="G2533" s="82">
        <f>F2533+G2508</f>
        <v>56</v>
      </c>
      <c r="H2533" s="92">
        <f t="shared" si="180"/>
        <v>91</v>
      </c>
      <c r="I2533" s="92">
        <f t="shared" si="178"/>
        <v>4.5108595065168497</v>
      </c>
      <c r="J2533" s="149">
        <f t="shared" si="177"/>
        <v>23.561541458326257</v>
      </c>
    </row>
    <row r="2534" spans="1:10" x14ac:dyDescent="0.25">
      <c r="A2534" s="92">
        <f t="shared" si="179"/>
        <v>124</v>
      </c>
      <c r="B2534" s="5" t="s">
        <v>28</v>
      </c>
      <c r="C2534" s="26">
        <v>44016</v>
      </c>
      <c r="D2534" s="4">
        <v>5</v>
      </c>
      <c r="E2534" s="29">
        <v>96</v>
      </c>
      <c r="G2534" s="82">
        <f>F2534+G2509</f>
        <v>0</v>
      </c>
      <c r="H2534" s="92">
        <f t="shared" si="180"/>
        <v>96</v>
      </c>
      <c r="I2534" s="92">
        <f t="shared" si="178"/>
        <v>4.5643481914678361</v>
      </c>
      <c r="J2534" s="149">
        <f t="shared" si="177"/>
        <v>20.547117745065499</v>
      </c>
    </row>
    <row r="2535" spans="1:10" x14ac:dyDescent="0.25">
      <c r="A2535" s="92">
        <f t="shared" si="179"/>
        <v>125</v>
      </c>
      <c r="B2535" s="5" t="s">
        <v>28</v>
      </c>
      <c r="C2535" s="26">
        <v>44017</v>
      </c>
      <c r="D2535" s="4">
        <v>6</v>
      </c>
      <c r="E2535" s="29">
        <v>102</v>
      </c>
      <c r="G2535" s="82">
        <f>F2535+G2510</f>
        <v>2</v>
      </c>
      <c r="H2535" s="92">
        <f t="shared" si="180"/>
        <v>102</v>
      </c>
      <c r="I2535" s="92">
        <f t="shared" si="178"/>
        <v>4.6249728132842707</v>
      </c>
      <c r="J2535" s="149">
        <f t="shared" si="177"/>
        <v>17.936725011232006</v>
      </c>
    </row>
    <row r="2536" spans="1:10" x14ac:dyDescent="0.25">
      <c r="A2536" s="92">
        <f t="shared" si="179"/>
        <v>126</v>
      </c>
      <c r="B2536" s="5" t="s">
        <v>28</v>
      </c>
      <c r="C2536" s="26">
        <v>44018</v>
      </c>
      <c r="D2536" s="4">
        <v>5</v>
      </c>
      <c r="E2536" s="29">
        <v>107</v>
      </c>
      <c r="G2536" s="82">
        <f>F2536+G2511</f>
        <v>24</v>
      </c>
      <c r="H2536" s="92">
        <f t="shared" si="180"/>
        <v>107</v>
      </c>
      <c r="I2536" s="92">
        <f t="shared" si="178"/>
        <v>4.6728288344619058</v>
      </c>
      <c r="J2536" s="149">
        <f t="shared" si="177"/>
        <v>17.099621093361936</v>
      </c>
    </row>
    <row r="2537" spans="1:10" x14ac:dyDescent="0.25">
      <c r="A2537" s="92">
        <f t="shared" si="179"/>
        <v>127</v>
      </c>
      <c r="B2537" s="5" t="s">
        <v>28</v>
      </c>
      <c r="C2537" s="26">
        <v>44019</v>
      </c>
      <c r="D2537" s="4">
        <v>3</v>
      </c>
      <c r="E2537" s="29">
        <v>110</v>
      </c>
      <c r="G2537" s="82" t="e">
        <f>F2537+G2512</f>
        <v>#REF!</v>
      </c>
      <c r="H2537" s="92">
        <f t="shared" si="180"/>
        <v>110</v>
      </c>
      <c r="I2537" s="92">
        <f t="shared" si="178"/>
        <v>4.7004803657924166</v>
      </c>
      <c r="J2537" s="149">
        <f t="shared" si="177"/>
        <v>16.471152397895523</v>
      </c>
    </row>
    <row r="2538" spans="1:10" x14ac:dyDescent="0.25">
      <c r="A2538" s="92">
        <f t="shared" si="179"/>
        <v>128</v>
      </c>
      <c r="B2538" s="5" t="s">
        <v>28</v>
      </c>
      <c r="C2538" s="26">
        <v>44020</v>
      </c>
      <c r="D2538" s="4">
        <v>14</v>
      </c>
      <c r="E2538" s="29">
        <v>124</v>
      </c>
      <c r="G2538" s="82" t="e">
        <f>F2538+G2513</f>
        <v>#REF!</v>
      </c>
      <c r="H2538" s="92">
        <f t="shared" si="180"/>
        <v>124</v>
      </c>
      <c r="I2538" s="92">
        <f t="shared" si="178"/>
        <v>4.8202815656050371</v>
      </c>
      <c r="J2538" s="149">
        <f t="shared" si="177"/>
        <v>13.522741927658441</v>
      </c>
    </row>
    <row r="2539" spans="1:10" x14ac:dyDescent="0.25">
      <c r="A2539" s="92">
        <f t="shared" si="179"/>
        <v>129</v>
      </c>
      <c r="B2539" s="5" t="s">
        <v>28</v>
      </c>
      <c r="C2539" s="26">
        <v>44021</v>
      </c>
      <c r="D2539" s="4">
        <v>1</v>
      </c>
      <c r="E2539" s="29">
        <v>125</v>
      </c>
      <c r="G2539" s="82">
        <f>F2539+G2514</f>
        <v>238</v>
      </c>
      <c r="H2539" s="92">
        <f t="shared" si="180"/>
        <v>125</v>
      </c>
      <c r="I2539" s="92">
        <f t="shared" si="178"/>
        <v>4.8283137373023015</v>
      </c>
      <c r="J2539" s="149">
        <f t="shared" si="177"/>
        <v>13.054200754431724</v>
      </c>
    </row>
    <row r="2540" spans="1:10" x14ac:dyDescent="0.25">
      <c r="A2540" s="92">
        <f t="shared" si="179"/>
        <v>130</v>
      </c>
      <c r="B2540" s="5" t="s">
        <v>28</v>
      </c>
      <c r="C2540" s="26">
        <v>44022</v>
      </c>
      <c r="D2540" s="4">
        <v>6</v>
      </c>
      <c r="E2540" s="29">
        <v>131</v>
      </c>
      <c r="F2540" s="4">
        <v>2</v>
      </c>
      <c r="G2540" s="82" t="e">
        <f>F2540+G2515</f>
        <v>#REF!</v>
      </c>
      <c r="H2540" s="92">
        <f t="shared" si="180"/>
        <v>131</v>
      </c>
      <c r="I2540" s="92">
        <f t="shared" si="178"/>
        <v>4.8751973232011512</v>
      </c>
      <c r="J2540" s="149">
        <f t="shared" si="177"/>
        <v>12.985581357896331</v>
      </c>
    </row>
    <row r="2541" spans="1:10" x14ac:dyDescent="0.25">
      <c r="A2541" s="92">
        <f t="shared" si="179"/>
        <v>131</v>
      </c>
      <c r="B2541" s="5" t="s">
        <v>28</v>
      </c>
      <c r="C2541" s="26">
        <v>44023</v>
      </c>
      <c r="D2541" s="4">
        <v>5</v>
      </c>
      <c r="E2541" s="29">
        <v>136</v>
      </c>
      <c r="G2541" s="82" t="e">
        <f>F2541+G2516</f>
        <v>#REF!</v>
      </c>
      <c r="H2541" s="92">
        <f t="shared" si="180"/>
        <v>136</v>
      </c>
      <c r="I2541" s="92">
        <f t="shared" si="178"/>
        <v>4.9126548857360524</v>
      </c>
      <c r="J2541" s="149">
        <f t="shared" si="177"/>
        <v>13.61806066840305</v>
      </c>
    </row>
    <row r="2542" spans="1:10" x14ac:dyDescent="0.25">
      <c r="A2542" s="92">
        <f t="shared" si="179"/>
        <v>132</v>
      </c>
      <c r="B2542" s="5" t="s">
        <v>28</v>
      </c>
      <c r="C2542" s="26">
        <v>44024</v>
      </c>
      <c r="D2542" s="4">
        <v>4</v>
      </c>
      <c r="E2542" s="29">
        <v>140</v>
      </c>
      <c r="G2542" s="82" t="e">
        <f>F2542+G2517</f>
        <v>#REF!</v>
      </c>
      <c r="H2542" s="92">
        <f t="shared" si="180"/>
        <v>140</v>
      </c>
      <c r="I2542" s="92">
        <f t="shared" si="178"/>
        <v>4.9416424226093039</v>
      </c>
      <c r="J2542" s="149">
        <f t="shared" si="177"/>
        <v>14.747810239646586</v>
      </c>
    </row>
    <row r="2543" spans="1:10" x14ac:dyDescent="0.25">
      <c r="A2543" s="92">
        <f t="shared" si="179"/>
        <v>133</v>
      </c>
      <c r="B2543" s="5" t="s">
        <v>28</v>
      </c>
      <c r="C2543" s="26">
        <v>44025</v>
      </c>
      <c r="D2543" s="4">
        <v>6</v>
      </c>
      <c r="E2543" s="29">
        <v>146</v>
      </c>
      <c r="G2543" s="82">
        <f>F2543+G2518</f>
        <v>242</v>
      </c>
      <c r="H2543" s="92">
        <f t="shared" si="180"/>
        <v>146</v>
      </c>
      <c r="I2543" s="92">
        <f t="shared" si="178"/>
        <v>4.9836066217083363</v>
      </c>
      <c r="J2543" s="149">
        <f t="shared" si="177"/>
        <v>15.713982078164319</v>
      </c>
    </row>
    <row r="2544" spans="1:10" x14ac:dyDescent="0.25">
      <c r="A2544" s="92">
        <f t="shared" si="179"/>
        <v>134</v>
      </c>
      <c r="B2544" s="5" t="s">
        <v>28</v>
      </c>
      <c r="C2544" s="26">
        <v>44026</v>
      </c>
      <c r="D2544" s="4">
        <v>8</v>
      </c>
      <c r="E2544" s="29">
        <v>154</v>
      </c>
      <c r="G2544" s="82">
        <f>F2544+G2519</f>
        <v>242</v>
      </c>
      <c r="H2544" s="92">
        <f t="shared" si="180"/>
        <v>154</v>
      </c>
      <c r="I2544" s="92">
        <f t="shared" si="178"/>
        <v>5.0369526024136295</v>
      </c>
      <c r="J2544" s="149">
        <f t="shared" si="177"/>
        <v>16.404119165093693</v>
      </c>
    </row>
    <row r="2545" spans="1:10" x14ac:dyDescent="0.25">
      <c r="A2545" s="92">
        <f t="shared" si="179"/>
        <v>135</v>
      </c>
      <c r="B2545" s="5" t="s">
        <v>28</v>
      </c>
      <c r="C2545" s="26">
        <v>44027</v>
      </c>
      <c r="D2545" s="4">
        <v>3</v>
      </c>
      <c r="E2545" s="29">
        <v>157</v>
      </c>
      <c r="G2545" s="82" t="e">
        <f>F2545+G2520</f>
        <v>#REF!</v>
      </c>
      <c r="H2545" s="92">
        <f t="shared" si="180"/>
        <v>157</v>
      </c>
      <c r="I2545" s="92">
        <f t="shared" si="178"/>
        <v>5.0562458053483077</v>
      </c>
      <c r="J2545" s="149">
        <f t="shared" si="177"/>
        <v>19.095217677586938</v>
      </c>
    </row>
    <row r="2546" spans="1:10" x14ac:dyDescent="0.25">
      <c r="A2546" s="92">
        <f t="shared" si="179"/>
        <v>136</v>
      </c>
      <c r="B2546" s="5" t="s">
        <v>28</v>
      </c>
      <c r="C2546" s="26">
        <v>44028</v>
      </c>
      <c r="D2546" s="4">
        <v>4</v>
      </c>
      <c r="E2546" s="29">
        <v>161</v>
      </c>
      <c r="F2546" s="4">
        <v>2</v>
      </c>
      <c r="G2546" s="82" t="e">
        <f>F2546+G2521</f>
        <v>#REF!</v>
      </c>
      <c r="H2546" s="92">
        <f t="shared" si="180"/>
        <v>161</v>
      </c>
      <c r="I2546" s="92">
        <f t="shared" si="178"/>
        <v>5.0814043649844631</v>
      </c>
      <c r="J2546" s="149">
        <f t="shared" ref="J2546:J2609" si="181">LN(2)/SLOPE(I2539:I2546,A2539:A2546)</f>
        <v>18.83226702995648</v>
      </c>
    </row>
    <row r="2547" spans="1:10" x14ac:dyDescent="0.25">
      <c r="A2547" s="92">
        <f t="shared" si="179"/>
        <v>137</v>
      </c>
      <c r="B2547" s="5" t="s">
        <v>28</v>
      </c>
      <c r="C2547" s="26">
        <v>44029</v>
      </c>
      <c r="D2547" s="4">
        <v>2</v>
      </c>
      <c r="E2547" s="29">
        <v>163</v>
      </c>
      <c r="F2547" s="4">
        <v>2</v>
      </c>
      <c r="G2547" s="82" t="e">
        <f>F2547+G2522</f>
        <v>#REF!</v>
      </c>
      <c r="H2547" s="92">
        <f t="shared" si="180"/>
        <v>163</v>
      </c>
      <c r="I2547" s="92">
        <f t="shared" si="178"/>
        <v>5.0937502008067623</v>
      </c>
      <c r="J2547" s="149">
        <f t="shared" si="181"/>
        <v>21.013756493716429</v>
      </c>
    </row>
    <row r="2548" spans="1:10" x14ac:dyDescent="0.25">
      <c r="A2548" s="92">
        <f t="shared" si="179"/>
        <v>138</v>
      </c>
      <c r="B2548" s="5" t="s">
        <v>28</v>
      </c>
      <c r="C2548" s="26">
        <v>44030</v>
      </c>
      <c r="D2548" s="4">
        <v>17</v>
      </c>
      <c r="E2548" s="29">
        <v>180</v>
      </c>
      <c r="G2548" s="82">
        <f>F2548+G2523</f>
        <v>242</v>
      </c>
      <c r="H2548" s="92">
        <f t="shared" si="180"/>
        <v>180</v>
      </c>
      <c r="I2548" s="92">
        <f t="shared" si="178"/>
        <v>5.1929568508902104</v>
      </c>
      <c r="J2548" s="149">
        <f t="shared" si="181"/>
        <v>19.18216108175525</v>
      </c>
    </row>
    <row r="2549" spans="1:10" x14ac:dyDescent="0.25">
      <c r="A2549" s="92">
        <f t="shared" si="179"/>
        <v>139</v>
      </c>
      <c r="B2549" s="5" t="s">
        <v>28</v>
      </c>
      <c r="C2549" s="26">
        <v>44031</v>
      </c>
      <c r="D2549" s="4">
        <v>4</v>
      </c>
      <c r="E2549" s="29">
        <v>184</v>
      </c>
      <c r="G2549" s="82">
        <f>F2549+G2524</f>
        <v>262</v>
      </c>
      <c r="H2549" s="92">
        <f t="shared" si="180"/>
        <v>184</v>
      </c>
      <c r="I2549" s="92">
        <f t="shared" si="178"/>
        <v>5.2149357576089859</v>
      </c>
      <c r="J2549" s="149">
        <f t="shared" si="181"/>
        <v>18.452550524836219</v>
      </c>
    </row>
    <row r="2550" spans="1:10" x14ac:dyDescent="0.25">
      <c r="A2550" s="92">
        <f t="shared" si="179"/>
        <v>140</v>
      </c>
      <c r="B2550" s="5" t="s">
        <v>28</v>
      </c>
      <c r="C2550" s="26">
        <v>44032</v>
      </c>
      <c r="D2550" s="4">
        <v>0</v>
      </c>
      <c r="E2550" s="29">
        <v>184</v>
      </c>
      <c r="G2550" s="82" t="e">
        <f>F2550+G2525</f>
        <v>#REF!</v>
      </c>
      <c r="H2550" s="92">
        <f t="shared" si="180"/>
        <v>184</v>
      </c>
      <c r="I2550" s="92">
        <f t="shared" si="178"/>
        <v>5.2149357576089859</v>
      </c>
      <c r="J2550" s="149">
        <f t="shared" si="181"/>
        <v>19.860282085744647</v>
      </c>
    </row>
    <row r="2551" spans="1:10" x14ac:dyDescent="0.25">
      <c r="A2551" s="92">
        <f t="shared" si="179"/>
        <v>141</v>
      </c>
      <c r="B2551" s="5" t="s">
        <v>28</v>
      </c>
      <c r="C2551" s="26">
        <v>44033</v>
      </c>
      <c r="D2551" s="4">
        <v>2</v>
      </c>
      <c r="E2551" s="29">
        <v>186</v>
      </c>
      <c r="G2551" s="82" t="e">
        <f>F2551+G2526</f>
        <v>#REF!</v>
      </c>
      <c r="H2551" s="92">
        <f t="shared" si="180"/>
        <v>186</v>
      </c>
      <c r="I2551" s="92">
        <f t="shared" si="178"/>
        <v>5.2257466737132017</v>
      </c>
      <c r="J2551" s="149">
        <f t="shared" si="181"/>
        <v>22.267156491952978</v>
      </c>
    </row>
    <row r="2552" spans="1:10" x14ac:dyDescent="0.25">
      <c r="A2552" s="92">
        <f t="shared" si="179"/>
        <v>142</v>
      </c>
      <c r="B2552" s="5" t="s">
        <v>28</v>
      </c>
      <c r="C2552" s="26">
        <v>44034</v>
      </c>
      <c r="D2552" s="4">
        <v>10</v>
      </c>
      <c r="E2552" s="29">
        <v>196</v>
      </c>
      <c r="G2552" s="82">
        <f>F2552+G2527</f>
        <v>108</v>
      </c>
      <c r="H2552" s="92">
        <f t="shared" si="180"/>
        <v>196</v>
      </c>
      <c r="I2552" s="92">
        <f t="shared" si="178"/>
        <v>5.2781146592305168</v>
      </c>
      <c r="J2552" s="149">
        <f t="shared" si="181"/>
        <v>21.886150556342876</v>
      </c>
    </row>
    <row r="2553" spans="1:10" x14ac:dyDescent="0.25">
      <c r="A2553" s="92">
        <f t="shared" si="179"/>
        <v>143</v>
      </c>
      <c r="B2553" s="5" t="s">
        <v>28</v>
      </c>
      <c r="C2553" s="26">
        <v>44035</v>
      </c>
      <c r="D2553" s="4">
        <v>9</v>
      </c>
      <c r="E2553" s="29">
        <v>205</v>
      </c>
      <c r="G2553" s="82" t="e">
        <f>F2553+G2528</f>
        <v>#REF!</v>
      </c>
      <c r="H2553" s="92">
        <f t="shared" si="180"/>
        <v>205</v>
      </c>
      <c r="I2553" s="92">
        <f t="shared" si="178"/>
        <v>5.3230099791384085</v>
      </c>
      <c r="J2553" s="149">
        <f t="shared" si="181"/>
        <v>21.473665339741764</v>
      </c>
    </row>
    <row r="2554" spans="1:10" x14ac:dyDescent="0.25">
      <c r="A2554" s="92">
        <f t="shared" si="179"/>
        <v>144</v>
      </c>
      <c r="B2554" s="5" t="s">
        <v>28</v>
      </c>
      <c r="C2554" s="26">
        <v>44036</v>
      </c>
      <c r="D2554" s="4">
        <v>10</v>
      </c>
      <c r="E2554" s="29">
        <v>215</v>
      </c>
      <c r="G2554" s="82" t="e">
        <f>F2554+G2529</f>
        <v>#REF!</v>
      </c>
      <c r="H2554" s="92">
        <f t="shared" si="180"/>
        <v>215</v>
      </c>
      <c r="I2554" s="92">
        <f t="shared" si="178"/>
        <v>5.3706380281276624</v>
      </c>
      <c r="J2554" s="149">
        <f t="shared" si="181"/>
        <v>20.87771710947899</v>
      </c>
    </row>
    <row r="2555" spans="1:10" x14ac:dyDescent="0.25">
      <c r="A2555" s="92">
        <f t="shared" si="179"/>
        <v>145</v>
      </c>
      <c r="B2555" s="5" t="s">
        <v>28</v>
      </c>
      <c r="C2555" s="26">
        <v>44037</v>
      </c>
      <c r="D2555" s="4">
        <v>15</v>
      </c>
      <c r="E2555" s="29">
        <v>230</v>
      </c>
      <c r="G2555" s="82">
        <f>F2555+G2530</f>
        <v>45</v>
      </c>
      <c r="H2555" s="92">
        <f t="shared" si="180"/>
        <v>230</v>
      </c>
      <c r="I2555" s="92">
        <f t="shared" si="178"/>
        <v>5.4380793089231956</v>
      </c>
      <c r="J2555" s="149">
        <f t="shared" si="181"/>
        <v>20.280456436278762</v>
      </c>
    </row>
    <row r="2556" spans="1:10" x14ac:dyDescent="0.25">
      <c r="A2556" s="92">
        <f t="shared" si="179"/>
        <v>146</v>
      </c>
      <c r="B2556" s="5" t="s">
        <v>28</v>
      </c>
      <c r="C2556" s="26">
        <v>44038</v>
      </c>
      <c r="D2556" s="4">
        <v>9</v>
      </c>
      <c r="E2556" s="29">
        <v>239</v>
      </c>
      <c r="G2556" s="82" t="e">
        <f>F2556+G2531</f>
        <v>#REF!</v>
      </c>
      <c r="H2556" s="92">
        <f t="shared" si="180"/>
        <v>239</v>
      </c>
      <c r="I2556" s="92">
        <f t="shared" si="178"/>
        <v>5.476463551931511</v>
      </c>
      <c r="J2556" s="149">
        <f t="shared" si="181"/>
        <v>16.994942841456311</v>
      </c>
    </row>
    <row r="2557" spans="1:10" x14ac:dyDescent="0.25">
      <c r="A2557" s="92">
        <f t="shared" si="179"/>
        <v>147</v>
      </c>
      <c r="B2557" s="5" t="s">
        <v>28</v>
      </c>
      <c r="C2557" s="26">
        <v>44039</v>
      </c>
      <c r="D2557" s="4">
        <v>10</v>
      </c>
      <c r="E2557" s="29">
        <v>249</v>
      </c>
      <c r="F2557" s="4">
        <v>1</v>
      </c>
      <c r="G2557" s="82" t="e">
        <f>F2557+G2532</f>
        <v>#REF!</v>
      </c>
      <c r="H2557" s="92">
        <f t="shared" si="180"/>
        <v>249</v>
      </c>
      <c r="I2557" s="92">
        <f t="shared" si="178"/>
        <v>5.5174528964647074</v>
      </c>
      <c r="J2557" s="149">
        <f t="shared" si="181"/>
        <v>14.934201011706213</v>
      </c>
    </row>
    <row r="2558" spans="1:10" x14ac:dyDescent="0.25">
      <c r="A2558" s="92">
        <f t="shared" si="179"/>
        <v>148</v>
      </c>
      <c r="B2558" s="5" t="s">
        <v>28</v>
      </c>
      <c r="C2558" s="26">
        <v>44040</v>
      </c>
      <c r="D2558" s="4">
        <v>10</v>
      </c>
      <c r="E2558" s="29">
        <v>259</v>
      </c>
      <c r="G2558" s="82">
        <f>F2558+G2533</f>
        <v>56</v>
      </c>
      <c r="H2558" s="92">
        <f t="shared" si="180"/>
        <v>259</v>
      </c>
      <c r="I2558" s="92">
        <f t="shared" si="178"/>
        <v>5.5568280616995374</v>
      </c>
      <c r="J2558" s="149">
        <f t="shared" si="181"/>
        <v>14.40461580868214</v>
      </c>
    </row>
    <row r="2559" spans="1:10" x14ac:dyDescent="0.25">
      <c r="A2559" s="92">
        <f t="shared" si="179"/>
        <v>149</v>
      </c>
      <c r="B2559" s="5" t="s">
        <v>28</v>
      </c>
      <c r="C2559" s="26">
        <v>44041</v>
      </c>
      <c r="D2559" s="4">
        <v>31</v>
      </c>
      <c r="E2559" s="29">
        <v>290</v>
      </c>
      <c r="G2559" s="82">
        <f>F2559+G2534</f>
        <v>0</v>
      </c>
      <c r="H2559" s="92">
        <f t="shared" si="180"/>
        <v>290</v>
      </c>
      <c r="I2559" s="92">
        <f t="shared" si="178"/>
        <v>5.6698809229805196</v>
      </c>
      <c r="J2559" s="149">
        <f t="shared" si="181"/>
        <v>13.262097624912743</v>
      </c>
    </row>
    <row r="2560" spans="1:10" x14ac:dyDescent="0.25">
      <c r="A2560" s="92">
        <f t="shared" si="179"/>
        <v>150</v>
      </c>
      <c r="B2560" s="5" t="s">
        <v>28</v>
      </c>
      <c r="C2560" s="26">
        <v>44042</v>
      </c>
      <c r="D2560" s="4">
        <v>11</v>
      </c>
      <c r="E2560" s="29">
        <v>301</v>
      </c>
      <c r="G2560" s="82">
        <f>F2560+G2535</f>
        <v>2</v>
      </c>
      <c r="H2560" s="92">
        <f t="shared" si="180"/>
        <v>301</v>
      </c>
      <c r="I2560" s="92">
        <f t="shared" si="178"/>
        <v>5.7071102647488754</v>
      </c>
      <c r="J2560" s="149">
        <f t="shared" si="181"/>
        <v>12.706772319259782</v>
      </c>
    </row>
    <row r="2561" spans="1:10" x14ac:dyDescent="0.25">
      <c r="A2561" s="92">
        <f t="shared" si="179"/>
        <v>151</v>
      </c>
      <c r="B2561" s="5" t="s">
        <v>28</v>
      </c>
      <c r="C2561" s="26">
        <v>44043</v>
      </c>
      <c r="D2561" s="4">
        <v>36</v>
      </c>
      <c r="E2561" s="29">
        <v>337</v>
      </c>
      <c r="G2561" s="82">
        <f>F2561+G2536</f>
        <v>24</v>
      </c>
      <c r="H2561" s="92">
        <f t="shared" si="180"/>
        <v>337</v>
      </c>
      <c r="I2561" s="92">
        <f t="shared" si="178"/>
        <v>5.8200829303523616</v>
      </c>
      <c r="J2561" s="149">
        <f t="shared" si="181"/>
        <v>11.392201859868967</v>
      </c>
    </row>
    <row r="2562" spans="1:10" x14ac:dyDescent="0.25">
      <c r="A2562" s="92">
        <f t="shared" si="179"/>
        <v>152</v>
      </c>
      <c r="B2562" s="5" t="s">
        <v>28</v>
      </c>
      <c r="C2562" s="26">
        <v>44044</v>
      </c>
      <c r="D2562" s="4">
        <v>3</v>
      </c>
      <c r="E2562" s="29">
        <v>340</v>
      </c>
      <c r="F2562" s="4">
        <v>2</v>
      </c>
      <c r="G2562" s="82" t="e">
        <f>F2562+G2537</f>
        <v>#REF!</v>
      </c>
      <c r="H2562" s="92">
        <f t="shared" si="180"/>
        <v>340</v>
      </c>
      <c r="I2562" s="92">
        <f t="shared" ref="I2562:I2625" si="182">LN(H2562)</f>
        <v>5.8289456176102075</v>
      </c>
      <c r="J2562" s="149">
        <f t="shared" si="181"/>
        <v>11.336108729535603</v>
      </c>
    </row>
    <row r="2563" spans="1:10" x14ac:dyDescent="0.25">
      <c r="A2563" s="92">
        <f t="shared" si="179"/>
        <v>153</v>
      </c>
      <c r="B2563" s="5" t="s">
        <v>28</v>
      </c>
      <c r="C2563" s="26">
        <v>44045</v>
      </c>
      <c r="D2563" s="4">
        <v>7</v>
      </c>
      <c r="E2563" s="29">
        <v>347</v>
      </c>
      <c r="G2563" s="82" t="e">
        <f>F2563+G2538</f>
        <v>#REF!</v>
      </c>
      <c r="H2563" s="92">
        <f t="shared" si="180"/>
        <v>347</v>
      </c>
      <c r="I2563" s="92">
        <f t="shared" si="182"/>
        <v>5.8493247799468593</v>
      </c>
      <c r="J2563" s="149">
        <f t="shared" si="181"/>
        <v>11.657728427606955</v>
      </c>
    </row>
    <row r="2564" spans="1:10" x14ac:dyDescent="0.25">
      <c r="A2564" s="92">
        <f t="shared" ref="A2564:A2627" si="183">IF(EXACT(B2564,B2563),A2563+1,1)</f>
        <v>154</v>
      </c>
      <c r="B2564" s="5" t="s">
        <v>28</v>
      </c>
      <c r="C2564" s="26">
        <v>44046</v>
      </c>
      <c r="D2564" s="4">
        <v>5</v>
      </c>
      <c r="E2564" s="29">
        <v>352</v>
      </c>
      <c r="G2564" s="82">
        <f>F2564+G2539</f>
        <v>238</v>
      </c>
      <c r="H2564" s="92">
        <f t="shared" si="180"/>
        <v>352</v>
      </c>
      <c r="I2564" s="92">
        <f t="shared" si="182"/>
        <v>5.8636311755980968</v>
      </c>
      <c r="J2564" s="149">
        <f t="shared" si="181"/>
        <v>13.008419614105806</v>
      </c>
    </row>
    <row r="2565" spans="1:10" x14ac:dyDescent="0.25">
      <c r="A2565" s="92">
        <f t="shared" si="183"/>
        <v>155</v>
      </c>
      <c r="B2565" s="5" t="s">
        <v>28</v>
      </c>
      <c r="C2565" s="26">
        <v>44047</v>
      </c>
      <c r="D2565" s="4">
        <v>29</v>
      </c>
      <c r="E2565" s="29">
        <v>381</v>
      </c>
      <c r="G2565" s="82" t="e">
        <f>F2565+G2540</f>
        <v>#REF!</v>
      </c>
      <c r="H2565" s="92">
        <f t="shared" si="180"/>
        <v>381</v>
      </c>
      <c r="I2565" s="92">
        <f t="shared" si="182"/>
        <v>5.9427993751267012</v>
      </c>
      <c r="J2565" s="149">
        <f t="shared" si="181"/>
        <v>14.180116730933499</v>
      </c>
    </row>
    <row r="2566" spans="1:10" x14ac:dyDescent="0.25">
      <c r="A2566" s="92">
        <f t="shared" si="183"/>
        <v>156</v>
      </c>
      <c r="B2566" s="5" t="s">
        <v>28</v>
      </c>
      <c r="C2566" s="26">
        <v>44048</v>
      </c>
      <c r="D2566" s="4">
        <v>27</v>
      </c>
      <c r="E2566" s="29">
        <v>408</v>
      </c>
      <c r="G2566" s="82" t="e">
        <f>F2566+G2541</f>
        <v>#REF!</v>
      </c>
      <c r="H2566" s="92">
        <f t="shared" si="180"/>
        <v>408</v>
      </c>
      <c r="I2566" s="92">
        <f t="shared" si="182"/>
        <v>6.0112671744041615</v>
      </c>
      <c r="J2566" s="149">
        <f t="shared" si="181"/>
        <v>15.655189979214512</v>
      </c>
    </row>
    <row r="2567" spans="1:10" x14ac:dyDescent="0.25">
      <c r="A2567" s="92">
        <f t="shared" si="183"/>
        <v>157</v>
      </c>
      <c r="B2567" s="5" t="s">
        <v>28</v>
      </c>
      <c r="C2567" s="26">
        <v>44049</v>
      </c>
      <c r="D2567" s="4">
        <v>40</v>
      </c>
      <c r="E2567" s="29">
        <v>448</v>
      </c>
      <c r="G2567" s="82" t="e">
        <f>F2567+G2542</f>
        <v>#REF!</v>
      </c>
      <c r="H2567" s="92">
        <f t="shared" si="180"/>
        <v>448</v>
      </c>
      <c r="I2567" s="92">
        <f t="shared" si="182"/>
        <v>6.1047932324149849</v>
      </c>
      <c r="J2567" s="149">
        <f t="shared" si="181"/>
        <v>14.21642603360365</v>
      </c>
    </row>
    <row r="2568" spans="1:10" x14ac:dyDescent="0.25">
      <c r="A2568" s="92">
        <f t="shared" si="183"/>
        <v>158</v>
      </c>
      <c r="B2568" s="5" t="s">
        <v>28</v>
      </c>
      <c r="C2568" s="26">
        <v>44050</v>
      </c>
      <c r="D2568" s="4">
        <v>29</v>
      </c>
      <c r="E2568" s="29">
        <v>477</v>
      </c>
      <c r="F2568" s="4">
        <f>1</f>
        <v>1</v>
      </c>
      <c r="G2568" s="82">
        <f>F2568+G2543</f>
        <v>243</v>
      </c>
      <c r="H2568" s="92">
        <f t="shared" si="180"/>
        <v>477</v>
      </c>
      <c r="I2568" s="92">
        <f t="shared" si="182"/>
        <v>6.1675164908883415</v>
      </c>
      <c r="J2568" s="149">
        <f t="shared" si="181"/>
        <v>13.304568664967956</v>
      </c>
    </row>
    <row r="2569" spans="1:10" x14ac:dyDescent="0.25">
      <c r="A2569" s="92">
        <f t="shared" si="183"/>
        <v>159</v>
      </c>
      <c r="B2569" s="5" t="s">
        <v>28</v>
      </c>
      <c r="C2569" s="26">
        <v>44051</v>
      </c>
      <c r="D2569" s="4">
        <v>36</v>
      </c>
      <c r="E2569" s="29">
        <v>513</v>
      </c>
      <c r="F2569" s="4">
        <v>1</v>
      </c>
      <c r="G2569" s="82">
        <f>F2569+G2544</f>
        <v>243</v>
      </c>
      <c r="H2569" s="92">
        <f t="shared" si="180"/>
        <v>513</v>
      </c>
      <c r="I2569" s="92">
        <f t="shared" si="182"/>
        <v>6.2402758451707694</v>
      </c>
      <c r="J2569" s="149">
        <f t="shared" si="181"/>
        <v>11.0645920562296</v>
      </c>
    </row>
    <row r="2570" spans="1:10" x14ac:dyDescent="0.25">
      <c r="A2570" s="92">
        <f t="shared" si="183"/>
        <v>160</v>
      </c>
      <c r="B2570" s="5" t="s">
        <v>28</v>
      </c>
      <c r="C2570" s="26">
        <v>44052</v>
      </c>
      <c r="D2570" s="4">
        <v>3</v>
      </c>
      <c r="E2570" s="29">
        <v>516</v>
      </c>
      <c r="F2570" s="4">
        <v>1</v>
      </c>
      <c r="G2570" s="82" t="e">
        <f>F2570+G2545</f>
        <v>#REF!</v>
      </c>
      <c r="H2570" s="92">
        <f t="shared" si="180"/>
        <v>516</v>
      </c>
      <c r="I2570" s="92">
        <f t="shared" si="182"/>
        <v>6.2461067654815627</v>
      </c>
      <c r="J2570" s="149">
        <f t="shared" si="181"/>
        <v>10.725929380470147</v>
      </c>
    </row>
    <row r="2571" spans="1:10" x14ac:dyDescent="0.25">
      <c r="A2571" s="92">
        <f t="shared" si="183"/>
        <v>161</v>
      </c>
      <c r="B2571" s="5" t="s">
        <v>28</v>
      </c>
      <c r="C2571" s="26">
        <v>44053</v>
      </c>
      <c r="D2571" s="4">
        <v>2</v>
      </c>
      <c r="E2571" s="29">
        <v>518</v>
      </c>
      <c r="G2571" s="82" t="e">
        <f>F2571+G2547</f>
        <v>#REF!</v>
      </c>
      <c r="H2571" s="92">
        <f t="shared" si="180"/>
        <v>518</v>
      </c>
      <c r="I2571" s="92">
        <f t="shared" si="182"/>
        <v>6.2499752422594828</v>
      </c>
      <c r="J2571" s="149">
        <f t="shared" si="181"/>
        <v>11.713526339448824</v>
      </c>
    </row>
    <row r="2572" spans="1:10" x14ac:dyDescent="0.25">
      <c r="A2572" s="92">
        <f t="shared" si="183"/>
        <v>162</v>
      </c>
      <c r="B2572" s="5" t="s">
        <v>28</v>
      </c>
      <c r="C2572" s="26">
        <v>44054</v>
      </c>
      <c r="D2572" s="4">
        <v>1</v>
      </c>
      <c r="E2572" s="29">
        <v>519</v>
      </c>
      <c r="G2572" s="82">
        <f>F2572+G2548</f>
        <v>242</v>
      </c>
      <c r="H2572" s="92">
        <f t="shared" si="180"/>
        <v>519</v>
      </c>
      <c r="I2572" s="92">
        <f t="shared" si="182"/>
        <v>6.2519038831658884</v>
      </c>
      <c r="J2572" s="149">
        <f t="shared" si="181"/>
        <v>15.107625444032056</v>
      </c>
    </row>
    <row r="2573" spans="1:10" x14ac:dyDescent="0.25">
      <c r="A2573" s="92">
        <f t="shared" si="183"/>
        <v>163</v>
      </c>
      <c r="B2573" s="5" t="s">
        <v>28</v>
      </c>
      <c r="C2573" s="26">
        <v>44055</v>
      </c>
      <c r="D2573" s="4">
        <v>22</v>
      </c>
      <c r="E2573" s="29">
        <f>D2573+E2549</f>
        <v>206</v>
      </c>
      <c r="G2573" s="82">
        <f>F2573+G2549</f>
        <v>262</v>
      </c>
      <c r="H2573" s="92">
        <f t="shared" si="180"/>
        <v>541</v>
      </c>
      <c r="I2573" s="92">
        <f t="shared" si="182"/>
        <v>6.2934192788464811</v>
      </c>
      <c r="J2573" s="149">
        <f t="shared" si="181"/>
        <v>19.645006043905298</v>
      </c>
    </row>
    <row r="2574" spans="1:10" x14ac:dyDescent="0.25">
      <c r="A2574" s="92">
        <f t="shared" si="183"/>
        <v>164</v>
      </c>
      <c r="B2574" s="5" t="s">
        <v>28</v>
      </c>
      <c r="C2574" s="26">
        <v>44056</v>
      </c>
      <c r="D2574" s="4">
        <v>98</v>
      </c>
      <c r="E2574" s="29">
        <f>D2574+E2550</f>
        <v>282</v>
      </c>
      <c r="G2574" s="82" t="e">
        <f>F2574+G2550</f>
        <v>#REF!</v>
      </c>
      <c r="H2574" s="92">
        <f t="shared" si="180"/>
        <v>639</v>
      </c>
      <c r="I2574" s="92">
        <f t="shared" si="182"/>
        <v>6.4599044543775346</v>
      </c>
      <c r="J2574" s="149">
        <f t="shared" si="181"/>
        <v>18.460219055527077</v>
      </c>
    </row>
    <row r="2575" spans="1:10" x14ac:dyDescent="0.25">
      <c r="A2575" s="92">
        <f t="shared" si="183"/>
        <v>165</v>
      </c>
      <c r="B2575" s="5" t="s">
        <v>28</v>
      </c>
      <c r="C2575" s="26">
        <v>44057</v>
      </c>
      <c r="D2575" s="4">
        <f>22-1</f>
        <v>21</v>
      </c>
      <c r="E2575" s="29">
        <f>D2575+E2551</f>
        <v>207</v>
      </c>
      <c r="G2575" s="82" t="e">
        <f>F2575+G2551</f>
        <v>#REF!</v>
      </c>
      <c r="H2575" s="92">
        <f t="shared" si="180"/>
        <v>660</v>
      </c>
      <c r="I2575" s="92">
        <f t="shared" si="182"/>
        <v>6.4922398350204711</v>
      </c>
      <c r="J2575" s="149">
        <f t="shared" si="181"/>
        <v>16.564199149510756</v>
      </c>
    </row>
    <row r="2576" spans="1:10" x14ac:dyDescent="0.25">
      <c r="A2576" s="92">
        <f t="shared" si="183"/>
        <v>166</v>
      </c>
      <c r="B2576" s="5" t="s">
        <v>28</v>
      </c>
      <c r="C2576" s="26">
        <v>44058</v>
      </c>
      <c r="D2576" s="4">
        <v>55</v>
      </c>
      <c r="E2576" s="29">
        <f>D2576+E2552</f>
        <v>251</v>
      </c>
      <c r="G2576" s="82">
        <f>F2576+G2552</f>
        <v>108</v>
      </c>
      <c r="H2576" s="92">
        <f t="shared" si="180"/>
        <v>715</v>
      </c>
      <c r="I2576" s="92">
        <f t="shared" si="182"/>
        <v>6.5722825426940075</v>
      </c>
      <c r="J2576" s="149">
        <f t="shared" si="181"/>
        <v>13.777603617569516</v>
      </c>
    </row>
    <row r="2577" spans="1:10" x14ac:dyDescent="0.25">
      <c r="A2577" s="92">
        <f t="shared" si="183"/>
        <v>167</v>
      </c>
      <c r="B2577" s="5" t="s">
        <v>28</v>
      </c>
      <c r="C2577" s="26">
        <v>44059</v>
      </c>
      <c r="D2577" s="4">
        <v>34</v>
      </c>
      <c r="E2577" s="29">
        <f>D2577+E2553</f>
        <v>239</v>
      </c>
      <c r="G2577" s="82" t="e">
        <f>F2577+G2553</f>
        <v>#REF!</v>
      </c>
      <c r="H2577" s="92">
        <f t="shared" si="180"/>
        <v>749</v>
      </c>
      <c r="I2577" s="92">
        <f t="shared" si="182"/>
        <v>6.6187389835172192</v>
      </c>
      <c r="J2577" s="149">
        <f t="shared" si="181"/>
        <v>11.399877725510777</v>
      </c>
    </row>
    <row r="2578" spans="1:10" x14ac:dyDescent="0.25">
      <c r="A2578" s="92">
        <f t="shared" si="183"/>
        <v>168</v>
      </c>
      <c r="B2578" s="5" t="s">
        <v>28</v>
      </c>
      <c r="C2578" s="26">
        <v>44060</v>
      </c>
      <c r="D2578" s="4">
        <v>45</v>
      </c>
      <c r="E2578" s="29">
        <f>D2578+E2554</f>
        <v>260</v>
      </c>
      <c r="G2578" s="82" t="e">
        <f>F2578+G2554</f>
        <v>#REF!</v>
      </c>
      <c r="H2578" s="92">
        <f t="shared" si="180"/>
        <v>794</v>
      </c>
      <c r="I2578" s="92">
        <f t="shared" si="182"/>
        <v>6.6770834612471361</v>
      </c>
      <c r="J2578" s="149">
        <f t="shared" si="181"/>
        <v>10.227615206877539</v>
      </c>
    </row>
    <row r="2579" spans="1:10" x14ac:dyDescent="0.25">
      <c r="A2579" s="92">
        <f t="shared" si="183"/>
        <v>169</v>
      </c>
      <c r="B2579" s="5" t="s">
        <v>28</v>
      </c>
      <c r="C2579" s="26">
        <v>44061</v>
      </c>
      <c r="D2579" s="4">
        <v>56</v>
      </c>
      <c r="E2579" s="29">
        <v>851</v>
      </c>
      <c r="G2579" s="82">
        <f>F2579+G2555</f>
        <v>45</v>
      </c>
      <c r="H2579" s="92">
        <f t="shared" si="180"/>
        <v>850</v>
      </c>
      <c r="I2579" s="92">
        <f t="shared" si="182"/>
        <v>6.7452363494843626</v>
      </c>
      <c r="J2579" s="149">
        <f t="shared" si="181"/>
        <v>9.8216014080961767</v>
      </c>
    </row>
    <row r="2580" spans="1:10" x14ac:dyDescent="0.25">
      <c r="A2580" s="92">
        <f t="shared" si="183"/>
        <v>170</v>
      </c>
      <c r="B2580" s="5" t="s">
        <v>28</v>
      </c>
      <c r="C2580" s="26">
        <v>44062</v>
      </c>
      <c r="D2580" s="4">
        <v>54</v>
      </c>
      <c r="E2580" s="29">
        <f>D2580+E2556</f>
        <v>293</v>
      </c>
      <c r="G2580" s="82" t="e">
        <f>F2580+G2556</f>
        <v>#REF!</v>
      </c>
      <c r="H2580" s="92">
        <f t="shared" si="180"/>
        <v>904</v>
      </c>
      <c r="I2580" s="92">
        <f t="shared" si="182"/>
        <v>6.8068293603921761</v>
      </c>
      <c r="J2580" s="149">
        <f t="shared" si="181"/>
        <v>10.357410531303572</v>
      </c>
    </row>
    <row r="2581" spans="1:10" x14ac:dyDescent="0.25">
      <c r="A2581" s="92">
        <f t="shared" si="183"/>
        <v>171</v>
      </c>
      <c r="B2581" s="5" t="s">
        <v>28</v>
      </c>
      <c r="C2581" s="26">
        <v>44063</v>
      </c>
      <c r="D2581" s="4">
        <v>22</v>
      </c>
      <c r="E2581" s="29">
        <f>D2581+E2557</f>
        <v>271</v>
      </c>
      <c r="G2581" s="82" t="e">
        <f>F2581+G2557</f>
        <v>#REF!</v>
      </c>
      <c r="H2581" s="92">
        <f t="shared" si="180"/>
        <v>926</v>
      </c>
      <c r="I2581" s="92">
        <f t="shared" si="182"/>
        <v>6.8308742346461795</v>
      </c>
      <c r="J2581" s="149">
        <f t="shared" si="181"/>
        <v>12.265657201720852</v>
      </c>
    </row>
    <row r="2582" spans="1:10" x14ac:dyDescent="0.25">
      <c r="A2582" s="92">
        <f t="shared" si="183"/>
        <v>172</v>
      </c>
      <c r="B2582" s="5" t="s">
        <v>28</v>
      </c>
      <c r="C2582" s="26">
        <v>44064</v>
      </c>
      <c r="D2582" s="4">
        <v>51</v>
      </c>
      <c r="E2582" s="29">
        <f>D2582+E2558</f>
        <v>310</v>
      </c>
      <c r="G2582" s="82">
        <f>F2582+G2558</f>
        <v>56</v>
      </c>
      <c r="H2582" s="92">
        <f t="shared" si="180"/>
        <v>977</v>
      </c>
      <c r="I2582" s="92">
        <f t="shared" si="182"/>
        <v>6.8844866520427823</v>
      </c>
      <c r="J2582" s="149">
        <f t="shared" si="181"/>
        <v>12.464780470115645</v>
      </c>
    </row>
    <row r="2583" spans="1:10" x14ac:dyDescent="0.25">
      <c r="A2583" s="92">
        <f t="shared" si="183"/>
        <v>173</v>
      </c>
      <c r="B2583" s="5" t="s">
        <v>28</v>
      </c>
      <c r="C2583" s="26">
        <v>44065</v>
      </c>
      <c r="D2583" s="4">
        <v>28</v>
      </c>
      <c r="E2583" s="29">
        <f>D2583+E2559</f>
        <v>318</v>
      </c>
      <c r="G2583" s="82">
        <f>F2583+G2559</f>
        <v>0</v>
      </c>
      <c r="H2583" s="92">
        <f t="shared" si="180"/>
        <v>1005</v>
      </c>
      <c r="I2583" s="92">
        <f t="shared" si="182"/>
        <v>6.9127428204931762</v>
      </c>
      <c r="J2583" s="149">
        <f t="shared" si="181"/>
        <v>13.748615303906483</v>
      </c>
    </row>
    <row r="2584" spans="1:10" x14ac:dyDescent="0.25">
      <c r="A2584" s="92">
        <f t="shared" si="183"/>
        <v>174</v>
      </c>
      <c r="B2584" s="5" t="s">
        <v>28</v>
      </c>
      <c r="C2584" s="26">
        <v>44066</v>
      </c>
      <c r="D2584" s="4">
        <v>34</v>
      </c>
      <c r="E2584" s="29">
        <f>D2584+E2560</f>
        <v>335</v>
      </c>
      <c r="F2584" s="4">
        <f>9+1</f>
        <v>10</v>
      </c>
      <c r="G2584" s="82">
        <f>F2584+G2560</f>
        <v>12</v>
      </c>
      <c r="H2584" s="92">
        <f t="shared" si="180"/>
        <v>1039</v>
      </c>
      <c r="I2584" s="92">
        <f t="shared" si="182"/>
        <v>6.9460139910992273</v>
      </c>
      <c r="J2584" s="149">
        <f t="shared" si="181"/>
        <v>14.887266859155444</v>
      </c>
    </row>
    <row r="2585" spans="1:10" x14ac:dyDescent="0.25">
      <c r="A2585" s="92">
        <f t="shared" si="183"/>
        <v>175</v>
      </c>
      <c r="B2585" s="5" t="s">
        <v>28</v>
      </c>
      <c r="C2585" s="26">
        <v>44067</v>
      </c>
      <c r="D2585" s="4">
        <v>98</v>
      </c>
      <c r="E2585" s="29">
        <f>D2585+E2561</f>
        <v>435</v>
      </c>
      <c r="F2585" s="4">
        <f>6+4</f>
        <v>10</v>
      </c>
      <c r="G2585" s="82">
        <f>F2585+G2561</f>
        <v>34</v>
      </c>
      <c r="H2585" s="92">
        <f t="shared" si="180"/>
        <v>1137</v>
      </c>
      <c r="I2585" s="92">
        <f t="shared" si="182"/>
        <v>7.0361484937505363</v>
      </c>
      <c r="J2585" s="149">
        <f t="shared" si="181"/>
        <v>14.972720848822755</v>
      </c>
    </row>
    <row r="2586" spans="1:10" x14ac:dyDescent="0.25">
      <c r="A2586" s="92">
        <f t="shared" si="183"/>
        <v>176</v>
      </c>
      <c r="B2586" s="5" t="s">
        <v>28</v>
      </c>
      <c r="C2586" s="26">
        <v>44068</v>
      </c>
      <c r="D2586" s="4">
        <v>39</v>
      </c>
      <c r="E2586" s="29">
        <f>D2586+E2562</f>
        <v>379</v>
      </c>
      <c r="F2586" s="4">
        <v>6</v>
      </c>
      <c r="G2586" s="82" t="e">
        <f>F2586+G2562</f>
        <v>#REF!</v>
      </c>
      <c r="H2586" s="92">
        <f t="shared" si="180"/>
        <v>1176</v>
      </c>
      <c r="I2586" s="92">
        <f t="shared" si="182"/>
        <v>7.0698741284585722</v>
      </c>
      <c r="J2586" s="149">
        <f t="shared" si="181"/>
        <v>15.351548317971851</v>
      </c>
    </row>
    <row r="2587" spans="1:10" x14ac:dyDescent="0.25">
      <c r="A2587" s="92">
        <f t="shared" si="183"/>
        <v>177</v>
      </c>
      <c r="B2587" s="5" t="s">
        <v>28</v>
      </c>
      <c r="C2587" s="26">
        <v>44069</v>
      </c>
      <c r="D2587" s="4">
        <v>37</v>
      </c>
      <c r="E2587" s="29">
        <f>D2587+E2563</f>
        <v>384</v>
      </c>
      <c r="F2587" s="4">
        <f>1</f>
        <v>1</v>
      </c>
      <c r="G2587" s="82" t="e">
        <f>F2587+G2563</f>
        <v>#REF!</v>
      </c>
      <c r="H2587" s="92">
        <f t="shared" si="180"/>
        <v>1213</v>
      </c>
      <c r="I2587" s="92">
        <f t="shared" si="182"/>
        <v>7.1008519089440503</v>
      </c>
      <c r="J2587" s="149">
        <f t="shared" si="181"/>
        <v>15.562127873205986</v>
      </c>
    </row>
    <row r="2588" spans="1:10" x14ac:dyDescent="0.25">
      <c r="A2588" s="92">
        <f t="shared" si="183"/>
        <v>178</v>
      </c>
      <c r="B2588" s="5" t="s">
        <v>28</v>
      </c>
      <c r="C2588" s="26">
        <v>44070</v>
      </c>
      <c r="D2588" s="4">
        <v>58</v>
      </c>
      <c r="E2588" s="29">
        <f>D2588+E2564</f>
        <v>410</v>
      </c>
      <c r="F2588" s="4">
        <v>3</v>
      </c>
      <c r="G2588" s="82">
        <f>F2588+G2564</f>
        <v>241</v>
      </c>
      <c r="H2588" s="92">
        <f t="shared" si="180"/>
        <v>1271</v>
      </c>
      <c r="I2588" s="92">
        <f t="shared" si="182"/>
        <v>7.1475592711894542</v>
      </c>
      <c r="J2588" s="149">
        <f t="shared" si="181"/>
        <v>15.08344589379938</v>
      </c>
    </row>
    <row r="2589" spans="1:10" x14ac:dyDescent="0.25">
      <c r="A2589" s="92">
        <f t="shared" si="183"/>
        <v>179</v>
      </c>
      <c r="B2589" s="5" t="s">
        <v>28</v>
      </c>
      <c r="C2589" s="26">
        <v>44071</v>
      </c>
      <c r="D2589" s="4">
        <v>60</v>
      </c>
      <c r="E2589" s="29">
        <f>D2589+E2565</f>
        <v>441</v>
      </c>
      <c r="G2589" s="82" t="e">
        <f>F2589+G2565</f>
        <v>#REF!</v>
      </c>
      <c r="H2589" s="92">
        <f t="shared" si="180"/>
        <v>1331</v>
      </c>
      <c r="I2589" s="92">
        <f t="shared" si="182"/>
        <v>7.193685818395112</v>
      </c>
      <c r="J2589" s="149">
        <f t="shared" si="181"/>
        <v>15.175573617700726</v>
      </c>
    </row>
    <row r="2590" spans="1:10" x14ac:dyDescent="0.25">
      <c r="A2590" s="92">
        <f t="shared" si="183"/>
        <v>180</v>
      </c>
      <c r="B2590" s="5" t="s">
        <v>28</v>
      </c>
      <c r="C2590" s="26">
        <v>44072</v>
      </c>
      <c r="D2590" s="4">
        <v>28</v>
      </c>
      <c r="E2590" s="29">
        <f>D2590+E2566</f>
        <v>436</v>
      </c>
      <c r="G2590" s="82" t="e">
        <f>F2590+G2566</f>
        <v>#REF!</v>
      </c>
      <c r="H2590" s="92">
        <f t="shared" si="180"/>
        <v>1359</v>
      </c>
      <c r="I2590" s="92">
        <f t="shared" si="182"/>
        <v>7.2145044141511434</v>
      </c>
      <c r="J2590" s="149">
        <f t="shared" si="181"/>
        <v>15.668978396313971</v>
      </c>
    </row>
    <row r="2591" spans="1:10" x14ac:dyDescent="0.25">
      <c r="A2591" s="92">
        <f t="shared" si="183"/>
        <v>181</v>
      </c>
      <c r="B2591" s="5" t="s">
        <v>28</v>
      </c>
      <c r="C2591" s="26">
        <v>44073</v>
      </c>
      <c r="D2591" s="4">
        <v>57</v>
      </c>
      <c r="E2591" s="29">
        <f>D2591+E2567</f>
        <v>505</v>
      </c>
      <c r="G2591" s="82" t="e">
        <f>F2591+G2567</f>
        <v>#REF!</v>
      </c>
      <c r="H2591" s="92">
        <f t="shared" si="180"/>
        <v>1416</v>
      </c>
      <c r="I2591" s="92">
        <f t="shared" si="182"/>
        <v>7.255591274253665</v>
      </c>
      <c r="J2591" s="149">
        <f t="shared" si="181"/>
        <v>16.745752801158268</v>
      </c>
    </row>
    <row r="2592" spans="1:10" x14ac:dyDescent="0.25">
      <c r="A2592" s="92">
        <f t="shared" si="183"/>
        <v>182</v>
      </c>
      <c r="B2592" s="5" t="s">
        <v>28</v>
      </c>
      <c r="C2592" s="26">
        <v>44074</v>
      </c>
      <c r="D2592" s="4">
        <v>171</v>
      </c>
      <c r="E2592" s="29">
        <f>D2592+E2568</f>
        <v>648</v>
      </c>
      <c r="G2592" s="82">
        <f>F2592+G2568</f>
        <v>243</v>
      </c>
      <c r="H2592" s="92">
        <f t="shared" si="180"/>
        <v>1587</v>
      </c>
      <c r="I2592" s="92">
        <f t="shared" si="182"/>
        <v>7.3696007205264094</v>
      </c>
      <c r="J2592" s="149">
        <f t="shared" si="181"/>
        <v>15.952599807189898</v>
      </c>
    </row>
    <row r="2593" spans="1:10" x14ac:dyDescent="0.25">
      <c r="A2593" s="92">
        <f t="shared" si="183"/>
        <v>183</v>
      </c>
      <c r="B2593" s="5" t="s">
        <v>28</v>
      </c>
      <c r="C2593" s="26">
        <v>44075</v>
      </c>
      <c r="D2593" s="4">
        <v>40</v>
      </c>
      <c r="E2593" s="29">
        <f>D2593+E2569</f>
        <v>553</v>
      </c>
      <c r="F2593" s="4">
        <f>2+6</f>
        <v>8</v>
      </c>
      <c r="G2593" s="82">
        <f>F2593+G2569</f>
        <v>251</v>
      </c>
      <c r="H2593" s="92">
        <f t="shared" si="180"/>
        <v>1627</v>
      </c>
      <c r="I2593" s="92">
        <f t="shared" si="182"/>
        <v>7.3944931072190379</v>
      </c>
      <c r="J2593" s="149">
        <f t="shared" si="181"/>
        <v>14.69944153087495</v>
      </c>
    </row>
    <row r="2594" spans="1:10" x14ac:dyDescent="0.25">
      <c r="A2594" s="92">
        <f t="shared" si="183"/>
        <v>184</v>
      </c>
      <c r="B2594" s="5" t="s">
        <v>28</v>
      </c>
      <c r="C2594" s="26">
        <v>44076</v>
      </c>
      <c r="D2594" s="4">
        <v>67</v>
      </c>
      <c r="E2594" s="29">
        <f>D2594+E2570</f>
        <v>583</v>
      </c>
      <c r="G2594" s="82" t="e">
        <f>F2594+G2570</f>
        <v>#REF!</v>
      </c>
      <c r="H2594" s="92">
        <f t="shared" ref="H2594:H2629" si="184">IF(EXACT(B2594,B2593),D2594+H2593,E2594)</f>
        <v>1694</v>
      </c>
      <c r="I2594" s="92">
        <f t="shared" si="182"/>
        <v>7.4348478752119993</v>
      </c>
      <c r="J2594" s="149">
        <f t="shared" si="181"/>
        <v>14.058855399652321</v>
      </c>
    </row>
    <row r="2595" spans="1:10" x14ac:dyDescent="0.25">
      <c r="A2595" s="92">
        <f t="shared" si="183"/>
        <v>185</v>
      </c>
      <c r="B2595" s="5" t="s">
        <v>28</v>
      </c>
      <c r="C2595" s="26">
        <v>44077</v>
      </c>
      <c r="D2595" s="4">
        <v>93</v>
      </c>
      <c r="E2595" s="29">
        <f>D2595+E2571</f>
        <v>611</v>
      </c>
      <c r="G2595" s="82" t="e">
        <f>F2595+G2571</f>
        <v>#REF!</v>
      </c>
      <c r="H2595" s="92">
        <f t="shared" si="184"/>
        <v>1787</v>
      </c>
      <c r="I2595" s="92">
        <f t="shared" si="182"/>
        <v>7.4882935151594276</v>
      </c>
      <c r="J2595" s="149">
        <f t="shared" si="181"/>
        <v>13.716227276320764</v>
      </c>
    </row>
    <row r="2596" spans="1:10" x14ac:dyDescent="0.25">
      <c r="A2596" s="92">
        <f t="shared" si="183"/>
        <v>186</v>
      </c>
      <c r="B2596" s="5" t="s">
        <v>28</v>
      </c>
      <c r="C2596" s="26">
        <v>44078</v>
      </c>
      <c r="D2596" s="4">
        <v>99</v>
      </c>
      <c r="E2596" s="29">
        <f>D2596+E2572</f>
        <v>618</v>
      </c>
      <c r="G2596" s="82">
        <f>F2596+G2572</f>
        <v>242</v>
      </c>
      <c r="H2596" s="92">
        <f t="shared" si="184"/>
        <v>1886</v>
      </c>
      <c r="I2596" s="92">
        <f t="shared" si="182"/>
        <v>7.542213463193403</v>
      </c>
      <c r="J2596" s="149">
        <f t="shared" si="181"/>
        <v>13.319686837835089</v>
      </c>
    </row>
    <row r="2597" spans="1:10" x14ac:dyDescent="0.25">
      <c r="A2597" s="92">
        <f t="shared" si="183"/>
        <v>187</v>
      </c>
      <c r="B2597" s="5" t="s">
        <v>28</v>
      </c>
      <c r="C2597" s="26">
        <v>44079</v>
      </c>
      <c r="D2597" s="4">
        <v>58</v>
      </c>
      <c r="E2597" s="29">
        <f>D2597+E2573</f>
        <v>264</v>
      </c>
      <c r="G2597" s="82">
        <f>F2597+G2573</f>
        <v>262</v>
      </c>
      <c r="H2597" s="92">
        <f t="shared" si="184"/>
        <v>1944</v>
      </c>
      <c r="I2597" s="92">
        <f t="shared" si="182"/>
        <v>7.5725029850203844</v>
      </c>
      <c r="J2597" s="149">
        <f t="shared" si="181"/>
        <v>13.429571056862804</v>
      </c>
    </row>
    <row r="2598" spans="1:10" x14ac:dyDescent="0.25">
      <c r="A2598" s="92">
        <f t="shared" si="183"/>
        <v>188</v>
      </c>
      <c r="B2598" s="5" t="s">
        <v>28</v>
      </c>
      <c r="C2598" s="26">
        <v>44080</v>
      </c>
      <c r="D2598" s="4">
        <v>94</v>
      </c>
      <c r="E2598" s="29">
        <f>D2598+E2574</f>
        <v>376</v>
      </c>
      <c r="F2598" s="4">
        <f>2+1</f>
        <v>3</v>
      </c>
      <c r="G2598" s="82" t="e">
        <f>F2598+G2574</f>
        <v>#REF!</v>
      </c>
      <c r="H2598" s="92">
        <f t="shared" si="184"/>
        <v>2038</v>
      </c>
      <c r="I2598" s="92">
        <f t="shared" si="182"/>
        <v>7.6197242137826704</v>
      </c>
      <c r="J2598" s="149">
        <f t="shared" si="181"/>
        <v>14.34080445884979</v>
      </c>
    </row>
    <row r="2599" spans="1:10" x14ac:dyDescent="0.25">
      <c r="A2599" s="92">
        <f t="shared" si="183"/>
        <v>189</v>
      </c>
      <c r="B2599" s="5" t="s">
        <v>28</v>
      </c>
      <c r="C2599" s="26">
        <v>44081</v>
      </c>
      <c r="D2599" s="4">
        <v>92</v>
      </c>
      <c r="E2599" s="29">
        <f>D2599+E2575</f>
        <v>299</v>
      </c>
      <c r="F2599" s="4">
        <f>6+3</f>
        <v>9</v>
      </c>
      <c r="G2599" s="82" t="e">
        <f>F2599+G2575</f>
        <v>#REF!</v>
      </c>
      <c r="H2599" s="92">
        <f t="shared" si="184"/>
        <v>2130</v>
      </c>
      <c r="I2599" s="92">
        <f t="shared" si="182"/>
        <v>7.6638772587034705</v>
      </c>
      <c r="J2599" s="149">
        <f t="shared" si="181"/>
        <v>15.938882150352052</v>
      </c>
    </row>
    <row r="2600" spans="1:10" x14ac:dyDescent="0.25">
      <c r="A2600" s="92">
        <f t="shared" si="183"/>
        <v>190</v>
      </c>
      <c r="B2600" s="5" t="s">
        <v>28</v>
      </c>
      <c r="C2600" s="26">
        <v>44082</v>
      </c>
      <c r="D2600" s="4">
        <v>84</v>
      </c>
      <c r="E2600" s="29">
        <f>D2600+E2576</f>
        <v>335</v>
      </c>
      <c r="G2600" s="82">
        <f>F2600+G2576</f>
        <v>108</v>
      </c>
      <c r="H2600" s="92">
        <f t="shared" si="184"/>
        <v>2214</v>
      </c>
      <c r="I2600" s="92">
        <f t="shared" si="182"/>
        <v>7.7025561132685825</v>
      </c>
      <c r="J2600" s="149">
        <f t="shared" si="181"/>
        <v>15.62579532574204</v>
      </c>
    </row>
    <row r="2601" spans="1:10" x14ac:dyDescent="0.25">
      <c r="A2601" s="92">
        <f t="shared" si="183"/>
        <v>191</v>
      </c>
      <c r="B2601" s="5" t="s">
        <v>28</v>
      </c>
      <c r="C2601" s="26">
        <v>44083</v>
      </c>
      <c r="D2601" s="4">
        <v>145</v>
      </c>
      <c r="E2601" s="29">
        <f>D2601+E2577</f>
        <v>384</v>
      </c>
      <c r="F2601" s="4">
        <v>1</v>
      </c>
      <c r="G2601" s="82" t="e">
        <f>F2601+G2577</f>
        <v>#REF!</v>
      </c>
      <c r="H2601" s="92">
        <f t="shared" si="184"/>
        <v>2359</v>
      </c>
      <c r="I2601" s="92">
        <f t="shared" si="182"/>
        <v>7.765993079407675</v>
      </c>
      <c r="J2601" s="149">
        <f t="shared" si="181"/>
        <v>15.315985625777724</v>
      </c>
    </row>
    <row r="2602" spans="1:10" x14ac:dyDescent="0.25">
      <c r="A2602" s="92">
        <f t="shared" si="183"/>
        <v>192</v>
      </c>
      <c r="B2602" s="5" t="s">
        <v>28</v>
      </c>
      <c r="C2602" s="26">
        <v>44084</v>
      </c>
      <c r="D2602" s="1">
        <v>143</v>
      </c>
      <c r="E2602" s="29">
        <f>D2602+E2578</f>
        <v>403</v>
      </c>
      <c r="F2602" s="4">
        <f>1+1</f>
        <v>2</v>
      </c>
      <c r="G2602" s="82" t="e">
        <f>F2602+G2578</f>
        <v>#REF!</v>
      </c>
      <c r="H2602" s="92">
        <f t="shared" si="184"/>
        <v>2502</v>
      </c>
      <c r="I2602" s="92">
        <f t="shared" si="182"/>
        <v>7.824845691026856</v>
      </c>
      <c r="J2602" s="149">
        <f t="shared" si="181"/>
        <v>14.894662322427818</v>
      </c>
    </row>
    <row r="2603" spans="1:10" x14ac:dyDescent="0.25">
      <c r="A2603" s="92">
        <f t="shared" si="183"/>
        <v>193</v>
      </c>
      <c r="B2603" s="5" t="s">
        <v>28</v>
      </c>
      <c r="C2603" s="26">
        <v>44085</v>
      </c>
      <c r="D2603" s="4">
        <v>162</v>
      </c>
      <c r="E2603" s="29">
        <f>D2603+E2579</f>
        <v>1013</v>
      </c>
      <c r="G2603" s="82">
        <f>F2603+G2579</f>
        <v>45</v>
      </c>
      <c r="H2603" s="92">
        <f t="shared" si="184"/>
        <v>2664</v>
      </c>
      <c r="I2603" s="92">
        <f t="shared" si="182"/>
        <v>7.8875840316602801</v>
      </c>
      <c r="J2603" s="149">
        <f t="shared" si="181"/>
        <v>14.007039493413082</v>
      </c>
    </row>
    <row r="2604" spans="1:10" x14ac:dyDescent="0.25">
      <c r="A2604" s="92">
        <f t="shared" si="183"/>
        <v>194</v>
      </c>
      <c r="B2604" s="5" t="s">
        <v>28</v>
      </c>
      <c r="C2604" s="26">
        <v>44086</v>
      </c>
      <c r="D2604" s="4">
        <v>47</v>
      </c>
      <c r="E2604" s="29">
        <f>D2604+E2580</f>
        <v>340</v>
      </c>
      <c r="G2604" s="82" t="e">
        <f>F2604+G2580</f>
        <v>#REF!</v>
      </c>
      <c r="H2604" s="92">
        <f t="shared" si="184"/>
        <v>2711</v>
      </c>
      <c r="I2604" s="92">
        <f t="shared" si="182"/>
        <v>7.9050728494986657</v>
      </c>
      <c r="J2604" s="149">
        <f t="shared" si="181"/>
        <v>13.818099260414755</v>
      </c>
    </row>
    <row r="2605" spans="1:10" x14ac:dyDescent="0.25">
      <c r="A2605" s="92">
        <f t="shared" si="183"/>
        <v>195</v>
      </c>
      <c r="B2605" s="5" t="s">
        <v>28</v>
      </c>
      <c r="C2605" s="26">
        <v>44087</v>
      </c>
      <c r="D2605" s="4">
        <v>96</v>
      </c>
      <c r="E2605" s="29">
        <f>D2605+E2581</f>
        <v>367</v>
      </c>
      <c r="F2605" s="4">
        <f>1+3</f>
        <v>4</v>
      </c>
      <c r="G2605" s="82" t="e">
        <f>F2605+G2581</f>
        <v>#REF!</v>
      </c>
      <c r="H2605" s="92">
        <f t="shared" si="184"/>
        <v>2807</v>
      </c>
      <c r="I2605" s="92">
        <f t="shared" si="182"/>
        <v>7.9398715763618828</v>
      </c>
      <c r="J2605" s="149">
        <f t="shared" si="181"/>
        <v>14.33763590827234</v>
      </c>
    </row>
    <row r="2606" spans="1:10" x14ac:dyDescent="0.25">
      <c r="A2606" s="92">
        <f t="shared" si="183"/>
        <v>196</v>
      </c>
      <c r="B2606" s="5" t="s">
        <v>28</v>
      </c>
      <c r="C2606" s="26">
        <v>44088</v>
      </c>
      <c r="D2606" s="4">
        <v>74</v>
      </c>
      <c r="E2606" s="29">
        <f>D2606+E2582</f>
        <v>384</v>
      </c>
      <c r="F2606" s="4">
        <f>13+11</f>
        <v>24</v>
      </c>
      <c r="G2606" s="82">
        <f>F2606+G2582</f>
        <v>80</v>
      </c>
      <c r="H2606" s="92">
        <f t="shared" si="184"/>
        <v>2881</v>
      </c>
      <c r="I2606" s="92">
        <f t="shared" si="182"/>
        <v>7.9658927350845286</v>
      </c>
      <c r="J2606" s="149">
        <f t="shared" si="181"/>
        <v>15.400568241825217</v>
      </c>
    </row>
    <row r="2607" spans="1:10" x14ac:dyDescent="0.25">
      <c r="A2607" s="92">
        <f t="shared" si="183"/>
        <v>197</v>
      </c>
      <c r="B2607" s="61" t="s">
        <v>28</v>
      </c>
      <c r="C2607" s="26">
        <v>44089</v>
      </c>
      <c r="D2607" s="4">
        <v>124</v>
      </c>
      <c r="E2607" s="29">
        <f>D2607+E2583</f>
        <v>442</v>
      </c>
      <c r="F2607" s="4">
        <f>2+3</f>
        <v>5</v>
      </c>
      <c r="G2607" s="82">
        <f>F2607+G2583</f>
        <v>5</v>
      </c>
      <c r="H2607" s="92">
        <f t="shared" si="184"/>
        <v>3005</v>
      </c>
      <c r="I2607" s="92">
        <f t="shared" si="182"/>
        <v>8.0080328469693072</v>
      </c>
      <c r="J2607" s="149">
        <f t="shared" si="181"/>
        <v>16.633622374742117</v>
      </c>
    </row>
    <row r="2608" spans="1:10" x14ac:dyDescent="0.25">
      <c r="A2608" s="92">
        <f t="shared" si="183"/>
        <v>198</v>
      </c>
      <c r="B2608" s="61" t="s">
        <v>28</v>
      </c>
      <c r="C2608" s="26">
        <v>44090</v>
      </c>
      <c r="D2608" s="4">
        <v>125</v>
      </c>
      <c r="E2608" s="29">
        <f>D2608+E2584</f>
        <v>460</v>
      </c>
      <c r="G2608" s="82">
        <f>F2608+G2584</f>
        <v>12</v>
      </c>
      <c r="H2608" s="92">
        <f t="shared" si="184"/>
        <v>3130</v>
      </c>
      <c r="I2608" s="92">
        <f t="shared" si="182"/>
        <v>8.0487882835341988</v>
      </c>
      <c r="J2608" s="149">
        <f t="shared" si="181"/>
        <v>18.395003684020267</v>
      </c>
    </row>
    <row r="2609" spans="1:10" x14ac:dyDescent="0.25">
      <c r="A2609" s="92">
        <f t="shared" si="183"/>
        <v>199</v>
      </c>
      <c r="B2609" s="61" t="s">
        <v>28</v>
      </c>
      <c r="C2609" s="26">
        <v>44091</v>
      </c>
      <c r="D2609" s="4">
        <v>121</v>
      </c>
      <c r="E2609" s="29">
        <f>D2609+E2585</f>
        <v>556</v>
      </c>
      <c r="F2609" s="4">
        <f>5+1</f>
        <v>6</v>
      </c>
      <c r="G2609" s="82">
        <f>F2609+G2585</f>
        <v>40</v>
      </c>
      <c r="H2609" s="92">
        <f t="shared" si="184"/>
        <v>3251</v>
      </c>
      <c r="I2609" s="92">
        <f t="shared" si="182"/>
        <v>8.0867179203039061</v>
      </c>
      <c r="J2609" s="149">
        <f t="shared" si="181"/>
        <v>19.577610857963773</v>
      </c>
    </row>
    <row r="2610" spans="1:10" x14ac:dyDescent="0.25">
      <c r="A2610" s="92">
        <f t="shared" si="183"/>
        <v>200</v>
      </c>
      <c r="B2610" s="61" t="s">
        <v>28</v>
      </c>
      <c r="C2610" s="26">
        <v>44092</v>
      </c>
      <c r="D2610" s="4">
        <v>152</v>
      </c>
      <c r="E2610" s="29">
        <f>D2610+E2586</f>
        <v>531</v>
      </c>
      <c r="F2610" s="4">
        <f>5</f>
        <v>5</v>
      </c>
      <c r="G2610" s="82" t="e">
        <f>F2610+G2586</f>
        <v>#REF!</v>
      </c>
      <c r="H2610" s="92">
        <f t="shared" si="184"/>
        <v>3403</v>
      </c>
      <c r="I2610" s="92">
        <f t="shared" si="182"/>
        <v>8.1324126745009053</v>
      </c>
      <c r="J2610" s="149">
        <f t="shared" ref="J2610:J2629" si="185">LN(2)/SLOPE(I2603:I2610,A2603:A2610)</f>
        <v>19.467066767278293</v>
      </c>
    </row>
    <row r="2611" spans="1:10" x14ac:dyDescent="0.25">
      <c r="A2611" s="92">
        <f t="shared" si="183"/>
        <v>201</v>
      </c>
      <c r="B2611" s="61" t="s">
        <v>28</v>
      </c>
      <c r="C2611" s="26">
        <v>44093</v>
      </c>
      <c r="D2611" s="4">
        <v>86</v>
      </c>
      <c r="E2611" s="29">
        <f>D2611+E2587</f>
        <v>470</v>
      </c>
      <c r="G2611" s="82" t="e">
        <f>F2611+G2587</f>
        <v>#REF!</v>
      </c>
      <c r="H2611" s="92">
        <f t="shared" si="184"/>
        <v>3489</v>
      </c>
      <c r="I2611" s="92">
        <f t="shared" si="182"/>
        <v>8.1573704411867745</v>
      </c>
      <c r="J2611" s="149">
        <f t="shared" si="185"/>
        <v>18.590037784952788</v>
      </c>
    </row>
    <row r="2612" spans="1:10" x14ac:dyDescent="0.25">
      <c r="A2612" s="92">
        <f t="shared" si="183"/>
        <v>202</v>
      </c>
      <c r="B2612" s="61" t="s">
        <v>28</v>
      </c>
      <c r="C2612" s="26">
        <v>44094</v>
      </c>
      <c r="D2612" s="4">
        <v>260</v>
      </c>
      <c r="E2612" s="29">
        <f>D2612+E2588</f>
        <v>670</v>
      </c>
      <c r="F2612" s="4">
        <f>1</f>
        <v>1</v>
      </c>
      <c r="G2612" s="82">
        <f>F2612+G2588</f>
        <v>242</v>
      </c>
      <c r="H2612" s="92">
        <f t="shared" si="184"/>
        <v>3749</v>
      </c>
      <c r="I2612" s="92">
        <f t="shared" si="182"/>
        <v>8.2292444167359129</v>
      </c>
      <c r="J2612" s="149">
        <f t="shared" si="185"/>
        <v>17.154745039575705</v>
      </c>
    </row>
    <row r="2613" spans="1:10" x14ac:dyDescent="0.25">
      <c r="A2613" s="92">
        <f t="shared" si="183"/>
        <v>203</v>
      </c>
      <c r="B2613" s="61" t="s">
        <v>28</v>
      </c>
      <c r="C2613" s="26">
        <v>44095</v>
      </c>
      <c r="D2613" s="4">
        <v>350</v>
      </c>
      <c r="E2613" s="29">
        <f>D2613+E2589</f>
        <v>791</v>
      </c>
      <c r="F2613" s="4">
        <v>2</v>
      </c>
      <c r="G2613" s="82" t="e">
        <f>F2613+G2589</f>
        <v>#REF!</v>
      </c>
      <c r="H2613" s="92">
        <f t="shared" si="184"/>
        <v>4099</v>
      </c>
      <c r="I2613" s="92">
        <f t="shared" si="182"/>
        <v>8.3184983205043377</v>
      </c>
      <c r="J2613" s="149">
        <f t="shared" si="185"/>
        <v>14.756266280358924</v>
      </c>
    </row>
    <row r="2614" spans="1:10" x14ac:dyDescent="0.25">
      <c r="A2614" s="92">
        <f t="shared" si="183"/>
        <v>204</v>
      </c>
      <c r="B2614" s="61" t="s">
        <v>28</v>
      </c>
      <c r="C2614" s="26">
        <v>44096</v>
      </c>
      <c r="D2614" s="4">
        <v>120</v>
      </c>
      <c r="E2614" s="29">
        <f>D2614+E2590</f>
        <v>556</v>
      </c>
      <c r="G2614" s="82" t="e">
        <f>F2614+G2590</f>
        <v>#REF!</v>
      </c>
      <c r="H2614" s="92">
        <f t="shared" si="184"/>
        <v>4219</v>
      </c>
      <c r="I2614" s="92">
        <f t="shared" si="182"/>
        <v>8.3473534121243382</v>
      </c>
      <c r="J2614" s="149">
        <f t="shared" si="185"/>
        <v>13.941509337598522</v>
      </c>
    </row>
    <row r="2615" spans="1:10" x14ac:dyDescent="0.25">
      <c r="A2615" s="92">
        <f t="shared" si="183"/>
        <v>205</v>
      </c>
      <c r="B2615" s="61" t="s">
        <v>28</v>
      </c>
      <c r="C2615" s="26">
        <v>44097</v>
      </c>
      <c r="D2615" s="4">
        <v>48</v>
      </c>
      <c r="E2615" s="29">
        <f>D2615+E2591</f>
        <v>553</v>
      </c>
      <c r="G2615" s="82" t="e">
        <f>F2615+G2591</f>
        <v>#REF!</v>
      </c>
      <c r="H2615" s="92">
        <f t="shared" si="184"/>
        <v>4267</v>
      </c>
      <c r="I2615" s="92">
        <f t="shared" si="182"/>
        <v>8.3586662831880005</v>
      </c>
      <c r="J2615" s="149">
        <f t="shared" si="185"/>
        <v>14.192568134195877</v>
      </c>
    </row>
    <row r="2616" spans="1:10" x14ac:dyDescent="0.25">
      <c r="A2616" s="92">
        <f t="shared" si="183"/>
        <v>206</v>
      </c>
      <c r="B2616" s="61" t="s">
        <v>28</v>
      </c>
      <c r="C2616" s="26">
        <v>44098</v>
      </c>
      <c r="D2616" s="4">
        <v>100</v>
      </c>
      <c r="E2616" s="29">
        <f>D2616+E2592</f>
        <v>748</v>
      </c>
      <c r="G2616" s="82">
        <f>F2616+G2592</f>
        <v>243</v>
      </c>
      <c r="H2616" s="92">
        <f t="shared" si="184"/>
        <v>4367</v>
      </c>
      <c r="I2616" s="92">
        <f t="shared" si="182"/>
        <v>8.3818315534855614</v>
      </c>
      <c r="J2616" s="149">
        <f t="shared" si="185"/>
        <v>15.098636544751431</v>
      </c>
    </row>
    <row r="2617" spans="1:10" x14ac:dyDescent="0.25">
      <c r="A2617" s="92">
        <f t="shared" si="183"/>
        <v>207</v>
      </c>
      <c r="B2617" s="61" t="s">
        <v>28</v>
      </c>
      <c r="C2617" s="26">
        <v>44099</v>
      </c>
      <c r="D2617" s="4">
        <v>106</v>
      </c>
      <c r="E2617" s="29">
        <f>D2617+E2593</f>
        <v>659</v>
      </c>
      <c r="G2617" s="82">
        <f>F2617+G2593</f>
        <v>251</v>
      </c>
      <c r="H2617" s="92">
        <f t="shared" si="184"/>
        <v>4473</v>
      </c>
      <c r="I2617" s="92">
        <f t="shared" si="182"/>
        <v>8.405814603432848</v>
      </c>
      <c r="J2617" s="149">
        <f t="shared" si="185"/>
        <v>16.860793717793854</v>
      </c>
    </row>
    <row r="2618" spans="1:10" x14ac:dyDescent="0.25">
      <c r="A2618" s="92">
        <f t="shared" si="183"/>
        <v>208</v>
      </c>
      <c r="B2618" s="61" t="s">
        <v>28</v>
      </c>
      <c r="C2618" s="26">
        <v>44100</v>
      </c>
      <c r="D2618" s="4">
        <v>22</v>
      </c>
      <c r="E2618" s="29">
        <f>D2618+E2594</f>
        <v>605</v>
      </c>
      <c r="G2618" s="82" t="e">
        <f>F2618+G2594</f>
        <v>#REF!</v>
      </c>
      <c r="H2618" s="92">
        <f t="shared" si="184"/>
        <v>4495</v>
      </c>
      <c r="I2618" s="92">
        <f t="shared" si="182"/>
        <v>8.4107209469057214</v>
      </c>
      <c r="J2618" s="149">
        <f t="shared" si="185"/>
        <v>20.375145542672296</v>
      </c>
    </row>
    <row r="2619" spans="1:10" x14ac:dyDescent="0.25">
      <c r="A2619" s="92">
        <f t="shared" si="183"/>
        <v>209</v>
      </c>
      <c r="B2619" s="61" t="s">
        <v>28</v>
      </c>
      <c r="C2619" s="26">
        <v>44101</v>
      </c>
      <c r="D2619" s="4">
        <v>86</v>
      </c>
      <c r="E2619" s="29">
        <f>D2619+E2595</f>
        <v>697</v>
      </c>
      <c r="G2619" s="82" t="e">
        <f>F2619+G2595</f>
        <v>#REF!</v>
      </c>
      <c r="H2619" s="92">
        <f t="shared" si="184"/>
        <v>4581</v>
      </c>
      <c r="I2619" s="92">
        <f t="shared" si="182"/>
        <v>8.4296725938867425</v>
      </c>
      <c r="J2619" s="149">
        <f t="shared" si="185"/>
        <v>28.227815194736195</v>
      </c>
    </row>
    <row r="2620" spans="1:10" x14ac:dyDescent="0.25">
      <c r="A2620" s="92">
        <f t="shared" si="183"/>
        <v>210</v>
      </c>
      <c r="B2620" s="61" t="s">
        <v>28</v>
      </c>
      <c r="C2620" s="26">
        <v>44102</v>
      </c>
      <c r="D2620" s="4">
        <v>69</v>
      </c>
      <c r="E2620" s="29">
        <f>D2620+E2596</f>
        <v>687</v>
      </c>
      <c r="G2620" s="82">
        <f>F2620+G2596</f>
        <v>242</v>
      </c>
      <c r="H2620" s="92">
        <f>IF(EXACT(B2620,B2619),D2620+H2619,E2620)</f>
        <v>4650</v>
      </c>
      <c r="I2620" s="92">
        <f t="shared" si="182"/>
        <v>8.4446224985814027</v>
      </c>
      <c r="J2620" s="149">
        <f t="shared" si="185"/>
        <v>39.484525699115636</v>
      </c>
    </row>
    <row r="2621" spans="1:10" x14ac:dyDescent="0.25">
      <c r="A2621" s="92">
        <f t="shared" si="183"/>
        <v>211</v>
      </c>
      <c r="B2621" s="61" t="s">
        <v>28</v>
      </c>
      <c r="C2621" s="26">
        <v>44103</v>
      </c>
      <c r="D2621" s="4">
        <v>51</v>
      </c>
      <c r="E2621" s="29">
        <f>D2621+E2597</f>
        <v>315</v>
      </c>
      <c r="F2621" s="4">
        <v>0</v>
      </c>
      <c r="G2621" s="82">
        <f>F2621+G2597</f>
        <v>262</v>
      </c>
      <c r="H2621" s="92">
        <f t="shared" ref="H2621:H2684" si="186">IF(EXACT(B2621,B2620),D2621+H2620,E2621)</f>
        <v>4701</v>
      </c>
      <c r="I2621" s="92">
        <f t="shared" si="182"/>
        <v>8.4555305310241309</v>
      </c>
      <c r="J2621" s="149">
        <f t="shared" si="185"/>
        <v>43.599046661066872</v>
      </c>
    </row>
    <row r="2622" spans="1:10" x14ac:dyDescent="0.25">
      <c r="A2622" s="92">
        <f t="shared" si="183"/>
        <v>212</v>
      </c>
      <c r="B2622" s="61" t="s">
        <v>28</v>
      </c>
      <c r="C2622" s="26">
        <v>44104</v>
      </c>
      <c r="D2622" s="4">
        <v>126</v>
      </c>
      <c r="E2622" s="29">
        <f>D2622+E2598</f>
        <v>502</v>
      </c>
      <c r="G2622" s="82" t="e">
        <f>F2622+G2598</f>
        <v>#REF!</v>
      </c>
      <c r="H2622" s="92">
        <f t="shared" si="186"/>
        <v>4827</v>
      </c>
      <c r="I2622" s="92">
        <f t="shared" si="182"/>
        <v>8.4819804356604926</v>
      </c>
      <c r="J2622" s="149">
        <f t="shared" si="185"/>
        <v>42.590645333435958</v>
      </c>
    </row>
    <row r="2623" spans="1:10" x14ac:dyDescent="0.25">
      <c r="A2623" s="92">
        <f t="shared" si="183"/>
        <v>213</v>
      </c>
      <c r="B2623" s="61" t="s">
        <v>28</v>
      </c>
      <c r="C2623" s="26">
        <v>44105</v>
      </c>
      <c r="D2623" s="4">
        <v>22</v>
      </c>
      <c r="E2623" s="29">
        <f>D2623+E2599</f>
        <v>321</v>
      </c>
      <c r="F2623" s="4">
        <v>4</v>
      </c>
      <c r="G2623" s="82" t="e">
        <f>F2623+G2599</f>
        <v>#REF!</v>
      </c>
      <c r="H2623" s="92">
        <f t="shared" si="186"/>
        <v>4849</v>
      </c>
      <c r="I2623" s="92">
        <f t="shared" si="182"/>
        <v>8.4865277771053531</v>
      </c>
      <c r="J2623" s="149">
        <f t="shared" si="185"/>
        <v>46.097079670723168</v>
      </c>
    </row>
    <row r="2624" spans="1:10" x14ac:dyDescent="0.25">
      <c r="A2624" s="92">
        <f t="shared" si="183"/>
        <v>214</v>
      </c>
      <c r="B2624" s="61" t="s">
        <v>28</v>
      </c>
      <c r="C2624" s="26">
        <v>44106</v>
      </c>
      <c r="D2624" s="4">
        <v>142</v>
      </c>
      <c r="E2624" s="29">
        <f>D2624+E2600</f>
        <v>477</v>
      </c>
      <c r="G2624" s="82">
        <f>F2624+G2600</f>
        <v>108</v>
      </c>
      <c r="H2624" s="92">
        <f t="shared" si="186"/>
        <v>4991</v>
      </c>
      <c r="I2624" s="92">
        <f t="shared" si="182"/>
        <v>8.5153915694696085</v>
      </c>
      <c r="J2624" s="149">
        <f t="shared" si="185"/>
        <v>44.314000333569936</v>
      </c>
    </row>
    <row r="2625" spans="1:10" x14ac:dyDescent="0.25">
      <c r="A2625" s="92">
        <f t="shared" si="183"/>
        <v>215</v>
      </c>
      <c r="B2625" s="61" t="s">
        <v>28</v>
      </c>
      <c r="C2625" s="26">
        <v>44107</v>
      </c>
      <c r="D2625" s="4">
        <v>62</v>
      </c>
      <c r="E2625" s="29">
        <f>D2625+E2601</f>
        <v>446</v>
      </c>
      <c r="G2625" s="82" t="e">
        <f>F2625+G2601</f>
        <v>#REF!</v>
      </c>
      <c r="H2625" s="92">
        <f t="shared" si="186"/>
        <v>5053</v>
      </c>
      <c r="I2625" s="92">
        <f t="shared" si="182"/>
        <v>8.5277374052919086</v>
      </c>
      <c r="J2625" s="149">
        <f t="shared" si="185"/>
        <v>41.592519887321828</v>
      </c>
    </row>
    <row r="2626" spans="1:10" x14ac:dyDescent="0.25">
      <c r="A2626" s="92">
        <f t="shared" si="183"/>
        <v>216</v>
      </c>
      <c r="B2626" s="61" t="s">
        <v>28</v>
      </c>
      <c r="C2626" s="26">
        <v>44108</v>
      </c>
      <c r="D2626" s="4">
        <v>62</v>
      </c>
      <c r="E2626" s="29">
        <f>D2626+E2602</f>
        <v>465</v>
      </c>
      <c r="G2626" s="82" t="e">
        <f>F2626+G2602</f>
        <v>#REF!</v>
      </c>
      <c r="H2626" s="92">
        <f t="shared" si="186"/>
        <v>5115</v>
      </c>
      <c r="I2626" s="92">
        <f t="shared" ref="I2626:I2689" si="187">LN(H2626)</f>
        <v>8.5399326783857266</v>
      </c>
      <c r="J2626" s="149">
        <f t="shared" si="185"/>
        <v>42.452261874319085</v>
      </c>
    </row>
    <row r="2627" spans="1:10" x14ac:dyDescent="0.25">
      <c r="A2627" s="92">
        <f t="shared" si="183"/>
        <v>217</v>
      </c>
      <c r="B2627" s="61" t="s">
        <v>28</v>
      </c>
      <c r="C2627" s="26">
        <v>44109</v>
      </c>
      <c r="D2627" s="4">
        <v>85</v>
      </c>
      <c r="E2627" s="29">
        <f>D2627+E2603</f>
        <v>1098</v>
      </c>
      <c r="G2627" s="82">
        <f>F2627+G2603</f>
        <v>45</v>
      </c>
      <c r="H2627" s="92">
        <f t="shared" si="186"/>
        <v>5200</v>
      </c>
      <c r="I2627" s="92">
        <f t="shared" si="187"/>
        <v>8.5564139045695189</v>
      </c>
      <c r="J2627" s="149">
        <f t="shared" si="185"/>
        <v>42.478287333577406</v>
      </c>
    </row>
    <row r="2628" spans="1:10" x14ac:dyDescent="0.25">
      <c r="A2628" s="92">
        <f t="shared" ref="A2628:A2691" si="188">IF(EXACT(B2628,B2627),A2627+1,1)</f>
        <v>218</v>
      </c>
      <c r="B2628" s="61" t="s">
        <v>28</v>
      </c>
      <c r="C2628" s="26">
        <v>44110</v>
      </c>
      <c r="D2628" s="4">
        <v>110</v>
      </c>
      <c r="E2628" s="29">
        <f>D2628+E2604</f>
        <v>450</v>
      </c>
      <c r="G2628" s="82" t="e">
        <f>F2628+G2604</f>
        <v>#REF!</v>
      </c>
      <c r="H2628" s="92">
        <f t="shared" si="186"/>
        <v>5310</v>
      </c>
      <c r="I2628" s="92">
        <f t="shared" si="187"/>
        <v>8.5773471142359838</v>
      </c>
      <c r="J2628" s="149">
        <f t="shared" si="185"/>
        <v>41.664900028072537</v>
      </c>
    </row>
    <row r="2629" spans="1:10" x14ac:dyDescent="0.25">
      <c r="A2629" s="92">
        <f t="shared" si="188"/>
        <v>219</v>
      </c>
      <c r="B2629" s="61" t="s">
        <v>28</v>
      </c>
      <c r="C2629" s="26">
        <v>44111</v>
      </c>
      <c r="D2629" s="4">
        <v>119</v>
      </c>
      <c r="E2629" s="29">
        <f>D2629+E2605</f>
        <v>486</v>
      </c>
      <c r="F2629" s="4">
        <v>25</v>
      </c>
      <c r="G2629" s="82" t="e">
        <f>F2629+G2605</f>
        <v>#REF!</v>
      </c>
      <c r="H2629" s="92">
        <f t="shared" si="186"/>
        <v>5429</v>
      </c>
      <c r="I2629" s="92">
        <f t="shared" si="187"/>
        <v>8.5995102339054519</v>
      </c>
      <c r="J2629" s="149">
        <f t="shared" si="185"/>
        <v>41.233412023671363</v>
      </c>
    </row>
    <row r="2630" spans="1:10" x14ac:dyDescent="0.25">
      <c r="A2630" s="92">
        <f t="shared" si="188"/>
        <v>1</v>
      </c>
      <c r="B2630" s="5" t="s">
        <v>24</v>
      </c>
      <c r="C2630" s="26">
        <v>43893</v>
      </c>
      <c r="D2630" s="4">
        <v>0</v>
      </c>
      <c r="E2630" s="29">
        <v>0</v>
      </c>
      <c r="G2630" s="82"/>
      <c r="H2630" s="92">
        <f t="shared" si="186"/>
        <v>0</v>
      </c>
      <c r="I2630" s="92" t="e">
        <f t="shared" si="187"/>
        <v>#NUM!</v>
      </c>
    </row>
    <row r="2631" spans="1:10" x14ac:dyDescent="0.25">
      <c r="A2631" s="92">
        <f t="shared" si="188"/>
        <v>2</v>
      </c>
      <c r="B2631" s="5" t="s">
        <v>24</v>
      </c>
      <c r="C2631" s="26">
        <v>43894</v>
      </c>
      <c r="D2631" s="4">
        <v>0</v>
      </c>
      <c r="E2631" s="29">
        <v>0</v>
      </c>
      <c r="G2631" s="82">
        <f>F2631+G2607</f>
        <v>5</v>
      </c>
      <c r="H2631" s="92">
        <f t="shared" si="186"/>
        <v>0</v>
      </c>
      <c r="I2631" s="92" t="e">
        <f t="shared" si="187"/>
        <v>#NUM!</v>
      </c>
    </row>
    <row r="2632" spans="1:10" x14ac:dyDescent="0.25">
      <c r="A2632" s="92">
        <f t="shared" si="188"/>
        <v>3</v>
      </c>
      <c r="B2632" s="5" t="s">
        <v>24</v>
      </c>
      <c r="C2632" s="26">
        <v>43895</v>
      </c>
      <c r="D2632" s="4">
        <v>0</v>
      </c>
      <c r="E2632" s="29">
        <v>0</v>
      </c>
      <c r="G2632" s="82">
        <f>F2632+G2608</f>
        <v>12</v>
      </c>
      <c r="H2632" s="92">
        <f t="shared" si="186"/>
        <v>0</v>
      </c>
      <c r="I2632" s="92" t="e">
        <f t="shared" si="187"/>
        <v>#NUM!</v>
      </c>
    </row>
    <row r="2633" spans="1:10" x14ac:dyDescent="0.25">
      <c r="A2633" s="92">
        <f t="shared" si="188"/>
        <v>4</v>
      </c>
      <c r="B2633" s="5" t="s">
        <v>24</v>
      </c>
      <c r="C2633" s="26">
        <v>43896</v>
      </c>
      <c r="D2633" s="4">
        <v>0</v>
      </c>
      <c r="E2633" s="29">
        <v>0</v>
      </c>
      <c r="G2633" s="82">
        <f>F2633+G2609</f>
        <v>40</v>
      </c>
      <c r="H2633" s="92">
        <f t="shared" si="186"/>
        <v>0</v>
      </c>
      <c r="I2633" s="92" t="e">
        <f t="shared" si="187"/>
        <v>#NUM!</v>
      </c>
    </row>
    <row r="2634" spans="1:10" x14ac:dyDescent="0.25">
      <c r="A2634" s="92">
        <f t="shared" si="188"/>
        <v>5</v>
      </c>
      <c r="B2634" s="5" t="s">
        <v>24</v>
      </c>
      <c r="C2634" s="26">
        <v>43897</v>
      </c>
      <c r="D2634" s="4">
        <v>0</v>
      </c>
      <c r="E2634" s="29">
        <v>0</v>
      </c>
      <c r="G2634" s="82" t="e">
        <f>F2634+G2610</f>
        <v>#REF!</v>
      </c>
      <c r="H2634" s="92">
        <f t="shared" si="186"/>
        <v>0</v>
      </c>
      <c r="I2634" s="92" t="e">
        <f t="shared" si="187"/>
        <v>#NUM!</v>
      </c>
    </row>
    <row r="2635" spans="1:10" x14ac:dyDescent="0.25">
      <c r="A2635" s="92">
        <f t="shared" si="188"/>
        <v>6</v>
      </c>
      <c r="B2635" s="5" t="s">
        <v>24</v>
      </c>
      <c r="C2635" s="26">
        <v>43898</v>
      </c>
      <c r="D2635" s="4">
        <v>0</v>
      </c>
      <c r="E2635" s="29">
        <v>0</v>
      </c>
      <c r="G2635" s="82" t="e">
        <f>F2635+G2611</f>
        <v>#REF!</v>
      </c>
      <c r="H2635" s="92">
        <f t="shared" si="186"/>
        <v>0</v>
      </c>
      <c r="I2635" s="92" t="e">
        <f t="shared" si="187"/>
        <v>#NUM!</v>
      </c>
    </row>
    <row r="2636" spans="1:10" x14ac:dyDescent="0.25">
      <c r="A2636" s="92">
        <f t="shared" si="188"/>
        <v>7</v>
      </c>
      <c r="B2636" s="5" t="s">
        <v>24</v>
      </c>
      <c r="C2636" s="26">
        <v>43899</v>
      </c>
      <c r="D2636" s="4">
        <v>0</v>
      </c>
      <c r="E2636" s="29">
        <v>0</v>
      </c>
      <c r="G2636" s="82">
        <f>F2636+G2612</f>
        <v>242</v>
      </c>
      <c r="H2636" s="92">
        <f t="shared" si="186"/>
        <v>0</v>
      </c>
      <c r="I2636" s="92" t="e">
        <f t="shared" si="187"/>
        <v>#NUM!</v>
      </c>
      <c r="J2636" s="149" t="e">
        <f>LN(2)/SLOPE(I2629:I2636,A2629:A2636)</f>
        <v>#NUM!</v>
      </c>
    </row>
    <row r="2637" spans="1:10" x14ac:dyDescent="0.25">
      <c r="A2637" s="92">
        <f t="shared" si="188"/>
        <v>8</v>
      </c>
      <c r="B2637" s="5" t="s">
        <v>24</v>
      </c>
      <c r="C2637" s="26">
        <v>43900</v>
      </c>
      <c r="D2637" s="4">
        <v>0</v>
      </c>
      <c r="E2637" s="29">
        <v>0</v>
      </c>
      <c r="G2637" s="82" t="e">
        <f>F2637+G2613</f>
        <v>#REF!</v>
      </c>
      <c r="H2637" s="92">
        <f t="shared" si="186"/>
        <v>0</v>
      </c>
      <c r="I2637" s="92" t="e">
        <f t="shared" si="187"/>
        <v>#NUM!</v>
      </c>
      <c r="J2637" s="149" t="e">
        <f t="shared" ref="J2637:J2700" si="189">LN(2)/SLOPE(I2630:I2637,A2630:A2637)</f>
        <v>#NUM!</v>
      </c>
    </row>
    <row r="2638" spans="1:10" x14ac:dyDescent="0.25">
      <c r="A2638" s="92">
        <f t="shared" si="188"/>
        <v>9</v>
      </c>
      <c r="B2638" s="5" t="s">
        <v>24</v>
      </c>
      <c r="C2638" s="26">
        <v>43901</v>
      </c>
      <c r="D2638" s="4">
        <v>0</v>
      </c>
      <c r="E2638" s="29">
        <v>0</v>
      </c>
      <c r="G2638" s="82" t="e">
        <f>F2638+G2614</f>
        <v>#REF!</v>
      </c>
      <c r="H2638" s="92">
        <f t="shared" si="186"/>
        <v>0</v>
      </c>
      <c r="I2638" s="92" t="e">
        <f t="shared" si="187"/>
        <v>#NUM!</v>
      </c>
      <c r="J2638" s="149" t="e">
        <f t="shared" si="189"/>
        <v>#NUM!</v>
      </c>
    </row>
    <row r="2639" spans="1:10" x14ac:dyDescent="0.25">
      <c r="A2639" s="92">
        <f t="shared" si="188"/>
        <v>10</v>
      </c>
      <c r="B2639" s="5" t="s">
        <v>24</v>
      </c>
      <c r="C2639" s="26">
        <v>43902</v>
      </c>
      <c r="D2639" s="4">
        <v>0</v>
      </c>
      <c r="E2639" s="29">
        <v>0</v>
      </c>
      <c r="G2639" s="82" t="e">
        <f>F2639+G2615</f>
        <v>#REF!</v>
      </c>
      <c r="H2639" s="92">
        <f t="shared" si="186"/>
        <v>0</v>
      </c>
      <c r="I2639" s="92" t="e">
        <f t="shared" si="187"/>
        <v>#NUM!</v>
      </c>
      <c r="J2639" s="149" t="e">
        <f t="shared" si="189"/>
        <v>#NUM!</v>
      </c>
    </row>
    <row r="2640" spans="1:10" x14ac:dyDescent="0.25">
      <c r="A2640" s="92">
        <f t="shared" si="188"/>
        <v>11</v>
      </c>
      <c r="B2640" s="5" t="s">
        <v>24</v>
      </c>
      <c r="C2640" s="26">
        <v>43903</v>
      </c>
      <c r="D2640" s="4">
        <v>0</v>
      </c>
      <c r="E2640" s="29">
        <v>0</v>
      </c>
      <c r="G2640" s="82">
        <f>F2640+G2616</f>
        <v>243</v>
      </c>
      <c r="H2640" s="92">
        <f t="shared" si="186"/>
        <v>0</v>
      </c>
      <c r="I2640" s="92" t="e">
        <f t="shared" si="187"/>
        <v>#NUM!</v>
      </c>
      <c r="J2640" s="149" t="e">
        <f t="shared" si="189"/>
        <v>#NUM!</v>
      </c>
    </row>
    <row r="2641" spans="1:10" x14ac:dyDescent="0.25">
      <c r="A2641" s="92">
        <f t="shared" si="188"/>
        <v>12</v>
      </c>
      <c r="B2641" s="5" t="s">
        <v>24</v>
      </c>
      <c r="C2641" s="26">
        <v>43904</v>
      </c>
      <c r="D2641" s="4">
        <v>0</v>
      </c>
      <c r="E2641" s="29">
        <v>0</v>
      </c>
      <c r="G2641" s="82">
        <f>F2641+G2617</f>
        <v>251</v>
      </c>
      <c r="H2641" s="92">
        <f t="shared" si="186"/>
        <v>0</v>
      </c>
      <c r="I2641" s="92" t="e">
        <f t="shared" si="187"/>
        <v>#NUM!</v>
      </c>
      <c r="J2641" s="149" t="e">
        <f t="shared" si="189"/>
        <v>#NUM!</v>
      </c>
    </row>
    <row r="2642" spans="1:10" x14ac:dyDescent="0.25">
      <c r="A2642" s="92">
        <f t="shared" si="188"/>
        <v>13</v>
      </c>
      <c r="B2642" s="5" t="s">
        <v>24</v>
      </c>
      <c r="C2642" s="26">
        <v>43905</v>
      </c>
      <c r="D2642" s="4">
        <v>0</v>
      </c>
      <c r="E2642" s="29">
        <v>0</v>
      </c>
      <c r="G2642" s="82" t="e">
        <f>F2642+G2618</f>
        <v>#REF!</v>
      </c>
      <c r="H2642" s="92">
        <f t="shared" si="186"/>
        <v>0</v>
      </c>
      <c r="I2642" s="92" t="e">
        <f t="shared" si="187"/>
        <v>#NUM!</v>
      </c>
      <c r="J2642" s="149" t="e">
        <f t="shared" si="189"/>
        <v>#NUM!</v>
      </c>
    </row>
    <row r="2643" spans="1:10" x14ac:dyDescent="0.25">
      <c r="A2643" s="92">
        <f t="shared" si="188"/>
        <v>14</v>
      </c>
      <c r="B2643" s="5" t="s">
        <v>24</v>
      </c>
      <c r="C2643" s="26">
        <v>43906</v>
      </c>
      <c r="D2643" s="4">
        <v>0</v>
      </c>
      <c r="E2643" s="29">
        <v>0</v>
      </c>
      <c r="G2643" s="82" t="e">
        <f>F2643+G2619</f>
        <v>#REF!</v>
      </c>
      <c r="H2643" s="92">
        <f t="shared" si="186"/>
        <v>0</v>
      </c>
      <c r="I2643" s="92" t="e">
        <f t="shared" si="187"/>
        <v>#NUM!</v>
      </c>
      <c r="J2643" s="149" t="e">
        <f t="shared" si="189"/>
        <v>#NUM!</v>
      </c>
    </row>
    <row r="2644" spans="1:10" x14ac:dyDescent="0.25">
      <c r="A2644" s="92">
        <f t="shared" si="188"/>
        <v>15</v>
      </c>
      <c r="B2644" s="5" t="s">
        <v>24</v>
      </c>
      <c r="C2644" s="26">
        <v>43907</v>
      </c>
      <c r="D2644" s="4">
        <v>0</v>
      </c>
      <c r="E2644" s="29">
        <v>0</v>
      </c>
      <c r="G2644" s="82">
        <f>F2644+G2620</f>
        <v>242</v>
      </c>
      <c r="H2644" s="92">
        <f t="shared" si="186"/>
        <v>0</v>
      </c>
      <c r="I2644" s="92" t="e">
        <f t="shared" si="187"/>
        <v>#NUM!</v>
      </c>
      <c r="J2644" s="149" t="e">
        <f t="shared" si="189"/>
        <v>#NUM!</v>
      </c>
    </row>
    <row r="2645" spans="1:10" x14ac:dyDescent="0.25">
      <c r="A2645" s="92">
        <f t="shared" si="188"/>
        <v>16</v>
      </c>
      <c r="B2645" s="5" t="s">
        <v>24</v>
      </c>
      <c r="C2645" s="26">
        <v>43908</v>
      </c>
      <c r="D2645" s="4">
        <v>0</v>
      </c>
      <c r="E2645" s="29">
        <v>0</v>
      </c>
      <c r="G2645" s="82">
        <f>F2645+G2621</f>
        <v>262</v>
      </c>
      <c r="H2645" s="92">
        <f t="shared" si="186"/>
        <v>0</v>
      </c>
      <c r="I2645" s="92" t="e">
        <f t="shared" si="187"/>
        <v>#NUM!</v>
      </c>
      <c r="J2645" s="149" t="e">
        <f t="shared" si="189"/>
        <v>#NUM!</v>
      </c>
    </row>
    <row r="2646" spans="1:10" x14ac:dyDescent="0.25">
      <c r="A2646" s="92">
        <f t="shared" si="188"/>
        <v>17</v>
      </c>
      <c r="B2646" s="5" t="s">
        <v>24</v>
      </c>
      <c r="C2646" s="26">
        <v>43909</v>
      </c>
      <c r="D2646" s="4">
        <v>0</v>
      </c>
      <c r="E2646" s="29">
        <v>0</v>
      </c>
      <c r="G2646" s="82" t="e">
        <f>F2646+G2622</f>
        <v>#REF!</v>
      </c>
      <c r="H2646" s="92">
        <f t="shared" si="186"/>
        <v>0</v>
      </c>
      <c r="I2646" s="92" t="e">
        <f t="shared" si="187"/>
        <v>#NUM!</v>
      </c>
      <c r="J2646" s="149" t="e">
        <f t="shared" si="189"/>
        <v>#NUM!</v>
      </c>
    </row>
    <row r="2647" spans="1:10" x14ac:dyDescent="0.25">
      <c r="A2647" s="92">
        <f t="shared" si="188"/>
        <v>18</v>
      </c>
      <c r="B2647" s="5" t="s">
        <v>24</v>
      </c>
      <c r="C2647" s="26">
        <v>43910</v>
      </c>
      <c r="D2647" s="4">
        <v>0</v>
      </c>
      <c r="E2647" s="29">
        <v>0</v>
      </c>
      <c r="G2647" s="82" t="e">
        <f>F2647+G2623</f>
        <v>#REF!</v>
      </c>
      <c r="H2647" s="92">
        <f t="shared" si="186"/>
        <v>0</v>
      </c>
      <c r="I2647" s="92" t="e">
        <f t="shared" si="187"/>
        <v>#NUM!</v>
      </c>
      <c r="J2647" s="149" t="e">
        <f t="shared" si="189"/>
        <v>#NUM!</v>
      </c>
    </row>
    <row r="2648" spans="1:10" x14ac:dyDescent="0.25">
      <c r="A2648" s="92">
        <f t="shared" si="188"/>
        <v>19</v>
      </c>
      <c r="B2648" s="5" t="s">
        <v>24</v>
      </c>
      <c r="C2648" s="26">
        <v>43911</v>
      </c>
      <c r="D2648" s="4">
        <v>5</v>
      </c>
      <c r="E2648" s="29">
        <v>5</v>
      </c>
      <c r="G2648" s="82">
        <f>F2648+G2624</f>
        <v>108</v>
      </c>
      <c r="H2648" s="92">
        <f t="shared" si="186"/>
        <v>5</v>
      </c>
      <c r="I2648" s="92">
        <f t="shared" si="187"/>
        <v>1.6094379124341003</v>
      </c>
      <c r="J2648" s="149" t="e">
        <f t="shared" si="189"/>
        <v>#NUM!</v>
      </c>
    </row>
    <row r="2649" spans="1:10" x14ac:dyDescent="0.25">
      <c r="A2649" s="92">
        <f t="shared" si="188"/>
        <v>20</v>
      </c>
      <c r="B2649" s="5" t="s">
        <v>24</v>
      </c>
      <c r="C2649" s="26">
        <v>43912</v>
      </c>
      <c r="D2649" s="4">
        <v>0</v>
      </c>
      <c r="E2649" s="29">
        <v>5</v>
      </c>
      <c r="G2649" s="82" t="e">
        <f>F2649+G2625</f>
        <v>#REF!</v>
      </c>
      <c r="H2649" s="92">
        <f t="shared" si="186"/>
        <v>5</v>
      </c>
      <c r="I2649" s="92">
        <f t="shared" si="187"/>
        <v>1.6094379124341003</v>
      </c>
      <c r="J2649" s="149" t="e">
        <f t="shared" si="189"/>
        <v>#NUM!</v>
      </c>
    </row>
    <row r="2650" spans="1:10" x14ac:dyDescent="0.25">
      <c r="A2650" s="92">
        <f t="shared" si="188"/>
        <v>21</v>
      </c>
      <c r="B2650" s="5" t="s">
        <v>24</v>
      </c>
      <c r="C2650" s="26">
        <v>43913</v>
      </c>
      <c r="D2650" s="4">
        <v>0</v>
      </c>
      <c r="E2650" s="29">
        <v>5</v>
      </c>
      <c r="G2650" s="82" t="e">
        <f>F2650+G2626</f>
        <v>#REF!</v>
      </c>
      <c r="H2650" s="92">
        <f t="shared" si="186"/>
        <v>5</v>
      </c>
      <c r="I2650" s="92">
        <f t="shared" si="187"/>
        <v>1.6094379124341003</v>
      </c>
      <c r="J2650" s="149" t="e">
        <f t="shared" si="189"/>
        <v>#NUM!</v>
      </c>
    </row>
    <row r="2651" spans="1:10" x14ac:dyDescent="0.25">
      <c r="A2651" s="92">
        <f t="shared" si="188"/>
        <v>22</v>
      </c>
      <c r="B2651" s="5" t="s">
        <v>24</v>
      </c>
      <c r="C2651" s="26">
        <v>43914</v>
      </c>
      <c r="D2651" s="4">
        <v>0</v>
      </c>
      <c r="E2651" s="29">
        <v>5</v>
      </c>
      <c r="G2651" s="82">
        <f>F2651+G2627</f>
        <v>45</v>
      </c>
      <c r="H2651" s="92">
        <f t="shared" si="186"/>
        <v>5</v>
      </c>
      <c r="I2651" s="92">
        <f t="shared" si="187"/>
        <v>1.6094379124341003</v>
      </c>
      <c r="J2651" s="149" t="e">
        <f t="shared" si="189"/>
        <v>#NUM!</v>
      </c>
    </row>
    <row r="2652" spans="1:10" x14ac:dyDescent="0.25">
      <c r="A2652" s="92">
        <f t="shared" si="188"/>
        <v>23</v>
      </c>
      <c r="B2652" s="5" t="s">
        <v>24</v>
      </c>
      <c r="C2652" s="26">
        <v>43915</v>
      </c>
      <c r="D2652" s="4">
        <v>1</v>
      </c>
      <c r="E2652" s="29">
        <v>6</v>
      </c>
      <c r="G2652" s="82" t="e">
        <f>F2652+G2628</f>
        <v>#REF!</v>
      </c>
      <c r="H2652" s="92">
        <f t="shared" si="186"/>
        <v>6</v>
      </c>
      <c r="I2652" s="92">
        <f t="shared" si="187"/>
        <v>1.791759469228055</v>
      </c>
      <c r="J2652" s="149" t="e">
        <f t="shared" si="189"/>
        <v>#NUM!</v>
      </c>
    </row>
    <row r="2653" spans="1:10" x14ac:dyDescent="0.25">
      <c r="A2653" s="92">
        <f t="shared" si="188"/>
        <v>24</v>
      </c>
      <c r="B2653" s="5" t="s">
        <v>24</v>
      </c>
      <c r="C2653" s="26">
        <v>43916</v>
      </c>
      <c r="D2653" s="4">
        <v>1</v>
      </c>
      <c r="E2653" s="29">
        <v>7</v>
      </c>
      <c r="G2653" s="82" t="e">
        <f>F2653+G2629</f>
        <v>#REF!</v>
      </c>
      <c r="H2653" s="92">
        <f t="shared" si="186"/>
        <v>7</v>
      </c>
      <c r="I2653" s="92">
        <f t="shared" si="187"/>
        <v>1.9459101490553132</v>
      </c>
      <c r="J2653" s="149" t="e">
        <f t="shared" si="189"/>
        <v>#NUM!</v>
      </c>
    </row>
    <row r="2654" spans="1:10" x14ac:dyDescent="0.25">
      <c r="A2654" s="92">
        <f t="shared" si="188"/>
        <v>25</v>
      </c>
      <c r="B2654" s="5" t="s">
        <v>24</v>
      </c>
      <c r="C2654" s="26">
        <v>43917</v>
      </c>
      <c r="D2654" s="4">
        <v>1</v>
      </c>
      <c r="E2654" s="29">
        <v>8</v>
      </c>
      <c r="F2654" s="4">
        <v>1</v>
      </c>
      <c r="G2654" s="82">
        <f>F2654+G2630</f>
        <v>1</v>
      </c>
      <c r="H2654" s="92">
        <f t="shared" si="186"/>
        <v>8</v>
      </c>
      <c r="I2654" s="92">
        <f t="shared" si="187"/>
        <v>2.0794415416798357</v>
      </c>
      <c r="J2654" s="149" t="e">
        <f t="shared" si="189"/>
        <v>#NUM!</v>
      </c>
    </row>
    <row r="2655" spans="1:10" x14ac:dyDescent="0.25">
      <c r="A2655" s="92">
        <f t="shared" si="188"/>
        <v>26</v>
      </c>
      <c r="B2655" s="5" t="s">
        <v>24</v>
      </c>
      <c r="C2655" s="26">
        <v>43918</v>
      </c>
      <c r="D2655" s="4">
        <v>1</v>
      </c>
      <c r="E2655" s="29">
        <v>9</v>
      </c>
      <c r="G2655" s="82">
        <f>F2655+G2631</f>
        <v>5</v>
      </c>
      <c r="H2655" s="92">
        <f t="shared" si="186"/>
        <v>9</v>
      </c>
      <c r="I2655" s="92">
        <f t="shared" si="187"/>
        <v>2.1972245773362196</v>
      </c>
      <c r="J2655" s="149">
        <f t="shared" si="189"/>
        <v>7.6048018016079535</v>
      </c>
    </row>
    <row r="2656" spans="1:10" x14ac:dyDescent="0.25">
      <c r="A2656" s="92">
        <f t="shared" si="188"/>
        <v>27</v>
      </c>
      <c r="B2656" s="5" t="s">
        <v>24</v>
      </c>
      <c r="C2656" s="26">
        <v>43919</v>
      </c>
      <c r="D2656" s="4">
        <v>1</v>
      </c>
      <c r="E2656" s="29">
        <v>10</v>
      </c>
      <c r="G2656" s="82">
        <f>F2656+G2632</f>
        <v>12</v>
      </c>
      <c r="H2656" s="92">
        <f t="shared" si="186"/>
        <v>10</v>
      </c>
      <c r="I2656" s="92">
        <f t="shared" si="187"/>
        <v>2.3025850929940459</v>
      </c>
      <c r="J2656" s="149">
        <f t="shared" si="189"/>
        <v>6.2237930755769479</v>
      </c>
    </row>
    <row r="2657" spans="1:10" x14ac:dyDescent="0.25">
      <c r="A2657" s="92">
        <f t="shared" si="188"/>
        <v>28</v>
      </c>
      <c r="B2657" s="5" t="s">
        <v>24</v>
      </c>
      <c r="C2657" s="26">
        <v>43920</v>
      </c>
      <c r="D2657" s="4">
        <v>3</v>
      </c>
      <c r="E2657" s="29">
        <v>13</v>
      </c>
      <c r="G2657" s="82">
        <f>F2657+G2633</f>
        <v>40</v>
      </c>
      <c r="H2657" s="92">
        <f t="shared" si="186"/>
        <v>13</v>
      </c>
      <c r="I2657" s="92">
        <f t="shared" si="187"/>
        <v>2.5649493574615367</v>
      </c>
      <c r="J2657" s="149">
        <f t="shared" si="189"/>
        <v>5.0611208845755487</v>
      </c>
    </row>
    <row r="2658" spans="1:10" x14ac:dyDescent="0.25">
      <c r="A2658" s="92">
        <f t="shared" si="188"/>
        <v>29</v>
      </c>
      <c r="B2658" s="5" t="s">
        <v>24</v>
      </c>
      <c r="C2658" s="26">
        <v>43921</v>
      </c>
      <c r="D2658" s="4">
        <v>2</v>
      </c>
      <c r="E2658" s="29">
        <v>15</v>
      </c>
      <c r="G2658" s="82" t="e">
        <f>F2658+G2634</f>
        <v>#REF!</v>
      </c>
      <c r="H2658" s="92">
        <f t="shared" si="186"/>
        <v>15</v>
      </c>
      <c r="I2658" s="92">
        <f t="shared" si="187"/>
        <v>2.7080502011022101</v>
      </c>
      <c r="J2658" s="149">
        <f t="shared" si="189"/>
        <v>4.5687511932021154</v>
      </c>
    </row>
    <row r="2659" spans="1:10" x14ac:dyDescent="0.25">
      <c r="A2659" s="92">
        <f t="shared" si="188"/>
        <v>30</v>
      </c>
      <c r="B2659" s="5" t="s">
        <v>24</v>
      </c>
      <c r="C2659" s="26">
        <v>43922</v>
      </c>
      <c r="D2659" s="4">
        <v>10</v>
      </c>
      <c r="E2659" s="29">
        <v>25</v>
      </c>
      <c r="G2659" s="82" t="e">
        <f>F2659+G2635</f>
        <v>#REF!</v>
      </c>
      <c r="H2659" s="92">
        <f t="shared" si="186"/>
        <v>25</v>
      </c>
      <c r="I2659" s="92">
        <f t="shared" si="187"/>
        <v>3.2188758248682006</v>
      </c>
      <c r="J2659" s="149">
        <f t="shared" si="189"/>
        <v>3.7900567649524568</v>
      </c>
    </row>
    <row r="2660" spans="1:10" x14ac:dyDescent="0.25">
      <c r="A2660" s="92">
        <f t="shared" si="188"/>
        <v>31</v>
      </c>
      <c r="B2660" s="5" t="s">
        <v>24</v>
      </c>
      <c r="C2660" s="26">
        <v>43923</v>
      </c>
      <c r="D2660" s="4">
        <v>0</v>
      </c>
      <c r="E2660" s="29">
        <v>25</v>
      </c>
      <c r="F2660" s="4">
        <v>1</v>
      </c>
      <c r="G2660" s="82">
        <f>F2660+G2636</f>
        <v>243</v>
      </c>
      <c r="H2660" s="92">
        <f t="shared" si="186"/>
        <v>25</v>
      </c>
      <c r="I2660" s="92">
        <f t="shared" si="187"/>
        <v>3.2188758248682006</v>
      </c>
      <c r="J2660" s="149">
        <f t="shared" si="189"/>
        <v>3.5496660055153235</v>
      </c>
    </row>
    <row r="2661" spans="1:10" x14ac:dyDescent="0.25">
      <c r="A2661" s="92">
        <f t="shared" si="188"/>
        <v>32</v>
      </c>
      <c r="B2661" s="5" t="s">
        <v>24</v>
      </c>
      <c r="C2661" s="26">
        <v>43924</v>
      </c>
      <c r="D2661" s="4">
        <v>2</v>
      </c>
      <c r="E2661" s="29">
        <v>27</v>
      </c>
      <c r="F2661" s="4">
        <v>1</v>
      </c>
      <c r="G2661" s="82" t="e">
        <f>F2661+G2637</f>
        <v>#REF!</v>
      </c>
      <c r="H2661" s="92">
        <f t="shared" si="186"/>
        <v>27</v>
      </c>
      <c r="I2661" s="92">
        <f t="shared" si="187"/>
        <v>3.2958368660043291</v>
      </c>
      <c r="J2661" s="149">
        <f t="shared" si="189"/>
        <v>3.5255449797188319</v>
      </c>
    </row>
    <row r="2662" spans="1:10" x14ac:dyDescent="0.25">
      <c r="A2662" s="92">
        <f t="shared" si="188"/>
        <v>33</v>
      </c>
      <c r="B2662" s="5" t="s">
        <v>24</v>
      </c>
      <c r="C2662" s="26">
        <v>43925</v>
      </c>
      <c r="D2662" s="4">
        <v>0</v>
      </c>
      <c r="E2662" s="29">
        <v>27</v>
      </c>
      <c r="G2662" s="82" t="e">
        <f>F2662+G2638</f>
        <v>#REF!</v>
      </c>
      <c r="H2662" s="92">
        <f t="shared" si="186"/>
        <v>27</v>
      </c>
      <c r="I2662" s="92">
        <f t="shared" si="187"/>
        <v>3.2958368660043291</v>
      </c>
      <c r="J2662" s="149">
        <f t="shared" si="189"/>
        <v>3.8484887456864696</v>
      </c>
    </row>
    <row r="2663" spans="1:10" x14ac:dyDescent="0.25">
      <c r="A2663" s="92">
        <f t="shared" si="188"/>
        <v>34</v>
      </c>
      <c r="B2663" s="5" t="s">
        <v>24</v>
      </c>
      <c r="C2663" s="26">
        <v>43926</v>
      </c>
      <c r="D2663" s="4">
        <v>2</v>
      </c>
      <c r="E2663" s="29">
        <v>29</v>
      </c>
      <c r="G2663" s="82" t="e">
        <f>F2663+G2639</f>
        <v>#REF!</v>
      </c>
      <c r="H2663" s="92">
        <f t="shared" si="186"/>
        <v>29</v>
      </c>
      <c r="I2663" s="92">
        <f t="shared" si="187"/>
        <v>3.3672958299864741</v>
      </c>
      <c r="J2663" s="149">
        <f t="shared" si="189"/>
        <v>4.5237659416880867</v>
      </c>
    </row>
    <row r="2664" spans="1:10" x14ac:dyDescent="0.25">
      <c r="A2664" s="92">
        <f t="shared" si="188"/>
        <v>35</v>
      </c>
      <c r="B2664" s="5" t="s">
        <v>24</v>
      </c>
      <c r="C2664" s="26">
        <v>43927</v>
      </c>
      <c r="D2664" s="4">
        <v>1</v>
      </c>
      <c r="E2664" s="29">
        <v>30</v>
      </c>
      <c r="G2664" s="82">
        <f>F2664+G2640</f>
        <v>243</v>
      </c>
      <c r="H2664" s="92">
        <f t="shared" si="186"/>
        <v>30</v>
      </c>
      <c r="I2664" s="92">
        <f t="shared" si="187"/>
        <v>3.4011973816621555</v>
      </c>
      <c r="J2664" s="149">
        <f t="shared" si="189"/>
        <v>6.156221422773938</v>
      </c>
    </row>
    <row r="2665" spans="1:10" x14ac:dyDescent="0.25">
      <c r="A2665" s="92">
        <f t="shared" si="188"/>
        <v>36</v>
      </c>
      <c r="B2665" s="5" t="s">
        <v>24</v>
      </c>
      <c r="C2665" s="26">
        <v>43928</v>
      </c>
      <c r="D2665" s="4">
        <v>2</v>
      </c>
      <c r="E2665" s="29">
        <v>32</v>
      </c>
      <c r="F2665" s="4">
        <v>1</v>
      </c>
      <c r="G2665" s="82">
        <f>F2665+G2641</f>
        <v>252</v>
      </c>
      <c r="H2665" s="92">
        <f t="shared" si="186"/>
        <v>32</v>
      </c>
      <c r="I2665" s="92">
        <f t="shared" si="187"/>
        <v>3.4657359027997265</v>
      </c>
      <c r="J2665" s="149">
        <f t="shared" si="189"/>
        <v>8.741520473850894</v>
      </c>
    </row>
    <row r="2666" spans="1:10" x14ac:dyDescent="0.25">
      <c r="A2666" s="92">
        <f t="shared" si="188"/>
        <v>37</v>
      </c>
      <c r="B2666" s="5" t="s">
        <v>24</v>
      </c>
      <c r="C2666" s="26">
        <v>43929</v>
      </c>
      <c r="D2666" s="4">
        <v>6</v>
      </c>
      <c r="E2666" s="29">
        <v>38</v>
      </c>
      <c r="G2666" s="82" t="e">
        <f>F2666+G2642</f>
        <v>#REF!</v>
      </c>
      <c r="H2666" s="92">
        <f t="shared" si="186"/>
        <v>38</v>
      </c>
      <c r="I2666" s="92">
        <f t="shared" si="187"/>
        <v>3.6375861597263857</v>
      </c>
      <c r="J2666" s="149">
        <f t="shared" si="189"/>
        <v>12.7886561645882</v>
      </c>
    </row>
    <row r="2667" spans="1:10" x14ac:dyDescent="0.25">
      <c r="A2667" s="92">
        <f t="shared" si="188"/>
        <v>38</v>
      </c>
      <c r="B2667" s="5" t="s">
        <v>24</v>
      </c>
      <c r="C2667" s="26">
        <v>43930</v>
      </c>
      <c r="D2667" s="4">
        <v>2</v>
      </c>
      <c r="E2667" s="29">
        <v>40</v>
      </c>
      <c r="G2667" s="82" t="e">
        <f>F2667+G2643</f>
        <v>#REF!</v>
      </c>
      <c r="H2667" s="92">
        <f t="shared" si="186"/>
        <v>40</v>
      </c>
      <c r="I2667" s="92">
        <f t="shared" si="187"/>
        <v>3.6888794541139363</v>
      </c>
      <c r="J2667" s="149">
        <f t="shared" si="189"/>
        <v>10.505317678640932</v>
      </c>
    </row>
    <row r="2668" spans="1:10" x14ac:dyDescent="0.25">
      <c r="A2668" s="92">
        <f t="shared" si="188"/>
        <v>39</v>
      </c>
      <c r="B2668" s="5" t="s">
        <v>24</v>
      </c>
      <c r="C2668" s="26">
        <v>43931</v>
      </c>
      <c r="D2668" s="4">
        <v>9</v>
      </c>
      <c r="E2668" s="29">
        <v>49</v>
      </c>
      <c r="G2668" s="82">
        <f>F2668+G2644</f>
        <v>242</v>
      </c>
      <c r="H2668" s="92">
        <f t="shared" si="186"/>
        <v>49</v>
      </c>
      <c r="I2668" s="92">
        <f t="shared" si="187"/>
        <v>3.8918202981106265</v>
      </c>
      <c r="J2668" s="149">
        <f t="shared" si="189"/>
        <v>8.3029318217696613</v>
      </c>
    </row>
    <row r="2669" spans="1:10" x14ac:dyDescent="0.25">
      <c r="A2669" s="92">
        <f t="shared" si="188"/>
        <v>40</v>
      </c>
      <c r="B2669" s="5" t="s">
        <v>24</v>
      </c>
      <c r="C2669" s="26">
        <v>43932</v>
      </c>
      <c r="D2669" s="4">
        <v>5</v>
      </c>
      <c r="E2669" s="29">
        <v>54</v>
      </c>
      <c r="G2669" s="82">
        <f>F2669+G2645</f>
        <v>262</v>
      </c>
      <c r="H2669" s="92">
        <f t="shared" si="186"/>
        <v>54</v>
      </c>
      <c r="I2669" s="92">
        <f t="shared" si="187"/>
        <v>3.9889840465642745</v>
      </c>
      <c r="J2669" s="149">
        <f t="shared" si="189"/>
        <v>6.8422383639501785</v>
      </c>
    </row>
    <row r="2670" spans="1:10" x14ac:dyDescent="0.25">
      <c r="A2670" s="92">
        <f t="shared" si="188"/>
        <v>41</v>
      </c>
      <c r="B2670" s="5" t="s">
        <v>24</v>
      </c>
      <c r="C2670" s="26">
        <v>43933</v>
      </c>
      <c r="D2670" s="4">
        <v>3</v>
      </c>
      <c r="E2670" s="29">
        <v>57</v>
      </c>
      <c r="G2670" s="82" t="e">
        <f>F2670+G2646</f>
        <v>#REF!</v>
      </c>
      <c r="H2670" s="92">
        <f t="shared" si="186"/>
        <v>57</v>
      </c>
      <c r="I2670" s="92">
        <f t="shared" si="187"/>
        <v>4.0430512678345503</v>
      </c>
      <c r="J2670" s="149">
        <f t="shared" si="189"/>
        <v>6.4702594854844868</v>
      </c>
    </row>
    <row r="2671" spans="1:10" x14ac:dyDescent="0.25">
      <c r="A2671" s="92">
        <f t="shared" si="188"/>
        <v>42</v>
      </c>
      <c r="B2671" s="5" t="s">
        <v>24</v>
      </c>
      <c r="C2671" s="26">
        <v>43934</v>
      </c>
      <c r="D2671" s="4">
        <v>2</v>
      </c>
      <c r="E2671" s="29">
        <v>59</v>
      </c>
      <c r="G2671" s="82" t="e">
        <f>F2671+G2647</f>
        <v>#REF!</v>
      </c>
      <c r="H2671" s="92">
        <f t="shared" si="186"/>
        <v>59</v>
      </c>
      <c r="I2671" s="92">
        <f t="shared" si="187"/>
        <v>4.0775374439057197</v>
      </c>
      <c r="J2671" s="149">
        <f t="shared" si="189"/>
        <v>6.5582069554652174</v>
      </c>
    </row>
    <row r="2672" spans="1:10" x14ac:dyDescent="0.25">
      <c r="A2672" s="92">
        <f t="shared" si="188"/>
        <v>43</v>
      </c>
      <c r="B2672" s="5" t="s">
        <v>24</v>
      </c>
      <c r="C2672" s="26">
        <v>43935</v>
      </c>
      <c r="D2672" s="4">
        <v>3</v>
      </c>
      <c r="E2672" s="29">
        <v>62</v>
      </c>
      <c r="G2672" s="82">
        <f>F2672+G2648</f>
        <v>108</v>
      </c>
      <c r="H2672" s="92">
        <f t="shared" si="186"/>
        <v>62</v>
      </c>
      <c r="I2672" s="92">
        <f t="shared" si="187"/>
        <v>4.1271343850450917</v>
      </c>
      <c r="J2672" s="149">
        <f t="shared" si="189"/>
        <v>7.2878612465403503</v>
      </c>
    </row>
    <row r="2673" spans="1:10" x14ac:dyDescent="0.25">
      <c r="A2673" s="92">
        <f t="shared" si="188"/>
        <v>44</v>
      </c>
      <c r="B2673" s="5" t="s">
        <v>24</v>
      </c>
      <c r="C2673" s="26">
        <v>43936</v>
      </c>
      <c r="D2673" s="4">
        <v>1</v>
      </c>
      <c r="E2673" s="29">
        <v>63</v>
      </c>
      <c r="G2673" s="82" t="e">
        <f>F2673+G2649</f>
        <v>#REF!</v>
      </c>
      <c r="H2673" s="92">
        <f t="shared" si="186"/>
        <v>63</v>
      </c>
      <c r="I2673" s="92">
        <f t="shared" si="187"/>
        <v>4.1431347263915326</v>
      </c>
      <c r="J2673" s="149">
        <f t="shared" si="189"/>
        <v>9.1817226120206499</v>
      </c>
    </row>
    <row r="2674" spans="1:10" x14ac:dyDescent="0.25">
      <c r="A2674" s="92">
        <f t="shared" si="188"/>
        <v>45</v>
      </c>
      <c r="B2674" s="5" t="s">
        <v>24</v>
      </c>
      <c r="C2674" s="26">
        <v>43937</v>
      </c>
      <c r="D2674" s="4">
        <v>5</v>
      </c>
      <c r="E2674" s="29">
        <v>68</v>
      </c>
      <c r="F2674" s="4">
        <v>1</v>
      </c>
      <c r="G2674" s="82" t="e">
        <f>F2674+G2650</f>
        <v>#REF!</v>
      </c>
      <c r="H2674" s="92">
        <f t="shared" si="186"/>
        <v>68</v>
      </c>
      <c r="I2674" s="92">
        <f t="shared" si="187"/>
        <v>4.219507705176107</v>
      </c>
      <c r="J2674" s="149">
        <f t="shared" si="189"/>
        <v>10.742686580488876</v>
      </c>
    </row>
    <row r="2675" spans="1:10" x14ac:dyDescent="0.25">
      <c r="A2675" s="92">
        <f t="shared" si="188"/>
        <v>46</v>
      </c>
      <c r="B2675" s="5" t="s">
        <v>24</v>
      </c>
      <c r="C2675" s="26">
        <v>43938</v>
      </c>
      <c r="D2675" s="4">
        <v>1</v>
      </c>
      <c r="E2675" s="29">
        <v>69</v>
      </c>
      <c r="F2675" s="4">
        <v>2</v>
      </c>
      <c r="G2675" s="82">
        <f>F2675+G2651</f>
        <v>47</v>
      </c>
      <c r="H2675" s="92">
        <f t="shared" si="186"/>
        <v>69</v>
      </c>
      <c r="I2675" s="92">
        <f t="shared" si="187"/>
        <v>4.2341065045972597</v>
      </c>
      <c r="J2675" s="149">
        <f t="shared" si="189"/>
        <v>14.935186695464122</v>
      </c>
    </row>
    <row r="2676" spans="1:10" x14ac:dyDescent="0.25">
      <c r="A2676" s="92">
        <f t="shared" si="188"/>
        <v>47</v>
      </c>
      <c r="B2676" s="5" t="s">
        <v>24</v>
      </c>
      <c r="C2676" s="26">
        <v>43939</v>
      </c>
      <c r="D2676" s="4">
        <v>0</v>
      </c>
      <c r="E2676" s="29">
        <v>69</v>
      </c>
      <c r="G2676" s="82" t="e">
        <f>F2676+G2652</f>
        <v>#REF!</v>
      </c>
      <c r="H2676" s="92">
        <f t="shared" si="186"/>
        <v>69</v>
      </c>
      <c r="I2676" s="92">
        <f t="shared" si="187"/>
        <v>4.2341065045972597</v>
      </c>
      <c r="J2676" s="149">
        <f t="shared" si="189"/>
        <v>18.703350653261207</v>
      </c>
    </row>
    <row r="2677" spans="1:10" x14ac:dyDescent="0.25">
      <c r="A2677" s="92">
        <f t="shared" si="188"/>
        <v>48</v>
      </c>
      <c r="B2677" s="5" t="s">
        <v>24</v>
      </c>
      <c r="C2677" s="26">
        <v>43940</v>
      </c>
      <c r="D2677" s="4">
        <v>3</v>
      </c>
      <c r="E2677" s="29">
        <v>72</v>
      </c>
      <c r="G2677" s="82" t="e">
        <f>F2677+G2653</f>
        <v>#REF!</v>
      </c>
      <c r="H2677" s="92">
        <f t="shared" si="186"/>
        <v>72</v>
      </c>
      <c r="I2677" s="92">
        <f t="shared" si="187"/>
        <v>4.2766661190160553</v>
      </c>
      <c r="J2677" s="149">
        <f t="shared" si="189"/>
        <v>20.680388193944033</v>
      </c>
    </row>
    <row r="2678" spans="1:10" x14ac:dyDescent="0.25">
      <c r="A2678" s="92">
        <f t="shared" si="188"/>
        <v>49</v>
      </c>
      <c r="B2678" s="5" t="s">
        <v>24</v>
      </c>
      <c r="C2678" s="26">
        <v>43941</v>
      </c>
      <c r="D2678" s="4">
        <v>1</v>
      </c>
      <c r="E2678" s="29">
        <v>73</v>
      </c>
      <c r="F2678" s="4">
        <v>1</v>
      </c>
      <c r="G2678" s="82">
        <f>F2678+G2654</f>
        <v>2</v>
      </c>
      <c r="H2678" s="92">
        <f t="shared" si="186"/>
        <v>73</v>
      </c>
      <c r="I2678" s="92">
        <f t="shared" si="187"/>
        <v>4.290459441148391</v>
      </c>
      <c r="J2678" s="149">
        <f t="shared" si="189"/>
        <v>23.053431141230408</v>
      </c>
    </row>
    <row r="2679" spans="1:10" x14ac:dyDescent="0.25">
      <c r="A2679" s="92">
        <f t="shared" si="188"/>
        <v>50</v>
      </c>
      <c r="B2679" s="5" t="s">
        <v>24</v>
      </c>
      <c r="C2679" s="26">
        <v>43942</v>
      </c>
      <c r="D2679" s="4">
        <v>0</v>
      </c>
      <c r="E2679" s="29">
        <v>73</v>
      </c>
      <c r="G2679" s="82">
        <f>F2679+G2655</f>
        <v>5</v>
      </c>
      <c r="H2679" s="92">
        <f t="shared" si="186"/>
        <v>73</v>
      </c>
      <c r="I2679" s="92">
        <f t="shared" si="187"/>
        <v>4.290459441148391</v>
      </c>
      <c r="J2679" s="149">
        <f t="shared" si="189"/>
        <v>28.383101892964074</v>
      </c>
    </row>
    <row r="2680" spans="1:10" x14ac:dyDescent="0.25">
      <c r="A2680" s="92">
        <f t="shared" si="188"/>
        <v>51</v>
      </c>
      <c r="B2680" s="5" t="s">
        <v>24</v>
      </c>
      <c r="C2680" s="26">
        <v>43943</v>
      </c>
      <c r="D2680" s="4">
        <v>1</v>
      </c>
      <c r="E2680" s="29">
        <v>74</v>
      </c>
      <c r="G2680" s="82">
        <f>F2680+G2656</f>
        <v>12</v>
      </c>
      <c r="H2680" s="92">
        <f t="shared" si="186"/>
        <v>74</v>
      </c>
      <c r="I2680" s="92">
        <f t="shared" si="187"/>
        <v>4.3040650932041702</v>
      </c>
      <c r="J2680" s="149">
        <f t="shared" si="189"/>
        <v>34.393477698547642</v>
      </c>
    </row>
    <row r="2681" spans="1:10" x14ac:dyDescent="0.25">
      <c r="A2681" s="92">
        <f t="shared" si="188"/>
        <v>52</v>
      </c>
      <c r="B2681" s="5" t="s">
        <v>24</v>
      </c>
      <c r="C2681" s="26">
        <v>43944</v>
      </c>
      <c r="D2681" s="4">
        <v>1</v>
      </c>
      <c r="E2681" s="29">
        <v>75</v>
      </c>
      <c r="F2681" s="4">
        <v>1</v>
      </c>
      <c r="G2681" s="82">
        <f>F2681+G2657</f>
        <v>41</v>
      </c>
      <c r="H2681" s="92">
        <f t="shared" si="186"/>
        <v>75</v>
      </c>
      <c r="I2681" s="92">
        <f t="shared" si="187"/>
        <v>4.3174881135363101</v>
      </c>
      <c r="J2681" s="149">
        <f t="shared" si="189"/>
        <v>47.783327111673096</v>
      </c>
    </row>
    <row r="2682" spans="1:10" x14ac:dyDescent="0.25">
      <c r="A2682" s="92">
        <f t="shared" si="188"/>
        <v>53</v>
      </c>
      <c r="B2682" s="5" t="s">
        <v>24</v>
      </c>
      <c r="C2682" s="26">
        <v>43945</v>
      </c>
      <c r="D2682" s="4">
        <v>0</v>
      </c>
      <c r="E2682" s="29">
        <v>75</v>
      </c>
      <c r="G2682" s="82" t="e">
        <f>F2682+G2658</f>
        <v>#REF!</v>
      </c>
      <c r="H2682" s="92">
        <f t="shared" si="186"/>
        <v>75</v>
      </c>
      <c r="I2682" s="92">
        <f t="shared" si="187"/>
        <v>4.3174881135363101</v>
      </c>
      <c r="J2682" s="149">
        <f t="shared" si="189"/>
        <v>53.773218845059262</v>
      </c>
    </row>
    <row r="2683" spans="1:10" x14ac:dyDescent="0.25">
      <c r="A2683" s="92">
        <f t="shared" si="188"/>
        <v>54</v>
      </c>
      <c r="B2683" s="5" t="s">
        <v>24</v>
      </c>
      <c r="C2683" s="26">
        <v>43946</v>
      </c>
      <c r="D2683" s="4">
        <v>0</v>
      </c>
      <c r="E2683" s="29">
        <v>75</v>
      </c>
      <c r="G2683" s="82" t="e">
        <f>F2683+G2659</f>
        <v>#REF!</v>
      </c>
      <c r="H2683" s="92">
        <f t="shared" si="186"/>
        <v>75</v>
      </c>
      <c r="I2683" s="92">
        <f t="shared" si="187"/>
        <v>4.3174881135363101</v>
      </c>
      <c r="J2683" s="149">
        <f t="shared" si="189"/>
        <v>65.9786412445237</v>
      </c>
    </row>
    <row r="2684" spans="1:10" x14ac:dyDescent="0.25">
      <c r="A2684" s="92">
        <f t="shared" si="188"/>
        <v>55</v>
      </c>
      <c r="B2684" s="5" t="s">
        <v>24</v>
      </c>
      <c r="C2684" s="26">
        <v>43947</v>
      </c>
      <c r="D2684" s="4">
        <v>0</v>
      </c>
      <c r="E2684" s="29">
        <v>75</v>
      </c>
      <c r="G2684" s="82">
        <f>F2684+G2660</f>
        <v>243</v>
      </c>
      <c r="H2684" s="92">
        <f t="shared" si="186"/>
        <v>75</v>
      </c>
      <c r="I2684" s="92">
        <f t="shared" si="187"/>
        <v>4.3174881135363101</v>
      </c>
      <c r="J2684" s="149">
        <f t="shared" si="189"/>
        <v>112.96787848201507</v>
      </c>
    </row>
    <row r="2685" spans="1:10" x14ac:dyDescent="0.25">
      <c r="A2685" s="92">
        <f t="shared" si="188"/>
        <v>56</v>
      </c>
      <c r="B2685" s="5" t="s">
        <v>24</v>
      </c>
      <c r="C2685" s="26">
        <v>43948</v>
      </c>
      <c r="D2685" s="4">
        <v>0</v>
      </c>
      <c r="E2685" s="29">
        <v>75</v>
      </c>
      <c r="G2685" s="82" t="e">
        <f>F2685+G2661</f>
        <v>#REF!</v>
      </c>
      <c r="H2685" s="92">
        <f t="shared" ref="H2685:H2748" si="190">IF(EXACT(B2685,B2684),D2685+H2684,E2685)</f>
        <v>75</v>
      </c>
      <c r="I2685" s="92">
        <f t="shared" si="187"/>
        <v>4.3174881135363101</v>
      </c>
      <c r="J2685" s="149">
        <f t="shared" si="189"/>
        <v>159.68805956794452</v>
      </c>
    </row>
    <row r="2686" spans="1:10" x14ac:dyDescent="0.25">
      <c r="A2686" s="92">
        <f t="shared" si="188"/>
        <v>57</v>
      </c>
      <c r="B2686" s="5" t="s">
        <v>24</v>
      </c>
      <c r="C2686" s="26">
        <v>43949</v>
      </c>
      <c r="D2686" s="4">
        <v>1</v>
      </c>
      <c r="E2686" s="29">
        <v>76</v>
      </c>
      <c r="G2686" s="82" t="e">
        <f>F2686+G2661</f>
        <v>#REF!</v>
      </c>
      <c r="H2686" s="92">
        <f t="shared" si="190"/>
        <v>76</v>
      </c>
      <c r="I2686" s="92">
        <f t="shared" si="187"/>
        <v>4.3307333402863311</v>
      </c>
      <c r="J2686" s="149">
        <f t="shared" si="189"/>
        <v>166.8165015529905</v>
      </c>
    </row>
    <row r="2687" spans="1:10" x14ac:dyDescent="0.25">
      <c r="A2687" s="92">
        <f t="shared" si="188"/>
        <v>58</v>
      </c>
      <c r="B2687" s="5" t="s">
        <v>24</v>
      </c>
      <c r="C2687" s="26">
        <v>43950</v>
      </c>
      <c r="D2687" s="4">
        <v>2</v>
      </c>
      <c r="E2687" s="29">
        <v>78</v>
      </c>
      <c r="G2687" s="82" t="e">
        <f>F2687+G2662</f>
        <v>#REF!</v>
      </c>
      <c r="H2687" s="92">
        <f t="shared" si="190"/>
        <v>78</v>
      </c>
      <c r="I2687" s="92">
        <f t="shared" si="187"/>
        <v>4.3567088266895917</v>
      </c>
      <c r="J2687" s="149">
        <f t="shared" si="189"/>
        <v>133.93154231469688</v>
      </c>
    </row>
    <row r="2688" spans="1:10" x14ac:dyDescent="0.25">
      <c r="A2688" s="92">
        <f t="shared" si="188"/>
        <v>59</v>
      </c>
      <c r="B2688" s="5" t="s">
        <v>24</v>
      </c>
      <c r="C2688" s="26">
        <v>43951</v>
      </c>
      <c r="D2688" s="4">
        <v>5</v>
      </c>
      <c r="E2688" s="29">
        <v>83</v>
      </c>
      <c r="G2688" s="82" t="e">
        <f>F2688+G2663</f>
        <v>#REF!</v>
      </c>
      <c r="H2688" s="92">
        <f t="shared" si="190"/>
        <v>83</v>
      </c>
      <c r="I2688" s="92">
        <f t="shared" si="187"/>
        <v>4.4188406077965983</v>
      </c>
      <c r="J2688" s="149">
        <f t="shared" si="189"/>
        <v>61.59309228150493</v>
      </c>
    </row>
    <row r="2689" spans="1:10" x14ac:dyDescent="0.25">
      <c r="A2689" s="92">
        <f t="shared" si="188"/>
        <v>60</v>
      </c>
      <c r="B2689" s="5" t="s">
        <v>24</v>
      </c>
      <c r="C2689" s="26">
        <v>43952</v>
      </c>
      <c r="D2689" s="4">
        <v>1</v>
      </c>
      <c r="E2689" s="29">
        <v>84</v>
      </c>
      <c r="G2689" s="82">
        <f>F2689+G2664</f>
        <v>243</v>
      </c>
      <c r="H2689" s="92">
        <f t="shared" si="190"/>
        <v>84</v>
      </c>
      <c r="I2689" s="92">
        <f t="shared" si="187"/>
        <v>4.4308167988433134</v>
      </c>
      <c r="J2689" s="149">
        <f t="shared" si="189"/>
        <v>40.688719779952848</v>
      </c>
    </row>
    <row r="2690" spans="1:10" x14ac:dyDescent="0.25">
      <c r="A2690" s="92">
        <f t="shared" si="188"/>
        <v>61</v>
      </c>
      <c r="B2690" s="5" t="s">
        <v>24</v>
      </c>
      <c r="C2690" s="26">
        <v>43953</v>
      </c>
      <c r="D2690" s="4">
        <v>1</v>
      </c>
      <c r="E2690" s="29">
        <v>85</v>
      </c>
      <c r="G2690" s="82">
        <f>F2690+G2665</f>
        <v>252</v>
      </c>
      <c r="H2690" s="92">
        <f t="shared" si="190"/>
        <v>85</v>
      </c>
      <c r="I2690" s="92">
        <f t="shared" ref="I2690:I2753" si="191">LN(H2690)</f>
        <v>4.4426512564903167</v>
      </c>
      <c r="J2690" s="149">
        <f t="shared" si="189"/>
        <v>32.842824332916422</v>
      </c>
    </row>
    <row r="2691" spans="1:10" x14ac:dyDescent="0.25">
      <c r="A2691" s="92">
        <f t="shared" si="188"/>
        <v>62</v>
      </c>
      <c r="B2691" s="5" t="s">
        <v>24</v>
      </c>
      <c r="C2691" s="26">
        <v>43954</v>
      </c>
      <c r="D2691" s="4">
        <v>0</v>
      </c>
      <c r="E2691" s="29">
        <v>85</v>
      </c>
      <c r="G2691" s="82" t="e">
        <f>F2691+G2666</f>
        <v>#REF!</v>
      </c>
      <c r="H2691" s="92">
        <f t="shared" si="190"/>
        <v>85</v>
      </c>
      <c r="I2691" s="92">
        <f t="shared" si="191"/>
        <v>4.4426512564903167</v>
      </c>
      <c r="J2691" s="149">
        <f t="shared" si="189"/>
        <v>31.230551915147956</v>
      </c>
    </row>
    <row r="2692" spans="1:10" x14ac:dyDescent="0.25">
      <c r="A2692" s="92">
        <f t="shared" ref="A2692:A2755" si="192">IF(EXACT(B2692,B2691),A2691+1,1)</f>
        <v>63</v>
      </c>
      <c r="B2692" s="5" t="s">
        <v>24</v>
      </c>
      <c r="C2692" s="26">
        <v>43955</v>
      </c>
      <c r="D2692" s="4">
        <v>-1</v>
      </c>
      <c r="E2692" s="29">
        <v>84</v>
      </c>
      <c r="G2692" s="82" t="e">
        <f>F2692+G2667</f>
        <v>#REF!</v>
      </c>
      <c r="H2692" s="92">
        <f t="shared" si="190"/>
        <v>84</v>
      </c>
      <c r="I2692" s="92">
        <f t="shared" si="191"/>
        <v>4.4308167988433134</v>
      </c>
      <c r="J2692" s="149">
        <f t="shared" si="189"/>
        <v>35.881298778457861</v>
      </c>
    </row>
    <row r="2693" spans="1:10" x14ac:dyDescent="0.25">
      <c r="A2693" s="92">
        <f t="shared" si="192"/>
        <v>64</v>
      </c>
      <c r="B2693" s="5" t="s">
        <v>24</v>
      </c>
      <c r="C2693" s="26">
        <v>43956</v>
      </c>
      <c r="D2693" s="4">
        <v>1</v>
      </c>
      <c r="E2693" s="29">
        <v>85</v>
      </c>
      <c r="G2693" s="82">
        <f>F2693+G2668</f>
        <v>242</v>
      </c>
      <c r="H2693" s="92">
        <f t="shared" si="190"/>
        <v>85</v>
      </c>
      <c r="I2693" s="92">
        <f t="shared" si="191"/>
        <v>4.4426512564903167</v>
      </c>
      <c r="J2693" s="149">
        <f t="shared" si="189"/>
        <v>47.060194307909264</v>
      </c>
    </row>
    <row r="2694" spans="1:10" x14ac:dyDescent="0.25">
      <c r="A2694" s="92">
        <f t="shared" si="192"/>
        <v>65</v>
      </c>
      <c r="B2694" s="5" t="s">
        <v>24</v>
      </c>
      <c r="C2694" s="26">
        <v>43957</v>
      </c>
      <c r="D2694" s="4">
        <v>0</v>
      </c>
      <c r="E2694" s="29">
        <v>85</v>
      </c>
      <c r="G2694" s="82">
        <f>F2694+G2669</f>
        <v>262</v>
      </c>
      <c r="H2694" s="92">
        <f t="shared" si="190"/>
        <v>85</v>
      </c>
      <c r="I2694" s="92">
        <f t="shared" si="191"/>
        <v>4.4426512564903167</v>
      </c>
      <c r="J2694" s="149">
        <f t="shared" si="189"/>
        <v>80.794203567535206</v>
      </c>
    </row>
    <row r="2695" spans="1:10" x14ac:dyDescent="0.25">
      <c r="A2695" s="92">
        <f t="shared" si="192"/>
        <v>66</v>
      </c>
      <c r="B2695" s="5" t="s">
        <v>24</v>
      </c>
      <c r="C2695" s="26">
        <v>43958</v>
      </c>
      <c r="D2695" s="4">
        <v>0</v>
      </c>
      <c r="E2695" s="29">
        <v>85</v>
      </c>
      <c r="G2695" s="82" t="e">
        <f>F2695+G2670</f>
        <v>#REF!</v>
      </c>
      <c r="H2695" s="92">
        <f t="shared" si="190"/>
        <v>85</v>
      </c>
      <c r="I2695" s="92">
        <f t="shared" si="191"/>
        <v>4.4426512564903167</v>
      </c>
      <c r="J2695" s="149">
        <f t="shared" si="189"/>
        <v>272.06073543397639</v>
      </c>
    </row>
    <row r="2696" spans="1:10" x14ac:dyDescent="0.25">
      <c r="A2696" s="92">
        <f t="shared" si="192"/>
        <v>67</v>
      </c>
      <c r="B2696" s="5" t="s">
        <v>24</v>
      </c>
      <c r="C2696" s="26">
        <v>43959</v>
      </c>
      <c r="D2696" s="4">
        <v>1</v>
      </c>
      <c r="E2696" s="29">
        <v>86</v>
      </c>
      <c r="G2696" s="82" t="e">
        <f>F2696+G2671</f>
        <v>#REF!</v>
      </c>
      <c r="H2696" s="92">
        <f t="shared" si="190"/>
        <v>86</v>
      </c>
      <c r="I2696" s="92">
        <f t="shared" si="191"/>
        <v>4.4543472962535073</v>
      </c>
      <c r="J2696" s="149">
        <f t="shared" si="189"/>
        <v>329.79350156040778</v>
      </c>
    </row>
    <row r="2697" spans="1:10" x14ac:dyDescent="0.25">
      <c r="A2697" s="92">
        <f t="shared" si="192"/>
        <v>68</v>
      </c>
      <c r="B2697" s="5" t="s">
        <v>24</v>
      </c>
      <c r="C2697" s="26">
        <v>43960</v>
      </c>
      <c r="D2697" s="4">
        <v>0</v>
      </c>
      <c r="E2697" s="29">
        <v>86</v>
      </c>
      <c r="G2697" s="82">
        <f>F2697+G2672</f>
        <v>108</v>
      </c>
      <c r="H2697" s="92">
        <f t="shared" si="190"/>
        <v>86</v>
      </c>
      <c r="I2697" s="92">
        <f t="shared" si="191"/>
        <v>4.4543472962535073</v>
      </c>
      <c r="J2697" s="149">
        <f t="shared" si="189"/>
        <v>331.09142024083195</v>
      </c>
    </row>
    <row r="2698" spans="1:10" x14ac:dyDescent="0.25">
      <c r="A2698" s="92">
        <f t="shared" si="192"/>
        <v>69</v>
      </c>
      <c r="B2698" s="5" t="s">
        <v>24</v>
      </c>
      <c r="C2698" s="26">
        <v>43961</v>
      </c>
      <c r="D2698" s="4">
        <v>0</v>
      </c>
      <c r="E2698" s="29">
        <v>86</v>
      </c>
      <c r="G2698" s="82" t="e">
        <f>F2698+G2673</f>
        <v>#REF!</v>
      </c>
      <c r="H2698" s="92">
        <f t="shared" si="190"/>
        <v>86</v>
      </c>
      <c r="I2698" s="92">
        <f t="shared" si="191"/>
        <v>4.4543472962535073</v>
      </c>
      <c r="J2698" s="149">
        <f t="shared" si="189"/>
        <v>248.17206116252561</v>
      </c>
    </row>
    <row r="2699" spans="1:10" x14ac:dyDescent="0.25">
      <c r="A2699" s="92">
        <f t="shared" si="192"/>
        <v>70</v>
      </c>
      <c r="B2699" s="5" t="s">
        <v>24</v>
      </c>
      <c r="C2699" s="26">
        <v>43962</v>
      </c>
      <c r="D2699" s="4">
        <v>0</v>
      </c>
      <c r="E2699" s="29">
        <v>86</v>
      </c>
      <c r="G2699" s="82" t="e">
        <f>F2699+G2674</f>
        <v>#REF!</v>
      </c>
      <c r="H2699" s="92">
        <f t="shared" si="190"/>
        <v>86</v>
      </c>
      <c r="I2699" s="92">
        <f t="shared" si="191"/>
        <v>4.4543472962535073</v>
      </c>
      <c r="J2699" s="149">
        <f t="shared" si="189"/>
        <v>215.66349009641675</v>
      </c>
    </row>
    <row r="2700" spans="1:10" x14ac:dyDescent="0.25">
      <c r="A2700" s="92">
        <f t="shared" si="192"/>
        <v>71</v>
      </c>
      <c r="B2700" s="5" t="s">
        <v>24</v>
      </c>
      <c r="C2700" s="26">
        <v>43963</v>
      </c>
      <c r="D2700" s="4">
        <v>1</v>
      </c>
      <c r="E2700" s="29">
        <v>87</v>
      </c>
      <c r="G2700" s="82">
        <f>F2700+G2675</f>
        <v>47</v>
      </c>
      <c r="H2700" s="92">
        <f t="shared" si="190"/>
        <v>87</v>
      </c>
      <c r="I2700" s="92">
        <f t="shared" si="191"/>
        <v>4.4659081186545837</v>
      </c>
      <c r="J2700" s="149">
        <f t="shared" si="189"/>
        <v>227.11390331722566</v>
      </c>
    </row>
    <row r="2701" spans="1:10" x14ac:dyDescent="0.25">
      <c r="A2701" s="92">
        <f t="shared" si="192"/>
        <v>72</v>
      </c>
      <c r="B2701" s="5" t="s">
        <v>24</v>
      </c>
      <c r="C2701" s="26">
        <v>43964</v>
      </c>
      <c r="D2701" s="4">
        <v>1</v>
      </c>
      <c r="E2701" s="29">
        <v>88</v>
      </c>
      <c r="G2701" s="82" t="e">
        <f>F2701+G2676</f>
        <v>#REF!</v>
      </c>
      <c r="H2701" s="92">
        <f t="shared" si="190"/>
        <v>88</v>
      </c>
      <c r="I2701" s="92">
        <f t="shared" si="191"/>
        <v>4.4773368144782069</v>
      </c>
      <c r="J2701" s="149">
        <f t="shared" ref="J2701:J2764" si="193">LN(2)/SLOPE(I2694:I2701,A2694:A2701)</f>
        <v>162.14726963903306</v>
      </c>
    </row>
    <row r="2702" spans="1:10" x14ac:dyDescent="0.25">
      <c r="A2702" s="92">
        <f t="shared" si="192"/>
        <v>73</v>
      </c>
      <c r="B2702" s="5" t="s">
        <v>24</v>
      </c>
      <c r="C2702" s="26">
        <v>43965</v>
      </c>
      <c r="D2702" s="4">
        <v>0</v>
      </c>
      <c r="E2702" s="29">
        <v>88</v>
      </c>
      <c r="G2702" s="82" t="e">
        <f>F2702+G2677</f>
        <v>#REF!</v>
      </c>
      <c r="H2702" s="92">
        <f t="shared" si="190"/>
        <v>88</v>
      </c>
      <c r="I2702" s="92">
        <f t="shared" si="191"/>
        <v>4.4773368144782069</v>
      </c>
      <c r="J2702" s="149">
        <f t="shared" si="193"/>
        <v>148.36917881305081</v>
      </c>
    </row>
    <row r="2703" spans="1:10" x14ac:dyDescent="0.25">
      <c r="A2703" s="92">
        <f t="shared" si="192"/>
        <v>74</v>
      </c>
      <c r="B2703" s="5" t="s">
        <v>24</v>
      </c>
      <c r="C2703" s="26">
        <v>43966</v>
      </c>
      <c r="D2703" s="4">
        <v>-1</v>
      </c>
      <c r="E2703" s="29">
        <v>87</v>
      </c>
      <c r="G2703" s="82">
        <f>F2703+G2678</f>
        <v>2</v>
      </c>
      <c r="H2703" s="92">
        <f t="shared" si="190"/>
        <v>87</v>
      </c>
      <c r="I2703" s="92">
        <f t="shared" si="191"/>
        <v>4.4659081186545837</v>
      </c>
      <c r="J2703" s="149">
        <f t="shared" si="193"/>
        <v>210.65046723301253</v>
      </c>
    </row>
    <row r="2704" spans="1:10" x14ac:dyDescent="0.25">
      <c r="A2704" s="92">
        <f t="shared" si="192"/>
        <v>75</v>
      </c>
      <c r="B2704" s="5" t="s">
        <v>24</v>
      </c>
      <c r="C2704" s="26">
        <v>43967</v>
      </c>
      <c r="D2704" s="4">
        <v>0</v>
      </c>
      <c r="E2704" s="29">
        <v>87</v>
      </c>
      <c r="G2704" s="82">
        <f>F2704+G2679</f>
        <v>5</v>
      </c>
      <c r="H2704" s="92">
        <f t="shared" si="190"/>
        <v>87</v>
      </c>
      <c r="I2704" s="92">
        <f t="shared" si="191"/>
        <v>4.4659081186545837</v>
      </c>
      <c r="J2704" s="149">
        <f t="shared" si="193"/>
        <v>265.7104394481434</v>
      </c>
    </row>
    <row r="2705" spans="1:10" x14ac:dyDescent="0.25">
      <c r="A2705" s="92">
        <f t="shared" si="192"/>
        <v>76</v>
      </c>
      <c r="B2705" s="5" t="s">
        <v>24</v>
      </c>
      <c r="C2705" s="26">
        <v>43968</v>
      </c>
      <c r="D2705" s="4">
        <v>0</v>
      </c>
      <c r="E2705" s="29">
        <v>87</v>
      </c>
      <c r="G2705" s="82">
        <f>F2705+G2680</f>
        <v>12</v>
      </c>
      <c r="H2705" s="92">
        <f t="shared" si="190"/>
        <v>87</v>
      </c>
      <c r="I2705" s="92">
        <f t="shared" si="191"/>
        <v>4.4659081186545837</v>
      </c>
      <c r="J2705" s="149">
        <f t="shared" si="193"/>
        <v>419.69594338443176</v>
      </c>
    </row>
    <row r="2706" spans="1:10" x14ac:dyDescent="0.25">
      <c r="A2706" s="92">
        <f t="shared" si="192"/>
        <v>77</v>
      </c>
      <c r="B2706" s="5" t="s">
        <v>24</v>
      </c>
      <c r="C2706" s="26">
        <v>43969</v>
      </c>
      <c r="D2706" s="4">
        <v>0</v>
      </c>
      <c r="E2706" s="29">
        <v>87</v>
      </c>
      <c r="G2706" s="82">
        <f>F2706+G2681</f>
        <v>41</v>
      </c>
      <c r="H2706" s="92">
        <f t="shared" si="190"/>
        <v>87</v>
      </c>
      <c r="I2706" s="92">
        <f t="shared" si="191"/>
        <v>4.4659081186545837</v>
      </c>
      <c r="J2706" s="149">
        <f t="shared" si="193"/>
        <v>1653.5857250714603</v>
      </c>
    </row>
    <row r="2707" spans="1:10" x14ac:dyDescent="0.25">
      <c r="A2707" s="92">
        <f t="shared" si="192"/>
        <v>78</v>
      </c>
      <c r="B2707" s="5" t="s">
        <v>24</v>
      </c>
      <c r="C2707" s="26">
        <v>43970</v>
      </c>
      <c r="D2707" s="4">
        <v>2</v>
      </c>
      <c r="E2707" s="29">
        <v>89</v>
      </c>
      <c r="G2707" s="82" t="e">
        <f>F2707+G2682</f>
        <v>#REF!</v>
      </c>
      <c r="H2707" s="92">
        <f t="shared" si="190"/>
        <v>89</v>
      </c>
      <c r="I2707" s="92">
        <f t="shared" si="191"/>
        <v>4.4886363697321396</v>
      </c>
      <c r="J2707" s="149">
        <f t="shared" si="193"/>
        <v>860.43918636300214</v>
      </c>
    </row>
    <row r="2708" spans="1:10" x14ac:dyDescent="0.25">
      <c r="A2708" s="92">
        <f t="shared" si="192"/>
        <v>79</v>
      </c>
      <c r="B2708" s="5" t="s">
        <v>24</v>
      </c>
      <c r="C2708" s="26">
        <v>43971</v>
      </c>
      <c r="D2708" s="4">
        <v>0</v>
      </c>
      <c r="E2708" s="29">
        <v>89</v>
      </c>
      <c r="G2708" s="82" t="e">
        <f>F2708+G2683</f>
        <v>#REF!</v>
      </c>
      <c r="H2708" s="92">
        <f t="shared" si="190"/>
        <v>89</v>
      </c>
      <c r="I2708" s="92">
        <f t="shared" si="191"/>
        <v>4.4886363697321396</v>
      </c>
      <c r="J2708" s="149">
        <f t="shared" si="193"/>
        <v>429.40010955129236</v>
      </c>
    </row>
    <row r="2709" spans="1:10" x14ac:dyDescent="0.25">
      <c r="A2709" s="92">
        <f t="shared" si="192"/>
        <v>80</v>
      </c>
      <c r="B2709" s="5" t="s">
        <v>24</v>
      </c>
      <c r="C2709" s="26">
        <v>43972</v>
      </c>
      <c r="D2709" s="4">
        <v>1</v>
      </c>
      <c r="E2709" s="29">
        <v>90</v>
      </c>
      <c r="G2709" s="82">
        <f>F2709+G2684</f>
        <v>243</v>
      </c>
      <c r="H2709" s="92">
        <f t="shared" si="190"/>
        <v>90</v>
      </c>
      <c r="I2709" s="92">
        <f t="shared" si="191"/>
        <v>4.499809670330265</v>
      </c>
      <c r="J2709" s="149">
        <f t="shared" si="193"/>
        <v>171.6844075483269</v>
      </c>
    </row>
    <row r="2710" spans="1:10" x14ac:dyDescent="0.25">
      <c r="A2710" s="92">
        <f t="shared" si="192"/>
        <v>81</v>
      </c>
      <c r="B2710" s="5" t="s">
        <v>24</v>
      </c>
      <c r="C2710" s="26">
        <v>43973</v>
      </c>
      <c r="D2710" s="4">
        <v>0</v>
      </c>
      <c r="E2710" s="29">
        <v>90</v>
      </c>
      <c r="G2710" s="82" t="e">
        <f>F2710+G2685</f>
        <v>#REF!</v>
      </c>
      <c r="H2710" s="92">
        <f t="shared" si="190"/>
        <v>90</v>
      </c>
      <c r="I2710" s="92">
        <f t="shared" si="191"/>
        <v>4.499809670330265</v>
      </c>
      <c r="J2710" s="149">
        <f t="shared" si="193"/>
        <v>116.97943291240675</v>
      </c>
    </row>
    <row r="2711" spans="1:10" x14ac:dyDescent="0.25">
      <c r="A2711" s="92">
        <f t="shared" si="192"/>
        <v>82</v>
      </c>
      <c r="B2711" s="5" t="s">
        <v>24</v>
      </c>
      <c r="C2711" s="26">
        <v>43974</v>
      </c>
      <c r="D2711" s="4">
        <v>0</v>
      </c>
      <c r="E2711" s="29">
        <v>90</v>
      </c>
      <c r="G2711" s="82" t="e">
        <f>F2711+G2686</f>
        <v>#REF!</v>
      </c>
      <c r="H2711" s="92">
        <f t="shared" si="190"/>
        <v>90</v>
      </c>
      <c r="I2711" s="92">
        <f t="shared" si="191"/>
        <v>4.499809670330265</v>
      </c>
      <c r="J2711" s="149">
        <f t="shared" si="193"/>
        <v>114.49694834824059</v>
      </c>
    </row>
    <row r="2712" spans="1:10" x14ac:dyDescent="0.25">
      <c r="A2712" s="92">
        <f t="shared" si="192"/>
        <v>83</v>
      </c>
      <c r="B2712" s="5" t="s">
        <v>24</v>
      </c>
      <c r="C2712" s="26">
        <v>43975</v>
      </c>
      <c r="D2712" s="4">
        <v>0</v>
      </c>
      <c r="E2712" s="29">
        <v>90</v>
      </c>
      <c r="G2712" s="82" t="e">
        <f>F2712+G2687</f>
        <v>#REF!</v>
      </c>
      <c r="H2712" s="92">
        <f t="shared" si="190"/>
        <v>90</v>
      </c>
      <c r="I2712" s="92">
        <f t="shared" si="191"/>
        <v>4.499809670330265</v>
      </c>
      <c r="J2712" s="149">
        <f t="shared" si="193"/>
        <v>128.95423832882705</v>
      </c>
    </row>
    <row r="2713" spans="1:10" x14ac:dyDescent="0.25">
      <c r="A2713" s="92">
        <f t="shared" si="192"/>
        <v>84</v>
      </c>
      <c r="B2713" s="5" t="s">
        <v>24</v>
      </c>
      <c r="C2713" s="26">
        <v>43976</v>
      </c>
      <c r="D2713" s="4">
        <v>0</v>
      </c>
      <c r="E2713" s="29">
        <v>90</v>
      </c>
      <c r="G2713" s="82" t="e">
        <f>F2713+G2688</f>
        <v>#REF!</v>
      </c>
      <c r="H2713" s="92">
        <f t="shared" si="190"/>
        <v>90</v>
      </c>
      <c r="I2713" s="92">
        <f t="shared" si="191"/>
        <v>4.499809670330265</v>
      </c>
      <c r="J2713" s="149">
        <f t="shared" si="193"/>
        <v>178.22115191895148</v>
      </c>
    </row>
    <row r="2714" spans="1:10" x14ac:dyDescent="0.25">
      <c r="A2714" s="92">
        <f t="shared" si="192"/>
        <v>85</v>
      </c>
      <c r="B2714" s="5" t="s">
        <v>24</v>
      </c>
      <c r="C2714" s="26">
        <v>43977</v>
      </c>
      <c r="D2714" s="4">
        <v>0</v>
      </c>
      <c r="E2714" s="29">
        <v>90</v>
      </c>
      <c r="G2714" s="82">
        <f>F2714+G2689</f>
        <v>243</v>
      </c>
      <c r="H2714" s="92">
        <f t="shared" si="190"/>
        <v>90</v>
      </c>
      <c r="I2714" s="92">
        <f t="shared" si="191"/>
        <v>4.499809670330265</v>
      </c>
      <c r="J2714" s="149">
        <f t="shared" si="193"/>
        <v>434.2521908641458</v>
      </c>
    </row>
    <row r="2715" spans="1:10" x14ac:dyDescent="0.25">
      <c r="A2715" s="92">
        <f t="shared" si="192"/>
        <v>86</v>
      </c>
      <c r="B2715" s="5" t="s">
        <v>24</v>
      </c>
      <c r="C2715" s="26">
        <v>43978</v>
      </c>
      <c r="D2715" s="4">
        <v>-1</v>
      </c>
      <c r="E2715" s="29">
        <v>89</v>
      </c>
      <c r="G2715" s="82">
        <f>F2715+G2690</f>
        <v>252</v>
      </c>
      <c r="H2715" s="92">
        <f t="shared" si="190"/>
        <v>89</v>
      </c>
      <c r="I2715" s="92">
        <f t="shared" si="191"/>
        <v>4.4886363697321396</v>
      </c>
      <c r="J2715" s="149" t="e">
        <f t="shared" si="193"/>
        <v>#DIV/0!</v>
      </c>
    </row>
    <row r="2716" spans="1:10" x14ac:dyDescent="0.25">
      <c r="A2716" s="92">
        <f t="shared" si="192"/>
        <v>87</v>
      </c>
      <c r="B2716" s="5" t="s">
        <v>24</v>
      </c>
      <c r="C2716" s="26">
        <v>43979</v>
      </c>
      <c r="D2716" s="4">
        <v>0</v>
      </c>
      <c r="E2716" s="29">
        <v>89</v>
      </c>
      <c r="G2716" s="82" t="e">
        <f>F2716+G2691</f>
        <v>#REF!</v>
      </c>
      <c r="H2716" s="92">
        <f t="shared" si="190"/>
        <v>89</v>
      </c>
      <c r="I2716" s="92">
        <f t="shared" si="191"/>
        <v>4.4886363697321396</v>
      </c>
      <c r="J2716" s="149">
        <f t="shared" si="193"/>
        <v>-434.2521908641458</v>
      </c>
    </row>
    <row r="2717" spans="1:10" x14ac:dyDescent="0.25">
      <c r="A2717" s="92">
        <f t="shared" si="192"/>
        <v>88</v>
      </c>
      <c r="B2717" s="5" t="s">
        <v>24</v>
      </c>
      <c r="C2717" s="26">
        <v>43980</v>
      </c>
      <c r="D2717" s="4">
        <v>0</v>
      </c>
      <c r="E2717" s="29">
        <v>89</v>
      </c>
      <c r="G2717" s="82" t="e">
        <f>F2717+G2692</f>
        <v>#REF!</v>
      </c>
      <c r="H2717" s="92">
        <f t="shared" si="190"/>
        <v>89</v>
      </c>
      <c r="I2717" s="92">
        <f t="shared" si="191"/>
        <v>4.4886363697321396</v>
      </c>
      <c r="J2717" s="149">
        <f t="shared" si="193"/>
        <v>-347.40175269131663</v>
      </c>
    </row>
    <row r="2718" spans="1:10" x14ac:dyDescent="0.25">
      <c r="A2718" s="92">
        <f t="shared" si="192"/>
        <v>89</v>
      </c>
      <c r="B2718" s="5" t="s">
        <v>24</v>
      </c>
      <c r="C2718" s="26">
        <v>43981</v>
      </c>
      <c r="D2718" s="4">
        <v>3</v>
      </c>
      <c r="E2718" s="29">
        <v>92</v>
      </c>
      <c r="G2718" s="82">
        <f>F2718+G2693</f>
        <v>242</v>
      </c>
      <c r="H2718" s="92">
        <f t="shared" si="190"/>
        <v>92</v>
      </c>
      <c r="I2718" s="92">
        <f t="shared" si="191"/>
        <v>4.5217885770490405</v>
      </c>
      <c r="J2718" s="149">
        <f t="shared" si="193"/>
        <v>1092.5403839292142</v>
      </c>
    </row>
    <row r="2719" spans="1:10" x14ac:dyDescent="0.25">
      <c r="A2719" s="92">
        <f t="shared" si="192"/>
        <v>90</v>
      </c>
      <c r="B2719" s="5" t="s">
        <v>24</v>
      </c>
      <c r="C2719" s="26">
        <v>43982</v>
      </c>
      <c r="D2719" s="4">
        <v>0</v>
      </c>
      <c r="E2719" s="29">
        <v>92</v>
      </c>
      <c r="G2719" s="82">
        <f>F2719+G2694</f>
        <v>262</v>
      </c>
      <c r="H2719" s="92">
        <f t="shared" si="190"/>
        <v>92</v>
      </c>
      <c r="I2719" s="92">
        <f t="shared" si="191"/>
        <v>4.5217885770490405</v>
      </c>
      <c r="J2719" s="149">
        <f t="shared" si="193"/>
        <v>252.89982721700645</v>
      </c>
    </row>
    <row r="2720" spans="1:10" x14ac:dyDescent="0.25">
      <c r="A2720" s="92">
        <f t="shared" si="192"/>
        <v>91</v>
      </c>
      <c r="B2720" s="5" t="s">
        <v>24</v>
      </c>
      <c r="C2720" s="26">
        <v>43983</v>
      </c>
      <c r="D2720" s="4">
        <v>8</v>
      </c>
      <c r="E2720" s="29">
        <v>100</v>
      </c>
      <c r="G2720" s="82" t="e">
        <f>F2720+G2695</f>
        <v>#REF!</v>
      </c>
      <c r="H2720" s="92">
        <f t="shared" si="190"/>
        <v>100</v>
      </c>
      <c r="I2720" s="92">
        <f t="shared" si="191"/>
        <v>4.6051701859880918</v>
      </c>
      <c r="J2720" s="149">
        <f t="shared" si="193"/>
        <v>61.491091863505993</v>
      </c>
    </row>
    <row r="2721" spans="1:10" x14ac:dyDescent="0.25">
      <c r="A2721" s="92">
        <f t="shared" si="192"/>
        <v>92</v>
      </c>
      <c r="B2721" s="5" t="s">
        <v>24</v>
      </c>
      <c r="C2721" s="26">
        <v>43984</v>
      </c>
      <c r="D2721" s="4">
        <v>0</v>
      </c>
      <c r="E2721" s="29">
        <v>100</v>
      </c>
      <c r="G2721" s="82" t="e">
        <f>F2721+G2696</f>
        <v>#REF!</v>
      </c>
      <c r="H2721" s="92">
        <f t="shared" si="190"/>
        <v>100</v>
      </c>
      <c r="I2721" s="92">
        <f t="shared" si="191"/>
        <v>4.6051701859880918</v>
      </c>
      <c r="J2721" s="149">
        <f t="shared" si="193"/>
        <v>40.077300553029147</v>
      </c>
    </row>
    <row r="2722" spans="1:10" x14ac:dyDescent="0.25">
      <c r="A2722" s="92">
        <f t="shared" si="192"/>
        <v>93</v>
      </c>
      <c r="B2722" s="5" t="s">
        <v>24</v>
      </c>
      <c r="C2722" s="26">
        <v>43985</v>
      </c>
      <c r="D2722" s="4">
        <v>0</v>
      </c>
      <c r="E2722" s="29">
        <v>100</v>
      </c>
      <c r="G2722" s="82">
        <f>F2722+G2697</f>
        <v>108</v>
      </c>
      <c r="H2722" s="92">
        <f t="shared" si="190"/>
        <v>100</v>
      </c>
      <c r="I2722" s="92">
        <f t="shared" si="191"/>
        <v>4.6051701859880918</v>
      </c>
      <c r="J2722" s="149">
        <f t="shared" si="193"/>
        <v>33.308994211690319</v>
      </c>
    </row>
    <row r="2723" spans="1:10" x14ac:dyDescent="0.25">
      <c r="A2723" s="92">
        <f t="shared" si="192"/>
        <v>94</v>
      </c>
      <c r="B2723" s="5" t="s">
        <v>24</v>
      </c>
      <c r="C2723" s="26">
        <v>43986</v>
      </c>
      <c r="D2723" s="4">
        <v>0</v>
      </c>
      <c r="E2723" s="29">
        <v>100</v>
      </c>
      <c r="G2723" s="82" t="e">
        <f>F2723+G2698</f>
        <v>#REF!</v>
      </c>
      <c r="H2723" s="92">
        <f t="shared" si="190"/>
        <v>100</v>
      </c>
      <c r="I2723" s="92">
        <f t="shared" si="191"/>
        <v>4.6051701859880918</v>
      </c>
      <c r="J2723" s="149">
        <f t="shared" si="193"/>
        <v>33.618153257192965</v>
      </c>
    </row>
    <row r="2724" spans="1:10" x14ac:dyDescent="0.25">
      <c r="A2724" s="92">
        <f t="shared" si="192"/>
        <v>95</v>
      </c>
      <c r="B2724" s="5" t="s">
        <v>24</v>
      </c>
      <c r="C2724" s="26">
        <v>43987</v>
      </c>
      <c r="D2724" s="15">
        <v>1</v>
      </c>
      <c r="E2724" s="29">
        <v>101</v>
      </c>
      <c r="G2724" s="82" t="e">
        <f>F2724+G2699</f>
        <v>#REF!</v>
      </c>
      <c r="H2724" s="92">
        <f t="shared" si="190"/>
        <v>101</v>
      </c>
      <c r="I2724" s="92">
        <f t="shared" si="191"/>
        <v>4.6151205168412597</v>
      </c>
      <c r="J2724" s="149">
        <f t="shared" si="193"/>
        <v>37.505019105172046</v>
      </c>
    </row>
    <row r="2725" spans="1:10" x14ac:dyDescent="0.25">
      <c r="A2725" s="92">
        <f t="shared" si="192"/>
        <v>96</v>
      </c>
      <c r="B2725" s="5" t="s">
        <v>24</v>
      </c>
      <c r="C2725" s="26">
        <v>43988</v>
      </c>
      <c r="D2725" s="15">
        <v>0</v>
      </c>
      <c r="E2725" s="29">
        <v>101</v>
      </c>
      <c r="G2725" s="82">
        <f>F2725+G2700</f>
        <v>47</v>
      </c>
      <c r="H2725" s="92">
        <f t="shared" si="190"/>
        <v>101</v>
      </c>
      <c r="I2725" s="92">
        <f t="shared" si="191"/>
        <v>4.6151205168412597</v>
      </c>
      <c r="J2725" s="149">
        <f t="shared" si="193"/>
        <v>51.986814746607415</v>
      </c>
    </row>
    <row r="2726" spans="1:10" x14ac:dyDescent="0.25">
      <c r="A2726" s="92">
        <f t="shared" si="192"/>
        <v>97</v>
      </c>
      <c r="B2726" s="5" t="s">
        <v>24</v>
      </c>
      <c r="C2726" s="26">
        <v>43989</v>
      </c>
      <c r="D2726" s="4">
        <v>0</v>
      </c>
      <c r="E2726" s="29">
        <v>101</v>
      </c>
      <c r="G2726" s="82" t="e">
        <f>F2726+G2701</f>
        <v>#REF!</v>
      </c>
      <c r="H2726" s="92">
        <f t="shared" si="190"/>
        <v>101</v>
      </c>
      <c r="I2726" s="92">
        <f t="shared" si="191"/>
        <v>4.6151205168412597</v>
      </c>
      <c r="J2726" s="149">
        <f t="shared" si="193"/>
        <v>79.440960292521311</v>
      </c>
    </row>
    <row r="2727" spans="1:10" x14ac:dyDescent="0.25">
      <c r="A2727" s="92">
        <f t="shared" si="192"/>
        <v>98</v>
      </c>
      <c r="B2727" s="5" t="s">
        <v>24</v>
      </c>
      <c r="C2727" s="26">
        <v>43990</v>
      </c>
      <c r="D2727" s="4">
        <v>1</v>
      </c>
      <c r="E2727" s="29">
        <v>102</v>
      </c>
      <c r="G2727" s="82" t="e">
        <f>F2727+G2702</f>
        <v>#REF!</v>
      </c>
      <c r="H2727" s="92">
        <f t="shared" si="190"/>
        <v>102</v>
      </c>
      <c r="I2727" s="92">
        <f t="shared" si="191"/>
        <v>4.6249728132842707</v>
      </c>
      <c r="J2727" s="149">
        <f t="shared" si="193"/>
        <v>255.17821751939471</v>
      </c>
    </row>
    <row r="2728" spans="1:10" x14ac:dyDescent="0.25">
      <c r="A2728" s="92">
        <f t="shared" si="192"/>
        <v>99</v>
      </c>
      <c r="B2728" s="5" t="s">
        <v>24</v>
      </c>
      <c r="C2728" s="26">
        <v>43991</v>
      </c>
      <c r="D2728" s="4">
        <v>1</v>
      </c>
      <c r="E2728" s="29">
        <v>103</v>
      </c>
      <c r="G2728" s="82">
        <f>F2728+G2703</f>
        <v>2</v>
      </c>
      <c r="H2728" s="92">
        <f t="shared" si="190"/>
        <v>103</v>
      </c>
      <c r="I2728" s="92">
        <f t="shared" si="191"/>
        <v>4.6347289882296359</v>
      </c>
      <c r="J2728" s="149">
        <f t="shared" si="193"/>
        <v>173.40252856454802</v>
      </c>
    </row>
    <row r="2729" spans="1:10" x14ac:dyDescent="0.25">
      <c r="A2729" s="92">
        <f t="shared" si="192"/>
        <v>100</v>
      </c>
      <c r="B2729" s="5" t="s">
        <v>24</v>
      </c>
      <c r="C2729" s="26">
        <v>43992</v>
      </c>
      <c r="D2729" s="4">
        <v>0</v>
      </c>
      <c r="E2729" s="29">
        <v>103</v>
      </c>
      <c r="G2729" s="82">
        <f>F2729+G2704</f>
        <v>5</v>
      </c>
      <c r="H2729" s="92">
        <f t="shared" si="190"/>
        <v>103</v>
      </c>
      <c r="I2729" s="92">
        <f t="shared" si="191"/>
        <v>4.6347289882296359</v>
      </c>
      <c r="J2729" s="149">
        <f t="shared" si="193"/>
        <v>151.52235960625083</v>
      </c>
    </row>
    <row r="2730" spans="1:10" x14ac:dyDescent="0.25">
      <c r="A2730" s="92">
        <f t="shared" si="192"/>
        <v>101</v>
      </c>
      <c r="B2730" s="5" t="s">
        <v>24</v>
      </c>
      <c r="C2730" s="26">
        <v>43993</v>
      </c>
      <c r="D2730" s="4">
        <v>1</v>
      </c>
      <c r="E2730" s="29">
        <v>104</v>
      </c>
      <c r="G2730" s="82">
        <f>F2730+G2705</f>
        <v>12</v>
      </c>
      <c r="H2730" s="92">
        <f t="shared" si="190"/>
        <v>104</v>
      </c>
      <c r="I2730" s="92">
        <f t="shared" si="191"/>
        <v>4.6443908991413725</v>
      </c>
      <c r="J2730" s="149">
        <f t="shared" si="193"/>
        <v>131.94872763500021</v>
      </c>
    </row>
    <row r="2731" spans="1:10" x14ac:dyDescent="0.25">
      <c r="A2731" s="92">
        <f t="shared" si="192"/>
        <v>102</v>
      </c>
      <c r="B2731" s="5" t="s">
        <v>24</v>
      </c>
      <c r="C2731" s="26">
        <v>43994</v>
      </c>
      <c r="D2731" s="4">
        <v>2</v>
      </c>
      <c r="E2731" s="29">
        <v>106</v>
      </c>
      <c r="G2731" s="82">
        <f>F2731+G2706</f>
        <v>41</v>
      </c>
      <c r="H2731" s="92">
        <f t="shared" si="190"/>
        <v>106</v>
      </c>
      <c r="I2731" s="92">
        <f t="shared" si="191"/>
        <v>4.6634390941120669</v>
      </c>
      <c r="J2731" s="149">
        <f t="shared" si="193"/>
        <v>105.25705112170574</v>
      </c>
    </row>
    <row r="2732" spans="1:10" x14ac:dyDescent="0.25">
      <c r="A2732" s="92">
        <f t="shared" si="192"/>
        <v>103</v>
      </c>
      <c r="B2732" s="5" t="s">
        <v>24</v>
      </c>
      <c r="C2732" s="26">
        <v>43995</v>
      </c>
      <c r="D2732" s="4">
        <v>0</v>
      </c>
      <c r="E2732" s="29">
        <v>106</v>
      </c>
      <c r="G2732" s="82" t="e">
        <f>F2732+G2707</f>
        <v>#REF!</v>
      </c>
      <c r="H2732" s="92">
        <f t="shared" si="190"/>
        <v>106</v>
      </c>
      <c r="I2732" s="92">
        <f t="shared" si="191"/>
        <v>4.6634390941120669</v>
      </c>
      <c r="J2732" s="149">
        <f t="shared" si="193"/>
        <v>91.249717984149214</v>
      </c>
    </row>
    <row r="2733" spans="1:10" x14ac:dyDescent="0.25">
      <c r="A2733" s="92">
        <f t="shared" si="192"/>
        <v>104</v>
      </c>
      <c r="B2733" s="5" t="s">
        <v>24</v>
      </c>
      <c r="C2733" s="26">
        <v>43996</v>
      </c>
      <c r="D2733" s="4">
        <v>7</v>
      </c>
      <c r="E2733" s="29">
        <v>113</v>
      </c>
      <c r="G2733" s="82" t="e">
        <f>F2733+G2708</f>
        <v>#REF!</v>
      </c>
      <c r="H2733" s="92">
        <f t="shared" si="190"/>
        <v>113</v>
      </c>
      <c r="I2733" s="92">
        <f t="shared" si="191"/>
        <v>4.7273878187123408</v>
      </c>
      <c r="J2733" s="149">
        <f t="shared" si="193"/>
        <v>54.212893866538202</v>
      </c>
    </row>
    <row r="2734" spans="1:10" x14ac:dyDescent="0.25">
      <c r="A2734" s="92">
        <f t="shared" si="192"/>
        <v>105</v>
      </c>
      <c r="B2734" s="5" t="s">
        <v>24</v>
      </c>
      <c r="C2734" s="26">
        <v>43997</v>
      </c>
      <c r="D2734" s="4">
        <v>0</v>
      </c>
      <c r="E2734" s="29">
        <v>113</v>
      </c>
      <c r="G2734" s="82">
        <f>F2734+G2709</f>
        <v>243</v>
      </c>
      <c r="H2734" s="92">
        <f t="shared" si="190"/>
        <v>113</v>
      </c>
      <c r="I2734" s="92">
        <f t="shared" si="191"/>
        <v>4.7273878187123408</v>
      </c>
      <c r="J2734" s="149">
        <f t="shared" si="193"/>
        <v>45.297474065307419</v>
      </c>
    </row>
    <row r="2735" spans="1:10" x14ac:dyDescent="0.25">
      <c r="A2735" s="92">
        <f t="shared" si="192"/>
        <v>106</v>
      </c>
      <c r="B2735" s="5" t="s">
        <v>24</v>
      </c>
      <c r="C2735" s="26">
        <v>43998</v>
      </c>
      <c r="D2735" s="4">
        <v>3</v>
      </c>
      <c r="E2735" s="29">
        <v>116</v>
      </c>
      <c r="G2735" s="82" t="e">
        <f>F2735+G2710</f>
        <v>#REF!</v>
      </c>
      <c r="H2735" s="92">
        <f t="shared" si="190"/>
        <v>116</v>
      </c>
      <c r="I2735" s="92">
        <f t="shared" si="191"/>
        <v>4.7535901911063645</v>
      </c>
      <c r="J2735" s="149">
        <f t="shared" si="193"/>
        <v>37.702428638233179</v>
      </c>
    </row>
    <row r="2736" spans="1:10" x14ac:dyDescent="0.25">
      <c r="A2736" s="92">
        <f t="shared" si="192"/>
        <v>107</v>
      </c>
      <c r="B2736" s="5" t="s">
        <v>24</v>
      </c>
      <c r="C2736" s="26">
        <v>43999</v>
      </c>
      <c r="D2736" s="4">
        <v>1</v>
      </c>
      <c r="E2736" s="29">
        <v>117</v>
      </c>
      <c r="G2736" s="82" t="e">
        <f>F2736+G2711</f>
        <v>#REF!</v>
      </c>
      <c r="H2736" s="92">
        <f t="shared" si="190"/>
        <v>117</v>
      </c>
      <c r="I2736" s="92">
        <f t="shared" si="191"/>
        <v>4.7621739347977563</v>
      </c>
      <c r="J2736" s="149">
        <f t="shared" si="193"/>
        <v>34.372842241556896</v>
      </c>
    </row>
    <row r="2737" spans="1:10" x14ac:dyDescent="0.25">
      <c r="A2737" s="92">
        <f t="shared" si="192"/>
        <v>108</v>
      </c>
      <c r="B2737" s="5" t="s">
        <v>24</v>
      </c>
      <c r="C2737" s="26">
        <v>44000</v>
      </c>
      <c r="D2737" s="4">
        <v>3</v>
      </c>
      <c r="E2737" s="29">
        <v>120</v>
      </c>
      <c r="G2737" s="82" t="e">
        <f>F2737+G2712</f>
        <v>#REF!</v>
      </c>
      <c r="H2737" s="92">
        <f t="shared" si="190"/>
        <v>120</v>
      </c>
      <c r="I2737" s="92">
        <f t="shared" si="191"/>
        <v>4.7874917427820458</v>
      </c>
      <c r="J2737" s="149">
        <f t="shared" si="193"/>
        <v>32.972738634608916</v>
      </c>
    </row>
    <row r="2738" spans="1:10" x14ac:dyDescent="0.25">
      <c r="A2738" s="92">
        <f t="shared" si="192"/>
        <v>109</v>
      </c>
      <c r="B2738" s="5" t="s">
        <v>24</v>
      </c>
      <c r="C2738" s="26">
        <v>44001</v>
      </c>
      <c r="D2738" s="4">
        <v>3</v>
      </c>
      <c r="E2738" s="29">
        <v>123</v>
      </c>
      <c r="G2738" s="82" t="e">
        <f>F2738+G2713</f>
        <v>#REF!</v>
      </c>
      <c r="H2738" s="92">
        <f t="shared" si="190"/>
        <v>123</v>
      </c>
      <c r="I2738" s="92">
        <f t="shared" si="191"/>
        <v>4.8121843553724171</v>
      </c>
      <c r="J2738" s="149">
        <f t="shared" si="193"/>
        <v>32.490534479032206</v>
      </c>
    </row>
    <row r="2739" spans="1:10" x14ac:dyDescent="0.25">
      <c r="A2739" s="92">
        <f t="shared" si="192"/>
        <v>110</v>
      </c>
      <c r="B2739" s="5" t="s">
        <v>24</v>
      </c>
      <c r="C2739" s="26">
        <v>44002</v>
      </c>
      <c r="D2739" s="4">
        <v>0</v>
      </c>
      <c r="E2739" s="29">
        <v>123</v>
      </c>
      <c r="G2739" s="82">
        <f>F2739+G2714</f>
        <v>243</v>
      </c>
      <c r="H2739" s="92">
        <f t="shared" si="190"/>
        <v>123</v>
      </c>
      <c r="I2739" s="92">
        <f t="shared" si="191"/>
        <v>4.8121843553724171</v>
      </c>
      <c r="J2739" s="149">
        <f t="shared" si="193"/>
        <v>35.200131903312787</v>
      </c>
    </row>
    <row r="2740" spans="1:10" x14ac:dyDescent="0.25">
      <c r="A2740" s="92">
        <f t="shared" si="192"/>
        <v>111</v>
      </c>
      <c r="B2740" s="5" t="s">
        <v>24</v>
      </c>
      <c r="C2740" s="26">
        <v>44003</v>
      </c>
      <c r="D2740" s="4">
        <v>5</v>
      </c>
      <c r="E2740" s="29">
        <v>128</v>
      </c>
      <c r="G2740" s="82">
        <f>F2740+G2715</f>
        <v>252</v>
      </c>
      <c r="H2740" s="92">
        <f t="shared" si="190"/>
        <v>128</v>
      </c>
      <c r="I2740" s="92">
        <f t="shared" si="191"/>
        <v>4.8520302639196169</v>
      </c>
      <c r="J2740" s="149">
        <f t="shared" si="193"/>
        <v>38.878964234556356</v>
      </c>
    </row>
    <row r="2741" spans="1:10" x14ac:dyDescent="0.25">
      <c r="A2741" s="92">
        <f t="shared" si="192"/>
        <v>112</v>
      </c>
      <c r="B2741" s="5" t="s">
        <v>24</v>
      </c>
      <c r="C2741" s="26">
        <v>44004</v>
      </c>
      <c r="D2741" s="4">
        <v>3</v>
      </c>
      <c r="E2741" s="29">
        <v>131</v>
      </c>
      <c r="G2741" s="82" t="e">
        <f>F2741+G2716</f>
        <v>#REF!</v>
      </c>
      <c r="H2741" s="92">
        <f t="shared" si="190"/>
        <v>131</v>
      </c>
      <c r="I2741" s="92">
        <f t="shared" si="191"/>
        <v>4.8751973232011512</v>
      </c>
      <c r="J2741" s="149">
        <f t="shared" si="193"/>
        <v>34.21760637183089</v>
      </c>
    </row>
    <row r="2742" spans="1:10" x14ac:dyDescent="0.25">
      <c r="A2742" s="92">
        <f t="shared" si="192"/>
        <v>113</v>
      </c>
      <c r="B2742" s="5" t="s">
        <v>24</v>
      </c>
      <c r="C2742" s="26">
        <v>44005</v>
      </c>
      <c r="D2742" s="4">
        <v>8</v>
      </c>
      <c r="E2742" s="29">
        <v>139</v>
      </c>
      <c r="G2742" s="82" t="e">
        <f>F2742+G2717</f>
        <v>#REF!</v>
      </c>
      <c r="H2742" s="92">
        <f t="shared" si="190"/>
        <v>139</v>
      </c>
      <c r="I2742" s="92">
        <f t="shared" si="191"/>
        <v>4.9344739331306915</v>
      </c>
      <c r="J2742" s="149">
        <f t="shared" si="193"/>
        <v>28.753926356913809</v>
      </c>
    </row>
    <row r="2743" spans="1:10" x14ac:dyDescent="0.25">
      <c r="A2743" s="92">
        <f t="shared" si="192"/>
        <v>114</v>
      </c>
      <c r="B2743" s="5" t="s">
        <v>24</v>
      </c>
      <c r="C2743" s="26">
        <v>44006</v>
      </c>
      <c r="D2743" s="4">
        <v>8</v>
      </c>
      <c r="E2743" s="29">
        <v>147</v>
      </c>
      <c r="G2743" s="82">
        <f>F2743+G2718</f>
        <v>242</v>
      </c>
      <c r="H2743" s="92">
        <f t="shared" si="190"/>
        <v>147</v>
      </c>
      <c r="I2743" s="92">
        <f t="shared" si="191"/>
        <v>4.990432586778736</v>
      </c>
      <c r="J2743" s="149">
        <f t="shared" si="193"/>
        <v>22.729629661946547</v>
      </c>
    </row>
    <row r="2744" spans="1:10" x14ac:dyDescent="0.25">
      <c r="A2744" s="92">
        <f t="shared" si="192"/>
        <v>115</v>
      </c>
      <c r="B2744" s="5" t="s">
        <v>24</v>
      </c>
      <c r="C2744" s="26">
        <v>44007</v>
      </c>
      <c r="D2744" s="4">
        <v>1</v>
      </c>
      <c r="E2744" s="29">
        <v>148</v>
      </c>
      <c r="G2744" s="82">
        <f>F2744+G2719</f>
        <v>262</v>
      </c>
      <c r="H2744" s="92">
        <f t="shared" si="190"/>
        <v>148</v>
      </c>
      <c r="I2744" s="92">
        <f t="shared" si="191"/>
        <v>4.9972122737641147</v>
      </c>
      <c r="J2744" s="149">
        <f t="shared" si="193"/>
        <v>21.177727239053933</v>
      </c>
    </row>
    <row r="2745" spans="1:10" x14ac:dyDescent="0.25">
      <c r="A2745" s="92">
        <f t="shared" si="192"/>
        <v>116</v>
      </c>
      <c r="B2745" s="5" t="s">
        <v>24</v>
      </c>
      <c r="C2745" s="26">
        <v>44008</v>
      </c>
      <c r="D2745" s="4">
        <v>3</v>
      </c>
      <c r="E2745" s="29">
        <v>151</v>
      </c>
      <c r="G2745" s="82" t="e">
        <f>F2745+G2720</f>
        <v>#REF!</v>
      </c>
      <c r="H2745" s="92">
        <f t="shared" si="190"/>
        <v>151</v>
      </c>
      <c r="I2745" s="92">
        <f t="shared" si="191"/>
        <v>5.0172798368149243</v>
      </c>
      <c r="J2745" s="149">
        <f t="shared" si="193"/>
        <v>20.535582438014529</v>
      </c>
    </row>
    <row r="2746" spans="1:10" x14ac:dyDescent="0.25">
      <c r="A2746" s="92">
        <f t="shared" si="192"/>
        <v>117</v>
      </c>
      <c r="B2746" s="5" t="s">
        <v>24</v>
      </c>
      <c r="C2746" s="26">
        <v>44009</v>
      </c>
      <c r="D2746" s="4">
        <v>6</v>
      </c>
      <c r="E2746" s="29">
        <v>157</v>
      </c>
      <c r="G2746" s="82" t="e">
        <f>F2746+G2721</f>
        <v>#REF!</v>
      </c>
      <c r="H2746" s="92">
        <f t="shared" si="190"/>
        <v>157</v>
      </c>
      <c r="I2746" s="92">
        <f t="shared" si="191"/>
        <v>5.0562458053483077</v>
      </c>
      <c r="J2746" s="149">
        <f t="shared" si="193"/>
        <v>19.692470352380735</v>
      </c>
    </row>
    <row r="2747" spans="1:10" x14ac:dyDescent="0.25">
      <c r="A2747" s="92">
        <f t="shared" si="192"/>
        <v>118</v>
      </c>
      <c r="B2747" s="5" t="s">
        <v>24</v>
      </c>
      <c r="C2747" s="26">
        <v>44010</v>
      </c>
      <c r="D2747" s="4">
        <v>6</v>
      </c>
      <c r="E2747" s="29">
        <v>163</v>
      </c>
      <c r="F2747" s="4">
        <v>1</v>
      </c>
      <c r="G2747" s="82">
        <f>F2747+G2722</f>
        <v>109</v>
      </c>
      <c r="H2747" s="92">
        <f t="shared" si="190"/>
        <v>163</v>
      </c>
      <c r="I2747" s="92">
        <f t="shared" si="191"/>
        <v>5.0937502008067623</v>
      </c>
      <c r="J2747" s="149">
        <f t="shared" si="193"/>
        <v>20.411843759837613</v>
      </c>
    </row>
    <row r="2748" spans="1:10" x14ac:dyDescent="0.25">
      <c r="A2748" s="92">
        <f t="shared" si="192"/>
        <v>119</v>
      </c>
      <c r="B2748" s="5" t="s">
        <v>24</v>
      </c>
      <c r="C2748" s="26">
        <v>44011</v>
      </c>
      <c r="D2748" s="4">
        <v>1</v>
      </c>
      <c r="E2748" s="29">
        <v>164</v>
      </c>
      <c r="G2748" s="82" t="e">
        <f>F2748+G2723</f>
        <v>#REF!</v>
      </c>
      <c r="H2748" s="92">
        <f t="shared" si="190"/>
        <v>164</v>
      </c>
      <c r="I2748" s="92">
        <f t="shared" si="191"/>
        <v>5.0998664278241987</v>
      </c>
      <c r="J2748" s="149">
        <f t="shared" si="193"/>
        <v>22.510240059156917</v>
      </c>
    </row>
    <row r="2749" spans="1:10" x14ac:dyDescent="0.25">
      <c r="A2749" s="92">
        <f t="shared" si="192"/>
        <v>120</v>
      </c>
      <c r="B2749" s="5" t="s">
        <v>24</v>
      </c>
      <c r="C2749" s="26">
        <v>44012</v>
      </c>
      <c r="D2749" s="4">
        <v>4</v>
      </c>
      <c r="E2749" s="29">
        <v>168</v>
      </c>
      <c r="G2749" s="82" t="e">
        <f>F2749+G2724</f>
        <v>#REF!</v>
      </c>
      <c r="H2749" s="92">
        <f t="shared" ref="H2749:H2812" si="194">IF(EXACT(B2749,B2748),D2749+H2748,E2749)</f>
        <v>168</v>
      </c>
      <c r="I2749" s="92">
        <f t="shared" si="191"/>
        <v>5.1239639794032588</v>
      </c>
      <c r="J2749" s="149">
        <f t="shared" si="193"/>
        <v>26.439429217975533</v>
      </c>
    </row>
    <row r="2750" spans="1:10" x14ac:dyDescent="0.25">
      <c r="A2750" s="92">
        <f t="shared" si="192"/>
        <v>121</v>
      </c>
      <c r="B2750" s="5" t="s">
        <v>24</v>
      </c>
      <c r="C2750" s="26">
        <v>44013</v>
      </c>
      <c r="D2750" s="4">
        <v>7</v>
      </c>
      <c r="E2750" s="29">
        <v>175</v>
      </c>
      <c r="G2750" s="82">
        <f>F2750+G2725</f>
        <v>47</v>
      </c>
      <c r="H2750" s="92">
        <f t="shared" si="194"/>
        <v>175</v>
      </c>
      <c r="I2750" s="92">
        <f t="shared" si="191"/>
        <v>5.1647859739235145</v>
      </c>
      <c r="J2750" s="149">
        <f t="shared" si="193"/>
        <v>27.21405045824109</v>
      </c>
    </row>
    <row r="2751" spans="1:10" x14ac:dyDescent="0.25">
      <c r="A2751" s="92">
        <f t="shared" si="192"/>
        <v>122</v>
      </c>
      <c r="B2751" s="5" t="s">
        <v>24</v>
      </c>
      <c r="C2751" s="26">
        <v>44014</v>
      </c>
      <c r="D2751" s="4">
        <v>2</v>
      </c>
      <c r="E2751" s="29">
        <v>177</v>
      </c>
      <c r="G2751" s="82" t="e">
        <f>F2751+G2726</f>
        <v>#REF!</v>
      </c>
      <c r="H2751" s="92">
        <f t="shared" si="194"/>
        <v>177</v>
      </c>
      <c r="I2751" s="92">
        <f t="shared" si="191"/>
        <v>5.1761497325738288</v>
      </c>
      <c r="J2751" s="149">
        <f t="shared" si="193"/>
        <v>26.473277060170645</v>
      </c>
    </row>
    <row r="2752" spans="1:10" x14ac:dyDescent="0.25">
      <c r="A2752" s="92">
        <f t="shared" si="192"/>
        <v>123</v>
      </c>
      <c r="B2752" s="5" t="s">
        <v>24</v>
      </c>
      <c r="C2752" s="26">
        <v>44015</v>
      </c>
      <c r="D2752" s="4">
        <v>3</v>
      </c>
      <c r="E2752" s="29">
        <v>180</v>
      </c>
      <c r="G2752" s="82" t="e">
        <f>F2752+G2727</f>
        <v>#REF!</v>
      </c>
      <c r="H2752" s="92">
        <f t="shared" si="194"/>
        <v>180</v>
      </c>
      <c r="I2752" s="92">
        <f t="shared" si="191"/>
        <v>5.1929568508902104</v>
      </c>
      <c r="J2752" s="149">
        <f t="shared" si="193"/>
        <v>28.175847379892673</v>
      </c>
    </row>
    <row r="2753" spans="1:10" x14ac:dyDescent="0.25">
      <c r="A2753" s="92">
        <f t="shared" si="192"/>
        <v>124</v>
      </c>
      <c r="B2753" s="5" t="s">
        <v>24</v>
      </c>
      <c r="C2753" s="26">
        <v>44016</v>
      </c>
      <c r="D2753" s="4">
        <v>4</v>
      </c>
      <c r="E2753" s="29">
        <v>184</v>
      </c>
      <c r="G2753" s="82">
        <f>F2753+G2728</f>
        <v>2</v>
      </c>
      <c r="H2753" s="92">
        <f t="shared" si="194"/>
        <v>184</v>
      </c>
      <c r="I2753" s="92">
        <f t="shared" si="191"/>
        <v>5.2149357576089859</v>
      </c>
      <c r="J2753" s="149">
        <f t="shared" si="193"/>
        <v>31.027595326769358</v>
      </c>
    </row>
    <row r="2754" spans="1:10" x14ac:dyDescent="0.25">
      <c r="A2754" s="92">
        <f t="shared" si="192"/>
        <v>125</v>
      </c>
      <c r="B2754" s="5" t="s">
        <v>24</v>
      </c>
      <c r="C2754" s="26">
        <v>44017</v>
      </c>
      <c r="D2754" s="4">
        <v>7</v>
      </c>
      <c r="E2754" s="29">
        <v>191</v>
      </c>
      <c r="G2754" s="82">
        <f>F2754+G2729</f>
        <v>5</v>
      </c>
      <c r="H2754" s="92">
        <f t="shared" si="194"/>
        <v>191</v>
      </c>
      <c r="I2754" s="92">
        <f t="shared" ref="I2754:I2817" si="195">LN(H2754)</f>
        <v>5.2522734280466299</v>
      </c>
      <c r="J2754" s="149">
        <f t="shared" si="193"/>
        <v>30.590439926129839</v>
      </c>
    </row>
    <row r="2755" spans="1:10" x14ac:dyDescent="0.25">
      <c r="A2755" s="92">
        <f t="shared" si="192"/>
        <v>126</v>
      </c>
      <c r="B2755" s="5" t="s">
        <v>24</v>
      </c>
      <c r="C2755" s="26">
        <v>44018</v>
      </c>
      <c r="D2755" s="4">
        <v>4</v>
      </c>
      <c r="E2755" s="29">
        <v>195</v>
      </c>
      <c r="G2755" s="82">
        <f>F2755+G2730</f>
        <v>12</v>
      </c>
      <c r="H2755" s="92">
        <f t="shared" si="194"/>
        <v>195</v>
      </c>
      <c r="I2755" s="92">
        <f t="shared" si="195"/>
        <v>5.2729995585637468</v>
      </c>
      <c r="J2755" s="149">
        <f t="shared" si="193"/>
        <v>28.813449105853888</v>
      </c>
    </row>
    <row r="2756" spans="1:10" x14ac:dyDescent="0.25">
      <c r="A2756" s="92">
        <f t="shared" ref="A2756:A2819" si="196">IF(EXACT(B2756,B2755),A2755+1,1)</f>
        <v>127</v>
      </c>
      <c r="B2756" s="5" t="s">
        <v>24</v>
      </c>
      <c r="C2756" s="26">
        <v>44019</v>
      </c>
      <c r="D2756" s="4">
        <v>23</v>
      </c>
      <c r="E2756" s="29">
        <v>218</v>
      </c>
      <c r="G2756" s="82">
        <f>F2756+G2731</f>
        <v>41</v>
      </c>
      <c r="H2756" s="92">
        <f t="shared" si="194"/>
        <v>218</v>
      </c>
      <c r="I2756" s="92">
        <f t="shared" si="195"/>
        <v>5.3844950627890888</v>
      </c>
      <c r="J2756" s="149">
        <f t="shared" si="193"/>
        <v>22.26437718663669</v>
      </c>
    </row>
    <row r="2757" spans="1:10" x14ac:dyDescent="0.25">
      <c r="A2757" s="92">
        <f t="shared" si="196"/>
        <v>128</v>
      </c>
      <c r="B2757" s="5" t="s">
        <v>24</v>
      </c>
      <c r="C2757" s="26">
        <v>44020</v>
      </c>
      <c r="D2757" s="4">
        <v>22</v>
      </c>
      <c r="E2757" s="29">
        <v>240</v>
      </c>
      <c r="G2757" s="82" t="e">
        <f>F2757+G2732</f>
        <v>#REF!</v>
      </c>
      <c r="H2757" s="92">
        <f t="shared" si="194"/>
        <v>240</v>
      </c>
      <c r="I2757" s="92">
        <f t="shared" si="195"/>
        <v>5.4806389233419912</v>
      </c>
      <c r="J2757" s="149">
        <f t="shared" si="193"/>
        <v>16.493391856120809</v>
      </c>
    </row>
    <row r="2758" spans="1:10" x14ac:dyDescent="0.25">
      <c r="A2758" s="92">
        <f t="shared" si="196"/>
        <v>129</v>
      </c>
      <c r="B2758" s="5" t="s">
        <v>24</v>
      </c>
      <c r="C2758" s="26">
        <v>44021</v>
      </c>
      <c r="D2758" s="4">
        <v>11</v>
      </c>
      <c r="E2758" s="29">
        <v>251</v>
      </c>
      <c r="G2758" s="82" t="e">
        <f>F2758+G2733</f>
        <v>#REF!</v>
      </c>
      <c r="H2758" s="92">
        <f t="shared" si="194"/>
        <v>251</v>
      </c>
      <c r="I2758" s="92">
        <f t="shared" si="195"/>
        <v>5.5254529391317835</v>
      </c>
      <c r="J2758" s="149">
        <f t="shared" si="193"/>
        <v>13.194016839676756</v>
      </c>
    </row>
    <row r="2759" spans="1:10" x14ac:dyDescent="0.25">
      <c r="A2759" s="92">
        <f t="shared" si="196"/>
        <v>130</v>
      </c>
      <c r="B2759" s="5" t="s">
        <v>24</v>
      </c>
      <c r="C2759" s="26">
        <v>44022</v>
      </c>
      <c r="D2759" s="4">
        <v>12</v>
      </c>
      <c r="E2759" s="29">
        <v>263</v>
      </c>
      <c r="G2759" s="82">
        <f>F2759+G2734</f>
        <v>243</v>
      </c>
      <c r="H2759" s="92">
        <f t="shared" si="194"/>
        <v>263</v>
      </c>
      <c r="I2759" s="92">
        <f t="shared" si="195"/>
        <v>5.5721540321777647</v>
      </c>
      <c r="J2759" s="149">
        <f t="shared" si="193"/>
        <v>11.636591646738173</v>
      </c>
    </row>
    <row r="2760" spans="1:10" x14ac:dyDescent="0.25">
      <c r="A2760" s="92">
        <f t="shared" si="196"/>
        <v>131</v>
      </c>
      <c r="B2760" s="5" t="s">
        <v>24</v>
      </c>
      <c r="C2760" s="26">
        <v>44023</v>
      </c>
      <c r="D2760" s="4">
        <v>14</v>
      </c>
      <c r="E2760" s="29">
        <v>277</v>
      </c>
      <c r="G2760" s="82" t="e">
        <f>F2760+G2735</f>
        <v>#REF!</v>
      </c>
      <c r="H2760" s="92">
        <f t="shared" si="194"/>
        <v>277</v>
      </c>
      <c r="I2760" s="92">
        <f t="shared" si="195"/>
        <v>5.6240175061873385</v>
      </c>
      <c r="J2760" s="149">
        <f t="shared" si="193"/>
        <v>10.951676906307689</v>
      </c>
    </row>
    <row r="2761" spans="1:10" x14ac:dyDescent="0.25">
      <c r="A2761" s="92">
        <f t="shared" si="196"/>
        <v>132</v>
      </c>
      <c r="B2761" s="5" t="s">
        <v>24</v>
      </c>
      <c r="C2761" s="26">
        <v>44024</v>
      </c>
      <c r="D2761" s="4">
        <v>14</v>
      </c>
      <c r="E2761" s="29">
        <v>291</v>
      </c>
      <c r="G2761" s="82" t="e">
        <f>F2761+G2736</f>
        <v>#REF!</v>
      </c>
      <c r="H2761" s="92">
        <f t="shared" si="194"/>
        <v>291</v>
      </c>
      <c r="I2761" s="92">
        <f t="shared" si="195"/>
        <v>5.6733232671714928</v>
      </c>
      <c r="J2761" s="149">
        <f t="shared" si="193"/>
        <v>10.964566177955804</v>
      </c>
    </row>
    <row r="2762" spans="1:10" x14ac:dyDescent="0.25">
      <c r="A2762" s="92">
        <f t="shared" si="196"/>
        <v>133</v>
      </c>
      <c r="B2762" s="5" t="s">
        <v>24</v>
      </c>
      <c r="C2762" s="26">
        <v>44025</v>
      </c>
      <c r="D2762" s="4">
        <v>13</v>
      </c>
      <c r="E2762" s="29">
        <v>304</v>
      </c>
      <c r="G2762" s="82" t="e">
        <f>F2762+G2737</f>
        <v>#REF!</v>
      </c>
      <c r="H2762" s="92">
        <f t="shared" si="194"/>
        <v>304</v>
      </c>
      <c r="I2762" s="92">
        <f t="shared" si="195"/>
        <v>5.7170277014062219</v>
      </c>
      <c r="J2762" s="149">
        <f t="shared" si="193"/>
        <v>11.577319291652637</v>
      </c>
    </row>
    <row r="2763" spans="1:10" x14ac:dyDescent="0.25">
      <c r="A2763" s="92">
        <f t="shared" si="196"/>
        <v>134</v>
      </c>
      <c r="B2763" s="5" t="s">
        <v>24</v>
      </c>
      <c r="C2763" s="26">
        <v>44026</v>
      </c>
      <c r="D2763" s="4">
        <v>27</v>
      </c>
      <c r="E2763" s="29">
        <v>331</v>
      </c>
      <c r="G2763" s="82" t="e">
        <f>F2763+G2738</f>
        <v>#REF!</v>
      </c>
      <c r="H2763" s="92">
        <f t="shared" si="194"/>
        <v>331</v>
      </c>
      <c r="I2763" s="92">
        <f t="shared" si="195"/>
        <v>5.8021183753770629</v>
      </c>
      <c r="J2763" s="149">
        <f t="shared" si="193"/>
        <v>12.655320124262607</v>
      </c>
    </row>
    <row r="2764" spans="1:10" x14ac:dyDescent="0.25">
      <c r="A2764" s="92">
        <f t="shared" si="196"/>
        <v>135</v>
      </c>
      <c r="B2764" s="5" t="s">
        <v>24</v>
      </c>
      <c r="C2764" s="26">
        <v>44027</v>
      </c>
      <c r="D2764" s="4">
        <v>29</v>
      </c>
      <c r="E2764" s="29">
        <v>360</v>
      </c>
      <c r="G2764" s="82">
        <f>F2764+G2739</f>
        <v>243</v>
      </c>
      <c r="H2764" s="92">
        <f t="shared" si="194"/>
        <v>360</v>
      </c>
      <c r="I2764" s="92">
        <f t="shared" si="195"/>
        <v>5.8861040314501558</v>
      </c>
      <c r="J2764" s="149">
        <f t="shared" si="193"/>
        <v>12.373657009932959</v>
      </c>
    </row>
    <row r="2765" spans="1:10" x14ac:dyDescent="0.25">
      <c r="A2765" s="92">
        <f t="shared" si="196"/>
        <v>136</v>
      </c>
      <c r="B2765" s="5" t="s">
        <v>24</v>
      </c>
      <c r="C2765" s="26">
        <v>44028</v>
      </c>
      <c r="D2765" s="4">
        <v>22</v>
      </c>
      <c r="E2765" s="29">
        <v>382</v>
      </c>
      <c r="F2765" s="4">
        <v>1</v>
      </c>
      <c r="G2765" s="82">
        <f>F2765+G2740</f>
        <v>253</v>
      </c>
      <c r="H2765" s="92">
        <f t="shared" si="194"/>
        <v>382</v>
      </c>
      <c r="I2765" s="92">
        <f t="shared" si="195"/>
        <v>5.9454206086065753</v>
      </c>
      <c r="J2765" s="149">
        <f t="shared" ref="J2765:J2828" si="197">LN(2)/SLOPE(I2758:I2765,A2758:A2765)</f>
        <v>11.4445231528069</v>
      </c>
    </row>
    <row r="2766" spans="1:10" x14ac:dyDescent="0.25">
      <c r="A2766" s="92">
        <f t="shared" si="196"/>
        <v>137</v>
      </c>
      <c r="B2766" s="5" t="s">
        <v>24</v>
      </c>
      <c r="C2766" s="26">
        <v>44029</v>
      </c>
      <c r="D2766" s="4">
        <v>21</v>
      </c>
      <c r="E2766" s="29">
        <v>403</v>
      </c>
      <c r="F2766" s="4">
        <v>3</v>
      </c>
      <c r="G2766" s="82" t="e">
        <f>F2766+G2741</f>
        <v>#REF!</v>
      </c>
      <c r="H2766" s="92">
        <f t="shared" si="194"/>
        <v>403</v>
      </c>
      <c r="I2766" s="92">
        <f t="shared" si="195"/>
        <v>5.9989365619466826</v>
      </c>
      <c r="J2766" s="149">
        <f t="shared" si="197"/>
        <v>10.948697126756533</v>
      </c>
    </row>
    <row r="2767" spans="1:10" x14ac:dyDescent="0.25">
      <c r="A2767" s="92">
        <f t="shared" si="196"/>
        <v>138</v>
      </c>
      <c r="B2767" s="5" t="s">
        <v>24</v>
      </c>
      <c r="C2767" s="26">
        <v>44030</v>
      </c>
      <c r="D2767" s="4">
        <v>44</v>
      </c>
      <c r="E2767" s="29">
        <v>447</v>
      </c>
      <c r="G2767" s="82" t="e">
        <f>F2767+G2742</f>
        <v>#REF!</v>
      </c>
      <c r="H2767" s="92">
        <f t="shared" si="194"/>
        <v>447</v>
      </c>
      <c r="I2767" s="92">
        <f t="shared" si="195"/>
        <v>6.1025585946135692</v>
      </c>
      <c r="J2767" s="149">
        <f t="shared" si="197"/>
        <v>10.131229517629894</v>
      </c>
    </row>
    <row r="2768" spans="1:10" x14ac:dyDescent="0.25">
      <c r="A2768" s="92">
        <f t="shared" si="196"/>
        <v>139</v>
      </c>
      <c r="B2768" s="5" t="s">
        <v>24</v>
      </c>
      <c r="C2768" s="26">
        <v>44031</v>
      </c>
      <c r="D2768" s="4">
        <v>41</v>
      </c>
      <c r="E2768" s="29">
        <v>488</v>
      </c>
      <c r="F2768" s="4">
        <v>1</v>
      </c>
      <c r="G2768" s="82">
        <f>F2768+G2743</f>
        <v>243</v>
      </c>
      <c r="H2768" s="92">
        <f t="shared" si="194"/>
        <v>488</v>
      </c>
      <c r="I2768" s="92">
        <f t="shared" si="195"/>
        <v>6.1903154058531475</v>
      </c>
      <c r="J2768" s="149">
        <f t="shared" si="197"/>
        <v>9.3965269628017651</v>
      </c>
    </row>
    <row r="2769" spans="1:10" x14ac:dyDescent="0.25">
      <c r="A2769" s="92">
        <f t="shared" si="196"/>
        <v>140</v>
      </c>
      <c r="B2769" s="5" t="s">
        <v>24</v>
      </c>
      <c r="C2769" s="26">
        <v>44032</v>
      </c>
      <c r="D2769" s="4">
        <v>25</v>
      </c>
      <c r="E2769" s="29">
        <v>513</v>
      </c>
      <c r="F2769" s="4">
        <v>1</v>
      </c>
      <c r="G2769" s="82">
        <f>F2769+G2744</f>
        <v>263</v>
      </c>
      <c r="H2769" s="92">
        <f t="shared" si="194"/>
        <v>513</v>
      </c>
      <c r="I2769" s="92">
        <f t="shared" si="195"/>
        <v>6.2402758451707694</v>
      </c>
      <c r="J2769" s="149">
        <f t="shared" si="197"/>
        <v>9.2322878467781173</v>
      </c>
    </row>
    <row r="2770" spans="1:10" x14ac:dyDescent="0.25">
      <c r="A2770" s="92">
        <f t="shared" si="196"/>
        <v>141</v>
      </c>
      <c r="B2770" s="5" t="s">
        <v>24</v>
      </c>
      <c r="C2770" s="26">
        <v>44033</v>
      </c>
      <c r="D2770" s="4">
        <v>49</v>
      </c>
      <c r="E2770" s="29">
        <v>562</v>
      </c>
      <c r="G2770" s="82" t="e">
        <f>F2770+G2745</f>
        <v>#REF!</v>
      </c>
      <c r="H2770" s="92">
        <f t="shared" si="194"/>
        <v>562</v>
      </c>
      <c r="I2770" s="92">
        <f t="shared" si="195"/>
        <v>6.3315018498936908</v>
      </c>
      <c r="J2770" s="149">
        <f t="shared" si="197"/>
        <v>9.2202292811746229</v>
      </c>
    </row>
    <row r="2771" spans="1:10" x14ac:dyDescent="0.25">
      <c r="A2771" s="92">
        <f t="shared" si="196"/>
        <v>142</v>
      </c>
      <c r="B2771" s="5" t="s">
        <v>24</v>
      </c>
      <c r="C2771" s="26">
        <v>44034</v>
      </c>
      <c r="D2771" s="4">
        <v>56</v>
      </c>
      <c r="E2771" s="29">
        <v>618</v>
      </c>
      <c r="F2771" s="4">
        <v>1</v>
      </c>
      <c r="G2771" s="82" t="e">
        <f>F2771+G2746</f>
        <v>#REF!</v>
      </c>
      <c r="H2771" s="92">
        <f t="shared" si="194"/>
        <v>618</v>
      </c>
      <c r="I2771" s="92">
        <f t="shared" si="195"/>
        <v>6.4264884574576904</v>
      </c>
      <c r="J2771" s="149">
        <f t="shared" si="197"/>
        <v>8.9234493045848957</v>
      </c>
    </row>
    <row r="2772" spans="1:10" x14ac:dyDescent="0.25">
      <c r="A2772" s="92">
        <f t="shared" si="196"/>
        <v>143</v>
      </c>
      <c r="B2772" s="5" t="s">
        <v>24</v>
      </c>
      <c r="C2772" s="26">
        <v>44035</v>
      </c>
      <c r="D2772" s="4">
        <v>52</v>
      </c>
      <c r="E2772" s="29">
        <v>670</v>
      </c>
      <c r="F2772" s="4">
        <v>3</v>
      </c>
      <c r="G2772" s="82">
        <f>F2772+G2747</f>
        <v>112</v>
      </c>
      <c r="H2772" s="92">
        <f t="shared" si="194"/>
        <v>670</v>
      </c>
      <c r="I2772" s="92">
        <f t="shared" si="195"/>
        <v>6.5072777123850116</v>
      </c>
      <c r="J2772" s="149">
        <f t="shared" si="197"/>
        <v>8.5529108446385926</v>
      </c>
    </row>
    <row r="2773" spans="1:10" x14ac:dyDescent="0.25">
      <c r="A2773" s="92">
        <f t="shared" si="196"/>
        <v>144</v>
      </c>
      <c r="B2773" s="5" t="s">
        <v>24</v>
      </c>
      <c r="C2773" s="26">
        <v>44036</v>
      </c>
      <c r="D2773" s="4">
        <v>56</v>
      </c>
      <c r="E2773" s="29">
        <v>726</v>
      </c>
      <c r="F2773" s="4">
        <v>1</v>
      </c>
      <c r="G2773" s="82" t="e">
        <f>F2773+G2748</f>
        <v>#REF!</v>
      </c>
      <c r="H2773" s="92">
        <f t="shared" si="194"/>
        <v>726</v>
      </c>
      <c r="I2773" s="92">
        <f t="shared" si="195"/>
        <v>6.5875500148247959</v>
      </c>
      <c r="J2773" s="149">
        <f t="shared" si="197"/>
        <v>8.3852857833247469</v>
      </c>
    </row>
    <row r="2774" spans="1:10" x14ac:dyDescent="0.25">
      <c r="A2774" s="92">
        <f t="shared" si="196"/>
        <v>145</v>
      </c>
      <c r="B2774" s="5" t="s">
        <v>24</v>
      </c>
      <c r="C2774" s="26">
        <v>44037</v>
      </c>
      <c r="D2774" s="4">
        <v>60</v>
      </c>
      <c r="E2774" s="29">
        <v>786</v>
      </c>
      <c r="G2774" s="82" t="e">
        <f>F2774+G2749</f>
        <v>#REF!</v>
      </c>
      <c r="H2774" s="92">
        <f t="shared" si="194"/>
        <v>786</v>
      </c>
      <c r="I2774" s="92">
        <f t="shared" si="195"/>
        <v>6.6669567924292066</v>
      </c>
      <c r="J2774" s="149">
        <f t="shared" si="197"/>
        <v>8.5211132353873058</v>
      </c>
    </row>
    <row r="2775" spans="1:10" x14ac:dyDescent="0.25">
      <c r="A2775" s="92">
        <f t="shared" si="196"/>
        <v>146</v>
      </c>
      <c r="B2775" s="5" t="s">
        <v>24</v>
      </c>
      <c r="C2775" s="26">
        <v>44038</v>
      </c>
      <c r="D2775" s="4">
        <v>31</v>
      </c>
      <c r="E2775" s="29">
        <v>817</v>
      </c>
      <c r="F2775" s="4">
        <v>3</v>
      </c>
      <c r="G2775" s="82">
        <f>F2775+G2750</f>
        <v>50</v>
      </c>
      <c r="H2775" s="92">
        <f t="shared" si="194"/>
        <v>817</v>
      </c>
      <c r="I2775" s="92">
        <f t="shared" si="195"/>
        <v>6.7056390948600031</v>
      </c>
      <c r="J2775" s="149">
        <f t="shared" si="197"/>
        <v>8.835790502166569</v>
      </c>
    </row>
    <row r="2776" spans="1:10" x14ac:dyDescent="0.25">
      <c r="A2776" s="92">
        <f t="shared" si="196"/>
        <v>147</v>
      </c>
      <c r="B2776" s="5" t="s">
        <v>24</v>
      </c>
      <c r="C2776" s="26">
        <v>44039</v>
      </c>
      <c r="D2776" s="4">
        <v>61</v>
      </c>
      <c r="E2776" s="29">
        <v>878</v>
      </c>
      <c r="G2776" s="82" t="e">
        <f>F2776+G2751</f>
        <v>#REF!</v>
      </c>
      <c r="H2776" s="92">
        <f t="shared" si="194"/>
        <v>878</v>
      </c>
      <c r="I2776" s="92">
        <f t="shared" si="195"/>
        <v>6.7776465936351169</v>
      </c>
      <c r="J2776" s="149">
        <f t="shared" si="197"/>
        <v>9.0495393637776296</v>
      </c>
    </row>
    <row r="2777" spans="1:10" x14ac:dyDescent="0.25">
      <c r="A2777" s="92">
        <f t="shared" si="196"/>
        <v>148</v>
      </c>
      <c r="B2777" s="5" t="s">
        <v>24</v>
      </c>
      <c r="C2777" s="26">
        <v>44040</v>
      </c>
      <c r="D2777" s="4">
        <v>67</v>
      </c>
      <c r="E2777" s="29">
        <v>945</v>
      </c>
      <c r="F2777" s="4">
        <v>2</v>
      </c>
      <c r="G2777" s="82" t="e">
        <f>F2777+G2752</f>
        <v>#REF!</v>
      </c>
      <c r="H2777" s="92">
        <f t="shared" si="194"/>
        <v>945</v>
      </c>
      <c r="I2777" s="92">
        <f t="shared" si="195"/>
        <v>6.8511849274937431</v>
      </c>
      <c r="J2777" s="149">
        <f t="shared" si="197"/>
        <v>9.5952137834144153</v>
      </c>
    </row>
    <row r="2778" spans="1:10" x14ac:dyDescent="0.25">
      <c r="A2778" s="92">
        <f t="shared" si="196"/>
        <v>149</v>
      </c>
      <c r="B2778" s="5" t="s">
        <v>24</v>
      </c>
      <c r="C2778" s="26">
        <v>44041</v>
      </c>
      <c r="D2778" s="4">
        <v>65</v>
      </c>
      <c r="E2778" s="29">
        <v>1010</v>
      </c>
      <c r="F2778" s="4">
        <v>4</v>
      </c>
      <c r="G2778" s="82">
        <f>F2778+G2753</f>
        <v>6</v>
      </c>
      <c r="H2778" s="92">
        <f t="shared" si="194"/>
        <v>1010</v>
      </c>
      <c r="I2778" s="92">
        <f t="shared" si="195"/>
        <v>6.9177056098353047</v>
      </c>
      <c r="J2778" s="149">
        <f t="shared" si="197"/>
        <v>10.09607744910438</v>
      </c>
    </row>
    <row r="2779" spans="1:10" x14ac:dyDescent="0.25">
      <c r="A2779" s="92">
        <f t="shared" si="196"/>
        <v>150</v>
      </c>
      <c r="B2779" s="5" t="s">
        <v>24</v>
      </c>
      <c r="C2779" s="26">
        <v>44042</v>
      </c>
      <c r="D2779" s="4">
        <v>77</v>
      </c>
      <c r="E2779" s="29">
        <v>1087</v>
      </c>
      <c r="F2779" s="4">
        <v>1</v>
      </c>
      <c r="G2779" s="82">
        <f>F2779+G2754</f>
        <v>6</v>
      </c>
      <c r="H2779" s="92">
        <f t="shared" si="194"/>
        <v>1087</v>
      </c>
      <c r="I2779" s="92">
        <f t="shared" si="195"/>
        <v>6.9911768871212097</v>
      </c>
      <c r="J2779" s="149">
        <f t="shared" si="197"/>
        <v>10.281968684635068</v>
      </c>
    </row>
    <row r="2780" spans="1:10" x14ac:dyDescent="0.25">
      <c r="A2780" s="92">
        <f t="shared" si="196"/>
        <v>151</v>
      </c>
      <c r="B2780" s="5" t="s">
        <v>24</v>
      </c>
      <c r="C2780" s="26">
        <v>44043</v>
      </c>
      <c r="D2780" s="4">
        <v>124</v>
      </c>
      <c r="E2780" s="29">
        <v>1211</v>
      </c>
      <c r="F2780" s="4">
        <v>1</v>
      </c>
      <c r="G2780" s="82">
        <f>F2780+G2755</f>
        <v>13</v>
      </c>
      <c r="H2780" s="92">
        <f t="shared" si="194"/>
        <v>1211</v>
      </c>
      <c r="I2780" s="92">
        <f t="shared" si="195"/>
        <v>7.0992017435530919</v>
      </c>
      <c r="J2780" s="149">
        <f t="shared" si="197"/>
        <v>9.8478382218034373</v>
      </c>
    </row>
    <row r="2781" spans="1:10" x14ac:dyDescent="0.25">
      <c r="A2781" s="92">
        <f t="shared" si="196"/>
        <v>152</v>
      </c>
      <c r="B2781" s="5" t="s">
        <v>24</v>
      </c>
      <c r="C2781" s="26">
        <v>44044</v>
      </c>
      <c r="D2781" s="4">
        <v>84</v>
      </c>
      <c r="E2781" s="29">
        <v>1295</v>
      </c>
      <c r="F2781" s="4">
        <v>1</v>
      </c>
      <c r="G2781" s="82">
        <f>F2781+G2756</f>
        <v>42</v>
      </c>
      <c r="H2781" s="92">
        <f t="shared" si="194"/>
        <v>1295</v>
      </c>
      <c r="I2781" s="92">
        <f t="shared" si="195"/>
        <v>7.1662659741336379</v>
      </c>
      <c r="J2781" s="149">
        <f t="shared" si="197"/>
        <v>9.43655147099693</v>
      </c>
    </row>
    <row r="2782" spans="1:10" x14ac:dyDescent="0.25">
      <c r="A2782" s="92">
        <f t="shared" si="196"/>
        <v>153</v>
      </c>
      <c r="B2782" s="5" t="s">
        <v>24</v>
      </c>
      <c r="C2782" s="26">
        <v>44045</v>
      </c>
      <c r="D2782" s="4">
        <v>95</v>
      </c>
      <c r="E2782" s="29">
        <v>1390</v>
      </c>
      <c r="F2782" s="4">
        <v>4</v>
      </c>
      <c r="G2782" s="82" t="e">
        <f>F2782+G2757</f>
        <v>#REF!</v>
      </c>
      <c r="H2782" s="92">
        <f t="shared" si="194"/>
        <v>1390</v>
      </c>
      <c r="I2782" s="92">
        <f t="shared" si="195"/>
        <v>7.2370590261247374</v>
      </c>
      <c r="J2782" s="149">
        <f t="shared" si="197"/>
        <v>8.9844673634629117</v>
      </c>
    </row>
    <row r="2783" spans="1:10" x14ac:dyDescent="0.25">
      <c r="A2783" s="92">
        <f t="shared" si="196"/>
        <v>154</v>
      </c>
      <c r="B2783" s="5" t="s">
        <v>24</v>
      </c>
      <c r="C2783" s="26">
        <v>44046</v>
      </c>
      <c r="D2783" s="4">
        <v>79</v>
      </c>
      <c r="E2783" s="29">
        <v>1469</v>
      </c>
      <c r="F2783" s="4">
        <f>3+3</f>
        <v>6</v>
      </c>
      <c r="G2783" s="82" t="e">
        <f>F2783+G2758</f>
        <v>#REF!</v>
      </c>
      <c r="H2783" s="92">
        <f t="shared" si="194"/>
        <v>1469</v>
      </c>
      <c r="I2783" s="92">
        <f t="shared" si="195"/>
        <v>7.2923371761738771</v>
      </c>
      <c r="J2783" s="149">
        <f t="shared" si="197"/>
        <v>9.117629033851081</v>
      </c>
    </row>
    <row r="2784" spans="1:10" x14ac:dyDescent="0.25">
      <c r="A2784" s="92">
        <f t="shared" si="196"/>
        <v>155</v>
      </c>
      <c r="B2784" s="5" t="s">
        <v>24</v>
      </c>
      <c r="C2784" s="26">
        <v>44047</v>
      </c>
      <c r="D2784" s="4">
        <v>106</v>
      </c>
      <c r="E2784" s="29">
        <v>1575</v>
      </c>
      <c r="F2784" s="4">
        <v>2</v>
      </c>
      <c r="G2784" s="82">
        <f>F2784+G2759</f>
        <v>245</v>
      </c>
      <c r="H2784" s="92">
        <f t="shared" si="194"/>
        <v>1575</v>
      </c>
      <c r="I2784" s="92">
        <f t="shared" si="195"/>
        <v>7.3620105512597336</v>
      </c>
      <c r="J2784" s="149">
        <f t="shared" si="197"/>
        <v>9.3104640050324985</v>
      </c>
    </row>
    <row r="2785" spans="1:10" x14ac:dyDescent="0.25">
      <c r="A2785" s="92">
        <f t="shared" si="196"/>
        <v>156</v>
      </c>
      <c r="B2785" s="5" t="s">
        <v>24</v>
      </c>
      <c r="C2785" s="26">
        <v>44048</v>
      </c>
      <c r="D2785" s="4">
        <v>98</v>
      </c>
      <c r="E2785" s="29">
        <v>1673</v>
      </c>
      <c r="F2785" s="4">
        <v>1</v>
      </c>
      <c r="G2785" s="82" t="e">
        <f>F2785+G2760</f>
        <v>#REF!</v>
      </c>
      <c r="H2785" s="92">
        <f t="shared" si="194"/>
        <v>1673</v>
      </c>
      <c r="I2785" s="92">
        <f t="shared" si="195"/>
        <v>7.4223737009868236</v>
      </c>
      <c r="J2785" s="149">
        <f t="shared" si="197"/>
        <v>9.6445147974196406</v>
      </c>
    </row>
    <row r="2786" spans="1:10" x14ac:dyDescent="0.25">
      <c r="A2786" s="92">
        <f t="shared" si="196"/>
        <v>157</v>
      </c>
      <c r="B2786" s="5" t="s">
        <v>24</v>
      </c>
      <c r="C2786" s="26">
        <v>44049</v>
      </c>
      <c r="D2786" s="4">
        <v>117</v>
      </c>
      <c r="E2786" s="29">
        <v>1790</v>
      </c>
      <c r="F2786" s="4">
        <v>2</v>
      </c>
      <c r="G2786" s="82" t="e">
        <f>F2786+G2761</f>
        <v>#REF!</v>
      </c>
      <c r="H2786" s="92">
        <f t="shared" si="194"/>
        <v>1790</v>
      </c>
      <c r="I2786" s="92">
        <f t="shared" si="195"/>
        <v>7.4899708988348008</v>
      </c>
      <c r="J2786" s="149">
        <f t="shared" si="197"/>
        <v>10.126099916446565</v>
      </c>
    </row>
    <row r="2787" spans="1:10" x14ac:dyDescent="0.25">
      <c r="A2787" s="92">
        <f t="shared" si="196"/>
        <v>158</v>
      </c>
      <c r="B2787" s="5" t="s">
        <v>24</v>
      </c>
      <c r="C2787" s="26">
        <v>44050</v>
      </c>
      <c r="D2787" s="4">
        <v>124</v>
      </c>
      <c r="E2787" s="29">
        <v>1914</v>
      </c>
      <c r="F2787" s="4">
        <v>2</v>
      </c>
      <c r="G2787" s="82" t="e">
        <f>F2787+G2762</f>
        <v>#REF!</v>
      </c>
      <c r="H2787" s="92">
        <f t="shared" si="194"/>
        <v>1914</v>
      </c>
      <c r="I2787" s="92">
        <f t="shared" si="195"/>
        <v>7.5569505720128998</v>
      </c>
      <c r="J2787" s="149">
        <f t="shared" si="197"/>
        <v>10.686538442408084</v>
      </c>
    </row>
    <row r="2788" spans="1:10" x14ac:dyDescent="0.25">
      <c r="A2788" s="92">
        <f t="shared" si="196"/>
        <v>159</v>
      </c>
      <c r="B2788" s="5" t="s">
        <v>24</v>
      </c>
      <c r="C2788" s="26">
        <v>44051</v>
      </c>
      <c r="D2788" s="4">
        <v>124</v>
      </c>
      <c r="E2788" s="29">
        <v>2038</v>
      </c>
      <c r="F2788" s="4">
        <v>1</v>
      </c>
      <c r="G2788" s="82" t="e">
        <f>F2788+G2763</f>
        <v>#REF!</v>
      </c>
      <c r="H2788" s="92">
        <f t="shared" si="194"/>
        <v>2038</v>
      </c>
      <c r="I2788" s="92">
        <f t="shared" si="195"/>
        <v>7.6197242137826704</v>
      </c>
      <c r="J2788" s="149">
        <f t="shared" si="197"/>
        <v>10.728785173336563</v>
      </c>
    </row>
    <row r="2789" spans="1:10" x14ac:dyDescent="0.25">
      <c r="A2789" s="92">
        <f t="shared" si="196"/>
        <v>160</v>
      </c>
      <c r="B2789" s="5" t="s">
        <v>24</v>
      </c>
      <c r="C2789" s="26">
        <v>44052</v>
      </c>
      <c r="D2789" s="4">
        <v>108</v>
      </c>
      <c r="E2789" s="29">
        <v>2146</v>
      </c>
      <c r="F2789" s="4">
        <v>1</v>
      </c>
      <c r="G2789" s="82">
        <f>F2789+G2764</f>
        <v>244</v>
      </c>
      <c r="H2789" s="92">
        <f t="shared" si="194"/>
        <v>2146</v>
      </c>
      <c r="I2789" s="92">
        <f t="shared" si="195"/>
        <v>7.6713609231906439</v>
      </c>
      <c r="J2789" s="149">
        <f t="shared" si="197"/>
        <v>10.924990635621494</v>
      </c>
    </row>
    <row r="2790" spans="1:10" x14ac:dyDescent="0.25">
      <c r="A2790" s="92">
        <f t="shared" si="196"/>
        <v>161</v>
      </c>
      <c r="B2790" s="5" t="s">
        <v>24</v>
      </c>
      <c r="C2790" s="26">
        <v>44053</v>
      </c>
      <c r="D2790" s="4">
        <v>94</v>
      </c>
      <c r="E2790" s="29">
        <v>2240</v>
      </c>
      <c r="F2790" s="4">
        <v>3</v>
      </c>
      <c r="G2790" s="82" t="e">
        <f>F2790+G2766</f>
        <v>#REF!</v>
      </c>
      <c r="H2790" s="92">
        <f t="shared" si="194"/>
        <v>2240</v>
      </c>
      <c r="I2790" s="92">
        <f t="shared" si="195"/>
        <v>7.7142311448490855</v>
      </c>
      <c r="J2790" s="149">
        <f t="shared" si="197"/>
        <v>11.285889148380312</v>
      </c>
    </row>
    <row r="2791" spans="1:10" x14ac:dyDescent="0.25">
      <c r="A2791" s="92">
        <f t="shared" si="196"/>
        <v>162</v>
      </c>
      <c r="B2791" s="5" t="s">
        <v>24</v>
      </c>
      <c r="C2791" s="26">
        <v>44054</v>
      </c>
      <c r="D2791" s="4">
        <v>148</v>
      </c>
      <c r="E2791" s="29">
        <v>2388</v>
      </c>
      <c r="F2791" s="4">
        <v>2</v>
      </c>
      <c r="G2791" s="82" t="e">
        <f>F2791+G2767</f>
        <v>#REF!</v>
      </c>
      <c r="H2791" s="92">
        <f t="shared" si="194"/>
        <v>2388</v>
      </c>
      <c r="I2791" s="92">
        <f t="shared" si="195"/>
        <v>7.7782114745124931</v>
      </c>
      <c r="J2791" s="149">
        <f t="shared" si="197"/>
        <v>11.692490542197417</v>
      </c>
    </row>
    <row r="2792" spans="1:10" x14ac:dyDescent="0.25">
      <c r="A2792" s="92">
        <f t="shared" si="196"/>
        <v>163</v>
      </c>
      <c r="B2792" s="5" t="s">
        <v>24</v>
      </c>
      <c r="C2792" s="26">
        <v>44055</v>
      </c>
      <c r="D2792" s="4">
        <v>189</v>
      </c>
      <c r="E2792" s="29">
        <f>D2792+E2768</f>
        <v>677</v>
      </c>
      <c r="F2792" s="4">
        <v>3</v>
      </c>
      <c r="G2792" s="82">
        <f>F2792+G2768</f>
        <v>246</v>
      </c>
      <c r="H2792" s="92">
        <f t="shared" si="194"/>
        <v>2577</v>
      </c>
      <c r="I2792" s="92">
        <f t="shared" si="195"/>
        <v>7.8543812106523649</v>
      </c>
      <c r="J2792" s="149">
        <f t="shared" si="197"/>
        <v>11.671170408770159</v>
      </c>
    </row>
    <row r="2793" spans="1:10" x14ac:dyDescent="0.25">
      <c r="A2793" s="92">
        <f t="shared" si="196"/>
        <v>164</v>
      </c>
      <c r="B2793" s="5" t="s">
        <v>24</v>
      </c>
      <c r="C2793" s="26">
        <v>44056</v>
      </c>
      <c r="D2793" s="4">
        <v>164</v>
      </c>
      <c r="E2793" s="29">
        <f>D2793+E2769</f>
        <v>677</v>
      </c>
      <c r="F2793" s="4">
        <f>1+2+4</f>
        <v>7</v>
      </c>
      <c r="G2793" s="82">
        <f>F2793+G2769</f>
        <v>270</v>
      </c>
      <c r="H2793" s="92">
        <f t="shared" si="194"/>
        <v>2741</v>
      </c>
      <c r="I2793" s="92">
        <f t="shared" si="195"/>
        <v>7.9160780963027859</v>
      </c>
      <c r="J2793" s="149">
        <f t="shared" si="197"/>
        <v>11.672336288287209</v>
      </c>
    </row>
    <row r="2794" spans="1:10" x14ac:dyDescent="0.25">
      <c r="A2794" s="92">
        <f t="shared" si="196"/>
        <v>165</v>
      </c>
      <c r="B2794" s="5" t="s">
        <v>24</v>
      </c>
      <c r="C2794" s="26">
        <v>44057</v>
      </c>
      <c r="D2794" s="4">
        <v>165</v>
      </c>
      <c r="E2794" s="29">
        <f>D2794+E2770</f>
        <v>727</v>
      </c>
      <c r="F2794" s="4">
        <v>2</v>
      </c>
      <c r="G2794" s="82" t="e">
        <f>F2794+G2770</f>
        <v>#REF!</v>
      </c>
      <c r="H2794" s="92">
        <f t="shared" si="194"/>
        <v>2906</v>
      </c>
      <c r="I2794" s="92">
        <f t="shared" si="195"/>
        <v>7.9745328441302279</v>
      </c>
      <c r="J2794" s="149">
        <f t="shared" si="197"/>
        <v>11.603363897757827</v>
      </c>
    </row>
    <row r="2795" spans="1:10" x14ac:dyDescent="0.25">
      <c r="A2795" s="92">
        <f t="shared" si="196"/>
        <v>166</v>
      </c>
      <c r="B2795" s="5" t="s">
        <v>24</v>
      </c>
      <c r="C2795" s="26">
        <v>44058</v>
      </c>
      <c r="D2795" s="4">
        <v>210</v>
      </c>
      <c r="E2795" s="29">
        <f>D2795+E2771</f>
        <v>828</v>
      </c>
      <c r="F2795" s="4">
        <f>1+1+3</f>
        <v>5</v>
      </c>
      <c r="G2795" s="82" t="e">
        <f>F2795+G2771</f>
        <v>#REF!</v>
      </c>
      <c r="H2795" s="92">
        <f t="shared" si="194"/>
        <v>3116</v>
      </c>
      <c r="I2795" s="92">
        <f t="shared" si="195"/>
        <v>8.0443054069906381</v>
      </c>
      <c r="J2795" s="149">
        <f t="shared" si="197"/>
        <v>11.262753213849024</v>
      </c>
    </row>
    <row r="2796" spans="1:10" x14ac:dyDescent="0.25">
      <c r="A2796" s="92">
        <f t="shared" si="196"/>
        <v>167</v>
      </c>
      <c r="B2796" s="5" t="s">
        <v>24</v>
      </c>
      <c r="C2796" s="26">
        <v>44059</v>
      </c>
      <c r="D2796" s="4">
        <v>210</v>
      </c>
      <c r="E2796" s="29">
        <f>D2796+E2772</f>
        <v>880</v>
      </c>
      <c r="F2796" s="4">
        <v>2</v>
      </c>
      <c r="G2796" s="82">
        <f>F2796+G2772</f>
        <v>114</v>
      </c>
      <c r="H2796" s="92">
        <f t="shared" si="194"/>
        <v>3326</v>
      </c>
      <c r="I2796" s="92">
        <f t="shared" si="195"/>
        <v>8.1095256597528724</v>
      </c>
      <c r="J2796" s="149">
        <f t="shared" si="197"/>
        <v>10.846190689282734</v>
      </c>
    </row>
    <row r="2797" spans="1:10" x14ac:dyDescent="0.25">
      <c r="A2797" s="92">
        <f t="shared" si="196"/>
        <v>168</v>
      </c>
      <c r="B2797" s="5" t="s">
        <v>24</v>
      </c>
      <c r="C2797" s="26">
        <v>44060</v>
      </c>
      <c r="D2797" s="4">
        <v>169</v>
      </c>
      <c r="E2797" s="29">
        <f>D2797+E2773</f>
        <v>895</v>
      </c>
      <c r="F2797" s="4">
        <v>1</v>
      </c>
      <c r="G2797" s="82" t="e">
        <f>F2797+G2773</f>
        <v>#REF!</v>
      </c>
      <c r="H2797" s="92">
        <f t="shared" si="194"/>
        <v>3495</v>
      </c>
      <c r="I2797" s="92">
        <f t="shared" si="195"/>
        <v>8.1590886546679098</v>
      </c>
      <c r="J2797" s="149">
        <f t="shared" si="197"/>
        <v>10.784684410719885</v>
      </c>
    </row>
    <row r="2798" spans="1:10" x14ac:dyDescent="0.25">
      <c r="A2798" s="92">
        <f t="shared" si="196"/>
        <v>169</v>
      </c>
      <c r="B2798" s="5" t="s">
        <v>24</v>
      </c>
      <c r="C2798" s="26">
        <v>44061</v>
      </c>
      <c r="D2798" s="4">
        <v>124</v>
      </c>
      <c r="E2798" s="29">
        <v>3623</v>
      </c>
      <c r="F2798" s="4">
        <f>7+1</f>
        <v>8</v>
      </c>
      <c r="G2798" s="82" t="e">
        <f>F2798+G2774</f>
        <v>#REF!</v>
      </c>
      <c r="H2798" s="92">
        <f t="shared" si="194"/>
        <v>3619</v>
      </c>
      <c r="I2798" s="92">
        <f t="shared" si="195"/>
        <v>8.1939530235637417</v>
      </c>
      <c r="J2798" s="149">
        <f t="shared" si="197"/>
        <v>11.452824082201492</v>
      </c>
    </row>
    <row r="2799" spans="1:10" x14ac:dyDescent="0.25">
      <c r="A2799" s="92">
        <f t="shared" si="196"/>
        <v>170</v>
      </c>
      <c r="B2799" s="5" t="s">
        <v>24</v>
      </c>
      <c r="C2799" s="26">
        <v>44062</v>
      </c>
      <c r="D2799" s="4">
        <v>150</v>
      </c>
      <c r="E2799" s="29">
        <f>D2799+E2775</f>
        <v>967</v>
      </c>
      <c r="F2799" s="4">
        <v>5</v>
      </c>
      <c r="G2799" s="82">
        <f>F2799+G2775</f>
        <v>55</v>
      </c>
      <c r="H2799" s="92">
        <f t="shared" si="194"/>
        <v>3769</v>
      </c>
      <c r="I2799" s="92">
        <f t="shared" si="195"/>
        <v>8.234564993267135</v>
      </c>
      <c r="J2799" s="149">
        <f t="shared" si="197"/>
        <v>12.468948430244636</v>
      </c>
    </row>
    <row r="2800" spans="1:10" x14ac:dyDescent="0.25">
      <c r="A2800" s="92">
        <f t="shared" si="196"/>
        <v>171</v>
      </c>
      <c r="B2800" s="5" t="s">
        <v>24</v>
      </c>
      <c r="C2800" s="26">
        <v>44063</v>
      </c>
      <c r="D2800" s="4">
        <v>267</v>
      </c>
      <c r="E2800" s="29">
        <f>D2800+E2776</f>
        <v>1145</v>
      </c>
      <c r="F2800" s="4">
        <f>2+2</f>
        <v>4</v>
      </c>
      <c r="G2800" s="82" t="e">
        <f>F2800+G2776</f>
        <v>#REF!</v>
      </c>
      <c r="H2800" s="92">
        <f t="shared" si="194"/>
        <v>4036</v>
      </c>
      <c r="I2800" s="92">
        <f t="shared" si="195"/>
        <v>8.3030093814734993</v>
      </c>
      <c r="J2800" s="149">
        <f t="shared" si="197"/>
        <v>12.918119755541186</v>
      </c>
    </row>
    <row r="2801" spans="1:10" x14ac:dyDescent="0.25">
      <c r="A2801" s="92">
        <f t="shared" si="196"/>
        <v>172</v>
      </c>
      <c r="B2801" s="5" t="s">
        <v>24</v>
      </c>
      <c r="C2801" s="26">
        <v>44064</v>
      </c>
      <c r="D2801" s="4">
        <v>212</v>
      </c>
      <c r="E2801" s="29">
        <f>D2801+E2777</f>
        <v>1157</v>
      </c>
      <c r="F2801" s="4">
        <f>1+2+1+1</f>
        <v>5</v>
      </c>
      <c r="G2801" s="82" t="e">
        <f>F2801+G2777</f>
        <v>#REF!</v>
      </c>
      <c r="H2801" s="92">
        <f t="shared" si="194"/>
        <v>4248</v>
      </c>
      <c r="I2801" s="92">
        <f t="shared" si="195"/>
        <v>8.354203562921775</v>
      </c>
      <c r="J2801" s="149">
        <f t="shared" si="197"/>
        <v>13.35054562247007</v>
      </c>
    </row>
    <row r="2802" spans="1:10" x14ac:dyDescent="0.25">
      <c r="A2802" s="92">
        <f t="shared" si="196"/>
        <v>173</v>
      </c>
      <c r="B2802" s="5" t="s">
        <v>24</v>
      </c>
      <c r="C2802" s="26">
        <v>44065</v>
      </c>
      <c r="D2802" s="4">
        <v>245</v>
      </c>
      <c r="E2802" s="29">
        <f>D2802+E2778</f>
        <v>1255</v>
      </c>
      <c r="F2802" s="4">
        <f>1+2</f>
        <v>3</v>
      </c>
      <c r="G2802" s="82">
        <f>F2802+G2778</f>
        <v>9</v>
      </c>
      <c r="H2802" s="92">
        <f t="shared" si="194"/>
        <v>4493</v>
      </c>
      <c r="I2802" s="92">
        <f t="shared" si="195"/>
        <v>8.41027590907016</v>
      </c>
      <c r="J2802" s="149">
        <f t="shared" si="197"/>
        <v>13.675532869744329</v>
      </c>
    </row>
    <row r="2803" spans="1:10" x14ac:dyDescent="0.25">
      <c r="A2803" s="92">
        <f t="shared" si="196"/>
        <v>174</v>
      </c>
      <c r="B2803" s="5" t="s">
        <v>24</v>
      </c>
      <c r="C2803" s="26">
        <v>44066</v>
      </c>
      <c r="D2803" s="4">
        <v>140</v>
      </c>
      <c r="E2803" s="29">
        <f>D2803+E2779</f>
        <v>1227</v>
      </c>
      <c r="F2803" s="4">
        <f>1+2</f>
        <v>3</v>
      </c>
      <c r="G2803" s="82">
        <f>F2803+G2779</f>
        <v>9</v>
      </c>
      <c r="H2803" s="92">
        <f t="shared" si="194"/>
        <v>4633</v>
      </c>
      <c r="I2803" s="92">
        <f t="shared" si="195"/>
        <v>8.4409598854166479</v>
      </c>
      <c r="J2803" s="149">
        <f t="shared" si="197"/>
        <v>14.114409089403923</v>
      </c>
    </row>
    <row r="2804" spans="1:10" x14ac:dyDescent="0.25">
      <c r="A2804" s="92">
        <f t="shared" si="196"/>
        <v>175</v>
      </c>
      <c r="B2804" s="5" t="s">
        <v>24</v>
      </c>
      <c r="C2804" s="26">
        <v>44067</v>
      </c>
      <c r="D2804" s="4">
        <v>172</v>
      </c>
      <c r="E2804" s="29">
        <f>D2804+E2780</f>
        <v>1383</v>
      </c>
      <c r="F2804" s="4">
        <f>1+1+1</f>
        <v>3</v>
      </c>
      <c r="G2804" s="82">
        <f>F2804+G2780</f>
        <v>16</v>
      </c>
      <c r="H2804" s="92">
        <f t="shared" si="194"/>
        <v>4805</v>
      </c>
      <c r="I2804" s="92">
        <f t="shared" si="195"/>
        <v>8.4774123214043922</v>
      </c>
      <c r="J2804" s="149">
        <f t="shared" si="197"/>
        <v>14.406169726109631</v>
      </c>
    </row>
    <row r="2805" spans="1:10" x14ac:dyDescent="0.25">
      <c r="A2805" s="92">
        <f t="shared" si="196"/>
        <v>176</v>
      </c>
      <c r="B2805" s="5" t="s">
        <v>24</v>
      </c>
      <c r="C2805" s="26">
        <v>44068</v>
      </c>
      <c r="D2805" s="4">
        <v>264</v>
      </c>
      <c r="E2805" s="29">
        <f>D2805+E2781</f>
        <v>1559</v>
      </c>
      <c r="F2805" s="4">
        <f>3+1</f>
        <v>4</v>
      </c>
      <c r="G2805" s="82">
        <f>F2805+G2781</f>
        <v>46</v>
      </c>
      <c r="H2805" s="92">
        <f t="shared" si="194"/>
        <v>5069</v>
      </c>
      <c r="I2805" s="92">
        <f t="shared" si="195"/>
        <v>8.5308988384723499</v>
      </c>
      <c r="J2805" s="149">
        <f t="shared" si="197"/>
        <v>14.40205646634505</v>
      </c>
    </row>
    <row r="2806" spans="1:10" x14ac:dyDescent="0.25">
      <c r="A2806" s="92">
        <f t="shared" si="196"/>
        <v>177</v>
      </c>
      <c r="B2806" s="5" t="s">
        <v>24</v>
      </c>
      <c r="C2806" s="26">
        <v>44069</v>
      </c>
      <c r="D2806" s="4">
        <v>276</v>
      </c>
      <c r="E2806" s="29">
        <f>D2806+E2782</f>
        <v>1666</v>
      </c>
      <c r="F2806" s="4">
        <f>3+1</f>
        <v>4</v>
      </c>
      <c r="G2806" s="82" t="e">
        <f>F2806+G2782</f>
        <v>#REF!</v>
      </c>
      <c r="H2806" s="92">
        <f t="shared" si="194"/>
        <v>5345</v>
      </c>
      <c r="I2806" s="92">
        <f t="shared" si="195"/>
        <v>8.5839168234591448</v>
      </c>
      <c r="J2806" s="149">
        <f t="shared" si="197"/>
        <v>14.610073742677081</v>
      </c>
    </row>
    <row r="2807" spans="1:10" x14ac:dyDescent="0.25">
      <c r="A2807" s="92">
        <f t="shared" si="196"/>
        <v>178</v>
      </c>
      <c r="B2807" s="5" t="s">
        <v>24</v>
      </c>
      <c r="C2807" s="26">
        <v>44070</v>
      </c>
      <c r="D2807" s="4">
        <v>252</v>
      </c>
      <c r="E2807" s="29">
        <f>D2807+E2783</f>
        <v>1721</v>
      </c>
      <c r="F2807" s="4">
        <f>2</f>
        <v>2</v>
      </c>
      <c r="G2807" s="82" t="e">
        <f>F2807+G2783</f>
        <v>#REF!</v>
      </c>
      <c r="H2807" s="92">
        <f t="shared" si="194"/>
        <v>5597</v>
      </c>
      <c r="I2807" s="92">
        <f t="shared" si="195"/>
        <v>8.6299860188913602</v>
      </c>
      <c r="J2807" s="149">
        <f t="shared" si="197"/>
        <v>15.179497622079126</v>
      </c>
    </row>
    <row r="2808" spans="1:10" x14ac:dyDescent="0.25">
      <c r="A2808" s="92">
        <f t="shared" si="196"/>
        <v>179</v>
      </c>
      <c r="B2808" s="5" t="s">
        <v>24</v>
      </c>
      <c r="C2808" s="26">
        <v>44071</v>
      </c>
      <c r="D2808" s="4">
        <v>342</v>
      </c>
      <c r="E2808" s="29">
        <f>D2808+E2784</f>
        <v>1917</v>
      </c>
      <c r="F2808" s="4">
        <f>2+1</f>
        <v>3</v>
      </c>
      <c r="G2808" s="82">
        <f>F2808+G2784</f>
        <v>248</v>
      </c>
      <c r="H2808" s="92">
        <f t="shared" si="194"/>
        <v>5939</v>
      </c>
      <c r="I2808" s="92">
        <f t="shared" si="195"/>
        <v>8.6892960480158603</v>
      </c>
      <c r="J2808" s="149">
        <f t="shared" si="197"/>
        <v>14.828356937570296</v>
      </c>
    </row>
    <row r="2809" spans="1:10" x14ac:dyDescent="0.25">
      <c r="A2809" s="92">
        <f t="shared" si="196"/>
        <v>180</v>
      </c>
      <c r="B2809" s="5" t="s">
        <v>24</v>
      </c>
      <c r="C2809" s="26">
        <v>44072</v>
      </c>
      <c r="D2809" s="4">
        <v>290</v>
      </c>
      <c r="E2809" s="29">
        <f>D2809+E2785</f>
        <v>1963</v>
      </c>
      <c r="G2809" s="82" t="e">
        <f>F2809+G2785</f>
        <v>#REF!</v>
      </c>
      <c r="H2809" s="92">
        <f t="shared" si="194"/>
        <v>6229</v>
      </c>
      <c r="I2809" s="92">
        <f t="shared" si="195"/>
        <v>8.7369710852541456</v>
      </c>
      <c r="J2809" s="149">
        <f t="shared" si="197"/>
        <v>14.414518155808514</v>
      </c>
    </row>
    <row r="2810" spans="1:10" x14ac:dyDescent="0.25">
      <c r="A2810" s="92">
        <f t="shared" si="196"/>
        <v>181</v>
      </c>
      <c r="B2810" s="5" t="s">
        <v>24</v>
      </c>
      <c r="C2810" s="26">
        <v>44073</v>
      </c>
      <c r="D2810" s="4">
        <v>316</v>
      </c>
      <c r="E2810" s="29">
        <f>D2810+E2786</f>
        <v>2106</v>
      </c>
      <c r="F2810" s="4">
        <f>1+3</f>
        <v>4</v>
      </c>
      <c r="G2810" s="82" t="e">
        <f>F2810+G2786</f>
        <v>#REF!</v>
      </c>
      <c r="H2810" s="92">
        <f t="shared" si="194"/>
        <v>6545</v>
      </c>
      <c r="I2810" s="92">
        <f t="shared" si="195"/>
        <v>8.7864566783440008</v>
      </c>
      <c r="J2810" s="149">
        <f t="shared" si="197"/>
        <v>13.740158305389015</v>
      </c>
    </row>
    <row r="2811" spans="1:10" x14ac:dyDescent="0.25">
      <c r="A2811" s="92">
        <f t="shared" si="196"/>
        <v>182</v>
      </c>
      <c r="B2811" s="5" t="s">
        <v>24</v>
      </c>
      <c r="C2811" s="26">
        <v>44074</v>
      </c>
      <c r="D2811" s="4">
        <v>281</v>
      </c>
      <c r="E2811" s="29">
        <f>D2811+E2787</f>
        <v>2195</v>
      </c>
      <c r="F2811" s="4">
        <f>1+1+1</f>
        <v>3</v>
      </c>
      <c r="G2811" s="82" t="e">
        <f>F2811+G2787</f>
        <v>#REF!</v>
      </c>
      <c r="H2811" s="92">
        <f t="shared" si="194"/>
        <v>6826</v>
      </c>
      <c r="I2811" s="92">
        <f t="shared" si="195"/>
        <v>8.8284941294666517</v>
      </c>
      <c r="J2811" s="149">
        <f t="shared" si="197"/>
        <v>13.687500262646607</v>
      </c>
    </row>
    <row r="2812" spans="1:10" x14ac:dyDescent="0.25">
      <c r="A2812" s="92">
        <f t="shared" si="196"/>
        <v>183</v>
      </c>
      <c r="B2812" s="5" t="s">
        <v>24</v>
      </c>
      <c r="C2812" s="26">
        <v>44075</v>
      </c>
      <c r="D2812" s="4">
        <v>361</v>
      </c>
      <c r="E2812" s="29">
        <f>D2812+E2788</f>
        <v>2399</v>
      </c>
      <c r="F2812" s="4">
        <f>2+1</f>
        <v>3</v>
      </c>
      <c r="G2812" s="82" t="e">
        <f>F2812+G2788</f>
        <v>#REF!</v>
      </c>
      <c r="H2812" s="92">
        <f t="shared" si="194"/>
        <v>7187</v>
      </c>
      <c r="I2812" s="92">
        <f t="shared" si="195"/>
        <v>8.8800291174684425</v>
      </c>
      <c r="J2812" s="149">
        <f t="shared" si="197"/>
        <v>13.916337621196696</v>
      </c>
    </row>
    <row r="2813" spans="1:10" x14ac:dyDescent="0.25">
      <c r="A2813" s="92">
        <f t="shared" si="196"/>
        <v>184</v>
      </c>
      <c r="B2813" s="5" t="s">
        <v>24</v>
      </c>
      <c r="C2813" s="26">
        <v>44076</v>
      </c>
      <c r="D2813" s="4">
        <v>413</v>
      </c>
      <c r="E2813" s="29">
        <f>D2813+E2789</f>
        <v>2559</v>
      </c>
      <c r="F2813" s="4">
        <f>1+2+1</f>
        <v>4</v>
      </c>
      <c r="G2813" s="82">
        <f>F2813+G2789</f>
        <v>248</v>
      </c>
      <c r="H2813" s="92">
        <f t="shared" ref="H2813:H2876" si="198">IF(EXACT(B2813,B2812),D2813+H2812,E2813)</f>
        <v>7600</v>
      </c>
      <c r="I2813" s="92">
        <f t="shared" si="195"/>
        <v>8.9359035262744229</v>
      </c>
      <c r="J2813" s="149">
        <f t="shared" si="197"/>
        <v>13.925268304481985</v>
      </c>
    </row>
    <row r="2814" spans="1:10" x14ac:dyDescent="0.25">
      <c r="A2814" s="92">
        <f t="shared" si="196"/>
        <v>185</v>
      </c>
      <c r="B2814" s="5" t="s">
        <v>24</v>
      </c>
      <c r="C2814" s="26">
        <v>44077</v>
      </c>
      <c r="D2814" s="4">
        <v>544</v>
      </c>
      <c r="E2814" s="29">
        <f>D2814+E2790</f>
        <v>2784</v>
      </c>
      <c r="F2814" s="4">
        <f>1</f>
        <v>1</v>
      </c>
      <c r="G2814" s="82" t="e">
        <f>F2814+G2790</f>
        <v>#REF!</v>
      </c>
      <c r="H2814" s="92">
        <f t="shared" si="198"/>
        <v>8144</v>
      </c>
      <c r="I2814" s="92">
        <f t="shared" si="195"/>
        <v>9.0050367387903041</v>
      </c>
      <c r="J2814" s="149">
        <f t="shared" si="197"/>
        <v>13.447965092920949</v>
      </c>
    </row>
    <row r="2815" spans="1:10" x14ac:dyDescent="0.25">
      <c r="A2815" s="92">
        <f t="shared" si="196"/>
        <v>186</v>
      </c>
      <c r="B2815" s="5" t="s">
        <v>24</v>
      </c>
      <c r="C2815" s="26">
        <v>44078</v>
      </c>
      <c r="D2815" s="4">
        <v>653</v>
      </c>
      <c r="E2815" s="29">
        <f>D2815+E2791</f>
        <v>3041</v>
      </c>
      <c r="F2815" s="4">
        <f>1+1</f>
        <v>2</v>
      </c>
      <c r="G2815" s="82" t="e">
        <f>F2815+G2791</f>
        <v>#REF!</v>
      </c>
      <c r="H2815" s="92">
        <f t="shared" si="198"/>
        <v>8797</v>
      </c>
      <c r="I2815" s="92">
        <f t="shared" si="195"/>
        <v>9.0821660332526744</v>
      </c>
      <c r="J2815" s="149">
        <f t="shared" si="197"/>
        <v>12.684234827088245</v>
      </c>
    </row>
    <row r="2816" spans="1:10" x14ac:dyDescent="0.25">
      <c r="A2816" s="92">
        <f t="shared" si="196"/>
        <v>187</v>
      </c>
      <c r="B2816" s="5" t="s">
        <v>24</v>
      </c>
      <c r="C2816" s="26">
        <v>44079</v>
      </c>
      <c r="D2816" s="4">
        <v>483</v>
      </c>
      <c r="E2816" s="29">
        <f>D2816+E2792</f>
        <v>1160</v>
      </c>
      <c r="F2816" s="4">
        <f>1</f>
        <v>1</v>
      </c>
      <c r="G2816" s="82">
        <f>F2816+G2792</f>
        <v>247</v>
      </c>
      <c r="H2816" s="92">
        <f t="shared" si="198"/>
        <v>9280</v>
      </c>
      <c r="I2816" s="92">
        <f t="shared" si="195"/>
        <v>9.1356168257802466</v>
      </c>
      <c r="J2816" s="149">
        <f t="shared" si="197"/>
        <v>11.993724021272143</v>
      </c>
    </row>
    <row r="2817" spans="1:10" x14ac:dyDescent="0.25">
      <c r="A2817" s="92">
        <f t="shared" si="196"/>
        <v>188</v>
      </c>
      <c r="B2817" s="5" t="s">
        <v>24</v>
      </c>
      <c r="C2817" s="26">
        <v>44080</v>
      </c>
      <c r="D2817" s="4">
        <v>413</v>
      </c>
      <c r="E2817" s="29">
        <f>D2817+E2793</f>
        <v>1090</v>
      </c>
      <c r="F2817" s="4">
        <f>1</f>
        <v>1</v>
      </c>
      <c r="G2817" s="82">
        <f>F2817+G2793</f>
        <v>271</v>
      </c>
      <c r="H2817" s="92">
        <f t="shared" si="198"/>
        <v>9693</v>
      </c>
      <c r="I2817" s="92">
        <f t="shared" si="195"/>
        <v>9.1791592544926086</v>
      </c>
      <c r="J2817" s="149">
        <f t="shared" si="197"/>
        <v>11.738604274600675</v>
      </c>
    </row>
    <row r="2818" spans="1:10" x14ac:dyDescent="0.25">
      <c r="A2818" s="92">
        <f t="shared" si="196"/>
        <v>189</v>
      </c>
      <c r="B2818" s="5" t="s">
        <v>24</v>
      </c>
      <c r="C2818" s="26">
        <v>44081</v>
      </c>
      <c r="D2818" s="4">
        <v>623</v>
      </c>
      <c r="E2818" s="29">
        <f>D2818+E2794</f>
        <v>1350</v>
      </c>
      <c r="F2818" s="4">
        <f>1+1+3+2</f>
        <v>7</v>
      </c>
      <c r="G2818" s="82" t="e">
        <f>F2818+G2794</f>
        <v>#REF!</v>
      </c>
      <c r="H2818" s="92">
        <f t="shared" si="198"/>
        <v>10316</v>
      </c>
      <c r="I2818" s="92">
        <f t="shared" ref="I2818:I2881" si="199">LN(H2818)</f>
        <v>9.2414513670012362</v>
      </c>
      <c r="J2818" s="149">
        <f t="shared" si="197"/>
        <v>11.500834932681508</v>
      </c>
    </row>
    <row r="2819" spans="1:10" x14ac:dyDescent="0.25">
      <c r="A2819" s="92">
        <f t="shared" si="196"/>
        <v>190</v>
      </c>
      <c r="B2819" s="5" t="s">
        <v>24</v>
      </c>
      <c r="C2819" s="26">
        <v>44082</v>
      </c>
      <c r="D2819" s="4">
        <v>516</v>
      </c>
      <c r="E2819" s="29">
        <f>D2819+E2795</f>
        <v>1344</v>
      </c>
      <c r="F2819" s="4">
        <f>6+5+1+5</f>
        <v>17</v>
      </c>
      <c r="G2819" s="82" t="e">
        <f>F2819+G2795</f>
        <v>#REF!</v>
      </c>
      <c r="H2819" s="92">
        <f t="shared" si="198"/>
        <v>10832</v>
      </c>
      <c r="I2819" s="92">
        <f t="shared" si="199"/>
        <v>9.2902599951520557</v>
      </c>
      <c r="J2819" s="149">
        <f t="shared" si="197"/>
        <v>11.702981007184537</v>
      </c>
    </row>
    <row r="2820" spans="1:10" x14ac:dyDescent="0.25">
      <c r="A2820" s="92">
        <f t="shared" ref="A2820:A2883" si="200">IF(EXACT(B2820,B2819),A2819+1,1)</f>
        <v>191</v>
      </c>
      <c r="B2820" s="5" t="s">
        <v>24</v>
      </c>
      <c r="C2820" s="26">
        <v>44083</v>
      </c>
      <c r="D2820" s="4">
        <v>798</v>
      </c>
      <c r="E2820" s="29">
        <f>D2820+E2796</f>
        <v>1678</v>
      </c>
      <c r="F2820" s="4">
        <f>5+4+2</f>
        <v>11</v>
      </c>
      <c r="G2820" s="82">
        <f>F2820+G2796</f>
        <v>125</v>
      </c>
      <c r="H2820" s="92">
        <f t="shared" si="198"/>
        <v>11630</v>
      </c>
      <c r="I2820" s="92">
        <f t="shared" si="199"/>
        <v>9.3613432455127104</v>
      </c>
      <c r="J2820" s="149">
        <f t="shared" si="197"/>
        <v>11.820783033509754</v>
      </c>
    </row>
    <row r="2821" spans="1:10" x14ac:dyDescent="0.25">
      <c r="A2821" s="92">
        <f t="shared" si="200"/>
        <v>192</v>
      </c>
      <c r="B2821" s="5" t="s">
        <v>24</v>
      </c>
      <c r="C2821" s="26">
        <v>44084</v>
      </c>
      <c r="D2821" s="1">
        <v>731</v>
      </c>
      <c r="E2821" s="29">
        <f>D2821+E2797</f>
        <v>1626</v>
      </c>
      <c r="F2821" s="4">
        <f>5+3+5</f>
        <v>13</v>
      </c>
      <c r="G2821" s="82" t="e">
        <f>F2821+G2797</f>
        <v>#REF!</v>
      </c>
      <c r="H2821" s="92">
        <f t="shared" si="198"/>
        <v>12361</v>
      </c>
      <c r="I2821" s="92">
        <f t="shared" si="199"/>
        <v>9.4223016338878232</v>
      </c>
      <c r="J2821" s="149">
        <f t="shared" si="197"/>
        <v>12.022469678046253</v>
      </c>
    </row>
    <row r="2822" spans="1:10" x14ac:dyDescent="0.25">
      <c r="A2822" s="92">
        <f t="shared" si="200"/>
        <v>193</v>
      </c>
      <c r="B2822" s="5" t="s">
        <v>24</v>
      </c>
      <c r="C2822" s="26">
        <v>44085</v>
      </c>
      <c r="D2822" s="4">
        <v>695</v>
      </c>
      <c r="E2822" s="29">
        <f>D2822+E2798</f>
        <v>4318</v>
      </c>
      <c r="F2822" s="4">
        <f>1+2+3+2</f>
        <v>8</v>
      </c>
      <c r="G2822" s="82" t="e">
        <f>F2822+G2798</f>
        <v>#REF!</v>
      </c>
      <c r="H2822" s="92">
        <f t="shared" si="198"/>
        <v>13056</v>
      </c>
      <c r="I2822" s="92">
        <f t="shared" si="199"/>
        <v>9.4770030772038876</v>
      </c>
      <c r="J2822" s="149">
        <f t="shared" si="197"/>
        <v>12.148693660882842</v>
      </c>
    </row>
    <row r="2823" spans="1:10" x14ac:dyDescent="0.25">
      <c r="A2823" s="92">
        <f t="shared" si="200"/>
        <v>194</v>
      </c>
      <c r="B2823" s="5" t="s">
        <v>24</v>
      </c>
      <c r="C2823" s="26">
        <v>44086</v>
      </c>
      <c r="D2823" s="4">
        <v>718</v>
      </c>
      <c r="E2823" s="29">
        <f>D2823+E2799</f>
        <v>1685</v>
      </c>
      <c r="F2823" s="4">
        <f>2</f>
        <v>2</v>
      </c>
      <c r="G2823" s="82">
        <f>F2823+G2799</f>
        <v>57</v>
      </c>
      <c r="H2823" s="92">
        <f t="shared" si="198"/>
        <v>13774</v>
      </c>
      <c r="I2823" s="92">
        <f t="shared" si="199"/>
        <v>9.5305380361046428</v>
      </c>
      <c r="J2823" s="149">
        <f t="shared" si="197"/>
        <v>11.962349472293175</v>
      </c>
    </row>
    <row r="2824" spans="1:10" x14ac:dyDescent="0.25">
      <c r="A2824" s="92">
        <f t="shared" si="200"/>
        <v>195</v>
      </c>
      <c r="B2824" s="5" t="s">
        <v>24</v>
      </c>
      <c r="C2824" s="26">
        <v>44087</v>
      </c>
      <c r="D2824" s="4">
        <v>704</v>
      </c>
      <c r="E2824" s="29">
        <f>D2824+E2800</f>
        <v>1849</v>
      </c>
      <c r="F2824" s="4">
        <f>2</f>
        <v>2</v>
      </c>
      <c r="G2824" s="82" t="e">
        <f>F2824+G2800</f>
        <v>#REF!</v>
      </c>
      <c r="H2824" s="92">
        <f t="shared" si="198"/>
        <v>14478</v>
      </c>
      <c r="I2824" s="92">
        <f t="shared" si="199"/>
        <v>9.580385534853086</v>
      </c>
      <c r="J2824" s="149">
        <f t="shared" si="197"/>
        <v>11.942957035223685</v>
      </c>
    </row>
    <row r="2825" spans="1:10" x14ac:dyDescent="0.25">
      <c r="A2825" s="92">
        <f t="shared" si="200"/>
        <v>196</v>
      </c>
      <c r="B2825" s="5" t="s">
        <v>24</v>
      </c>
      <c r="C2825" s="26">
        <v>44088</v>
      </c>
      <c r="D2825" s="4">
        <v>650</v>
      </c>
      <c r="E2825" s="29">
        <f>D2825+E2801</f>
        <v>1807</v>
      </c>
      <c r="F2825" s="4">
        <f>2+1</f>
        <v>3</v>
      </c>
      <c r="G2825" s="82" t="e">
        <f>F2825+G2801</f>
        <v>#REF!</v>
      </c>
      <c r="H2825" s="92">
        <f t="shared" si="198"/>
        <v>15128</v>
      </c>
      <c r="I2825" s="92">
        <f t="shared" si="199"/>
        <v>9.6243026103382938</v>
      </c>
      <c r="J2825" s="149">
        <f t="shared" si="197"/>
        <v>12.406978173549561</v>
      </c>
    </row>
    <row r="2826" spans="1:10" x14ac:dyDescent="0.25">
      <c r="A2826" s="92">
        <f t="shared" si="200"/>
        <v>197</v>
      </c>
      <c r="B2826" s="61" t="s">
        <v>24</v>
      </c>
      <c r="C2826" s="26">
        <v>44089</v>
      </c>
      <c r="D2826" s="4">
        <v>629</v>
      </c>
      <c r="E2826" s="29">
        <f>D2826+E2802</f>
        <v>1884</v>
      </c>
      <c r="F2826" s="4">
        <f>2+1</f>
        <v>3</v>
      </c>
      <c r="G2826" s="82">
        <f>F2826+G2802</f>
        <v>12</v>
      </c>
      <c r="H2826" s="92">
        <f t="shared" si="198"/>
        <v>15757</v>
      </c>
      <c r="I2826" s="92">
        <f t="shared" si="199"/>
        <v>9.6650399899620449</v>
      </c>
      <c r="J2826" s="149">
        <f t="shared" si="197"/>
        <v>13.03712420718241</v>
      </c>
    </row>
    <row r="2827" spans="1:10" x14ac:dyDescent="0.25">
      <c r="A2827" s="92">
        <f t="shared" si="200"/>
        <v>198</v>
      </c>
      <c r="B2827" s="61" t="s">
        <v>24</v>
      </c>
      <c r="C2827" s="26">
        <v>44090</v>
      </c>
      <c r="D2827" s="4">
        <v>682</v>
      </c>
      <c r="E2827" s="29">
        <f>D2827+E2803</f>
        <v>1909</v>
      </c>
      <c r="F2827" s="4">
        <f>1+1+1</f>
        <v>3</v>
      </c>
      <c r="G2827" s="82">
        <f>F2827+G2803</f>
        <v>12</v>
      </c>
      <c r="H2827" s="92">
        <f t="shared" si="198"/>
        <v>16439</v>
      </c>
      <c r="I2827" s="92">
        <f t="shared" si="199"/>
        <v>9.7074118395095113</v>
      </c>
      <c r="J2827" s="149">
        <f t="shared" si="197"/>
        <v>14.105019201495011</v>
      </c>
    </row>
    <row r="2828" spans="1:10" x14ac:dyDescent="0.25">
      <c r="A2828" s="92">
        <f t="shared" si="200"/>
        <v>199</v>
      </c>
      <c r="B2828" s="61" t="s">
        <v>24</v>
      </c>
      <c r="C2828" s="26">
        <v>44091</v>
      </c>
      <c r="D2828" s="4">
        <v>566</v>
      </c>
      <c r="E2828" s="29">
        <f>D2828+E2804</f>
        <v>1949</v>
      </c>
      <c r="F2828" s="4">
        <f>1+1+3</f>
        <v>5</v>
      </c>
      <c r="G2828" s="82">
        <f>F2828+G2804</f>
        <v>21</v>
      </c>
      <c r="H2828" s="92">
        <f t="shared" si="198"/>
        <v>17005</v>
      </c>
      <c r="I2828" s="92">
        <f t="shared" si="199"/>
        <v>9.7412626974412966</v>
      </c>
      <c r="J2828" s="149">
        <f t="shared" si="197"/>
        <v>15.193479303946312</v>
      </c>
    </row>
    <row r="2829" spans="1:10" x14ac:dyDescent="0.25">
      <c r="A2829" s="92">
        <f t="shared" si="200"/>
        <v>200</v>
      </c>
      <c r="B2829" s="61" t="s">
        <v>24</v>
      </c>
      <c r="C2829" s="26">
        <v>44092</v>
      </c>
      <c r="D2829" s="4">
        <v>578</v>
      </c>
      <c r="E2829" s="29">
        <f>D2829+E2805</f>
        <v>2137</v>
      </c>
      <c r="F2829" s="4">
        <f>3+2</f>
        <v>5</v>
      </c>
      <c r="G2829" s="82">
        <f>F2829+G2805</f>
        <v>51</v>
      </c>
      <c r="H2829" s="92">
        <f t="shared" si="198"/>
        <v>17583</v>
      </c>
      <c r="I2829" s="92">
        <f t="shared" si="199"/>
        <v>9.7746878051445396</v>
      </c>
      <c r="J2829" s="149">
        <f t="shared" ref="J2829:J2848" si="201">LN(2)/SLOPE(I2822:I2829,A2822:A2829)</f>
        <v>16.358684059838595</v>
      </c>
    </row>
    <row r="2830" spans="1:10" x14ac:dyDescent="0.25">
      <c r="A2830" s="92">
        <f t="shared" si="200"/>
        <v>201</v>
      </c>
      <c r="B2830" s="61" t="s">
        <v>24</v>
      </c>
      <c r="C2830" s="26">
        <v>44093</v>
      </c>
      <c r="D2830" s="4">
        <v>673</v>
      </c>
      <c r="E2830" s="29">
        <f>D2830+E2806</f>
        <v>2339</v>
      </c>
      <c r="F2830" s="4">
        <f>1+1</f>
        <v>2</v>
      </c>
      <c r="G2830" s="82" t="e">
        <f>F2830+G2806</f>
        <v>#REF!</v>
      </c>
      <c r="H2830" s="92">
        <f t="shared" si="198"/>
        <v>18256</v>
      </c>
      <c r="I2830" s="92">
        <f t="shared" si="199"/>
        <v>9.8122490721018565</v>
      </c>
      <c r="J2830" s="149">
        <f t="shared" si="201"/>
        <v>17.449471850662082</v>
      </c>
    </row>
    <row r="2831" spans="1:10" x14ac:dyDescent="0.25">
      <c r="A2831" s="92">
        <f t="shared" si="200"/>
        <v>202</v>
      </c>
      <c r="B2831" s="61" t="s">
        <v>24</v>
      </c>
      <c r="C2831" s="26">
        <v>44094</v>
      </c>
      <c r="D2831" s="4">
        <v>590</v>
      </c>
      <c r="E2831" s="29">
        <f>D2831+E2807</f>
        <v>2311</v>
      </c>
      <c r="F2831" s="4">
        <f>2+2+2+2</f>
        <v>8</v>
      </c>
      <c r="G2831" s="82" t="e">
        <f>F2831+G2807</f>
        <v>#REF!</v>
      </c>
      <c r="H2831" s="92">
        <f t="shared" si="198"/>
        <v>18846</v>
      </c>
      <c r="I2831" s="92">
        <f t="shared" si="199"/>
        <v>9.8440559687667015</v>
      </c>
      <c r="J2831" s="149">
        <f t="shared" si="201"/>
        <v>18.494377662856031</v>
      </c>
    </row>
    <row r="2832" spans="1:10" x14ac:dyDescent="0.25">
      <c r="A2832" s="92">
        <f t="shared" si="200"/>
        <v>203</v>
      </c>
      <c r="B2832" s="61" t="s">
        <v>24</v>
      </c>
      <c r="C2832" s="26">
        <v>44095</v>
      </c>
      <c r="D2832" s="4">
        <v>599</v>
      </c>
      <c r="E2832" s="29">
        <f>D2832+E2808</f>
        <v>2516</v>
      </c>
      <c r="F2832" s="4">
        <v>6</v>
      </c>
      <c r="G2832" s="82">
        <f>F2832+G2808</f>
        <v>254</v>
      </c>
      <c r="H2832" s="92">
        <f t="shared" si="198"/>
        <v>19445</v>
      </c>
      <c r="I2832" s="92">
        <f t="shared" si="199"/>
        <v>9.8753452465898484</v>
      </c>
      <c r="J2832" s="149">
        <f t="shared" si="201"/>
        <v>19.406082425602971</v>
      </c>
    </row>
    <row r="2833" spans="1:10" x14ac:dyDescent="0.25">
      <c r="A2833" s="92">
        <f t="shared" si="200"/>
        <v>204</v>
      </c>
      <c r="B2833" s="61" t="s">
        <v>24</v>
      </c>
      <c r="C2833" s="26">
        <v>44096</v>
      </c>
      <c r="D2833" s="4">
        <v>426</v>
      </c>
      <c r="E2833" s="29">
        <f>D2833+E2809</f>
        <v>2389</v>
      </c>
      <c r="F2833" s="4">
        <f>5+5</f>
        <v>10</v>
      </c>
      <c r="G2833" s="82" t="e">
        <f>F2833+G2809</f>
        <v>#REF!</v>
      </c>
      <c r="H2833" s="92">
        <f t="shared" si="198"/>
        <v>19871</v>
      </c>
      <c r="I2833" s="92">
        <f t="shared" si="199"/>
        <v>9.8970166614058162</v>
      </c>
      <c r="J2833" s="149">
        <f t="shared" si="201"/>
        <v>20.724508567063143</v>
      </c>
    </row>
    <row r="2834" spans="1:10" x14ac:dyDescent="0.25">
      <c r="A2834" s="92">
        <f t="shared" si="200"/>
        <v>205</v>
      </c>
      <c r="B2834" s="61" t="s">
        <v>24</v>
      </c>
      <c r="C2834" s="26">
        <v>44097</v>
      </c>
      <c r="D2834" s="4">
        <v>528</v>
      </c>
      <c r="E2834" s="29">
        <f>D2834+E2810</f>
        <v>2634</v>
      </c>
      <c r="F2834" s="4">
        <f>7+5</f>
        <v>12</v>
      </c>
      <c r="G2834" s="82" t="e">
        <f>F2834+G2810</f>
        <v>#REF!</v>
      </c>
      <c r="H2834" s="92">
        <f t="shared" si="198"/>
        <v>20399</v>
      </c>
      <c r="I2834" s="92">
        <f t="shared" si="199"/>
        <v>9.9232411590229646</v>
      </c>
      <c r="J2834" s="149">
        <f t="shared" si="201"/>
        <v>22.194624518786721</v>
      </c>
    </row>
    <row r="2835" spans="1:10" x14ac:dyDescent="0.25">
      <c r="A2835" s="92">
        <f t="shared" si="200"/>
        <v>206</v>
      </c>
      <c r="B2835" s="61" t="s">
        <v>24</v>
      </c>
      <c r="C2835" s="26">
        <v>44098</v>
      </c>
      <c r="D2835" s="4">
        <v>656</v>
      </c>
      <c r="E2835" s="29">
        <f>D2835+E2811</f>
        <v>2851</v>
      </c>
      <c r="F2835" s="4">
        <f>2+4</f>
        <v>6</v>
      </c>
      <c r="G2835" s="82" t="e">
        <f>F2835+G2811</f>
        <v>#REF!</v>
      </c>
      <c r="H2835" s="92">
        <f t="shared" si="198"/>
        <v>21055</v>
      </c>
      <c r="I2835" s="92">
        <f t="shared" si="199"/>
        <v>9.954893340596028</v>
      </c>
      <c r="J2835" s="149">
        <f t="shared" si="201"/>
        <v>23.070361656488018</v>
      </c>
    </row>
    <row r="2836" spans="1:10" x14ac:dyDescent="0.25">
      <c r="A2836" s="92">
        <f t="shared" si="200"/>
        <v>207</v>
      </c>
      <c r="B2836" s="61" t="s">
        <v>24</v>
      </c>
      <c r="C2836" s="26">
        <v>44099</v>
      </c>
      <c r="D2836" s="4">
        <v>768</v>
      </c>
      <c r="E2836" s="29">
        <f>D2836+E2812</f>
        <v>3167</v>
      </c>
      <c r="F2836" s="4">
        <f>7+8</f>
        <v>15</v>
      </c>
      <c r="G2836" s="82" t="e">
        <f>F2836+G2812</f>
        <v>#REF!</v>
      </c>
      <c r="H2836" s="92">
        <f t="shared" si="198"/>
        <v>21823</v>
      </c>
      <c r="I2836" s="92">
        <f t="shared" si="199"/>
        <v>9.9907197384789992</v>
      </c>
      <c r="J2836" s="149">
        <f t="shared" si="201"/>
        <v>23.433421560263035</v>
      </c>
    </row>
    <row r="2837" spans="1:10" x14ac:dyDescent="0.25">
      <c r="A2837" s="92">
        <f t="shared" si="200"/>
        <v>208</v>
      </c>
      <c r="B2837" s="61" t="s">
        <v>24</v>
      </c>
      <c r="C2837" s="26">
        <v>44100</v>
      </c>
      <c r="D2837" s="4">
        <v>656</v>
      </c>
      <c r="E2837" s="29">
        <f>D2837+E2813</f>
        <v>3215</v>
      </c>
      <c r="F2837" s="4">
        <f>9+5</f>
        <v>14</v>
      </c>
      <c r="G2837" s="82">
        <f>F2837+G2813</f>
        <v>262</v>
      </c>
      <c r="H2837" s="92">
        <f t="shared" si="198"/>
        <v>22479</v>
      </c>
      <c r="I2837" s="92">
        <f t="shared" si="199"/>
        <v>10.020336819032421</v>
      </c>
      <c r="J2837" s="149">
        <f t="shared" si="201"/>
        <v>23.718559201777179</v>
      </c>
    </row>
    <row r="2838" spans="1:10" x14ac:dyDescent="0.25">
      <c r="A2838" s="92">
        <f t="shared" si="200"/>
        <v>209</v>
      </c>
      <c r="B2838" s="61" t="s">
        <v>24</v>
      </c>
      <c r="C2838" s="26">
        <v>44101</v>
      </c>
      <c r="D2838" s="4">
        <v>558</v>
      </c>
      <c r="E2838" s="29">
        <f>D2838+E2814</f>
        <v>3342</v>
      </c>
      <c r="F2838" s="4">
        <f>2</f>
        <v>2</v>
      </c>
      <c r="G2838" s="82" t="e">
        <f>F2838+G2814</f>
        <v>#REF!</v>
      </c>
      <c r="H2838" s="92">
        <f t="shared" si="198"/>
        <v>23037</v>
      </c>
      <c r="I2838" s="92">
        <f t="shared" si="199"/>
        <v>10.044856897998653</v>
      </c>
      <c r="J2838" s="149">
        <f t="shared" si="201"/>
        <v>23.829963098851746</v>
      </c>
    </row>
    <row r="2839" spans="1:10" x14ac:dyDescent="0.25">
      <c r="A2839" s="92">
        <f t="shared" si="200"/>
        <v>210</v>
      </c>
      <c r="B2839" s="61" t="s">
        <v>24</v>
      </c>
      <c r="C2839" s="26">
        <v>44102</v>
      </c>
      <c r="D2839" s="4">
        <v>649</v>
      </c>
      <c r="E2839" s="29">
        <f>D2839+E2815</f>
        <v>3690</v>
      </c>
      <c r="F2839" s="4">
        <v>2</v>
      </c>
      <c r="G2839" s="82" t="e">
        <f>F2839+G2815</f>
        <v>#REF!</v>
      </c>
      <c r="H2839" s="92">
        <f>IF(EXACT(B2839,B2838),D2839+H2838,E2839)</f>
        <v>23686</v>
      </c>
      <c r="I2839" s="92">
        <f t="shared" si="199"/>
        <v>10.07263943528144</v>
      </c>
      <c r="J2839" s="149">
        <f t="shared" si="201"/>
        <v>23.790546921337189</v>
      </c>
    </row>
    <row r="2840" spans="1:10" x14ac:dyDescent="0.25">
      <c r="A2840" s="92">
        <f t="shared" si="200"/>
        <v>211</v>
      </c>
      <c r="B2840" s="61" t="s">
        <v>24</v>
      </c>
      <c r="C2840" s="26">
        <v>44103</v>
      </c>
      <c r="D2840" s="4">
        <v>668</v>
      </c>
      <c r="E2840" s="29">
        <f>D2840+E2816</f>
        <v>1828</v>
      </c>
      <c r="F2840" s="4">
        <v>7</v>
      </c>
      <c r="G2840" s="82">
        <f>F2840+G2816</f>
        <v>254</v>
      </c>
      <c r="H2840" s="92">
        <f t="shared" ref="H2840:H2903" si="202">IF(EXACT(B2840,B2839),D2840+H2839,E2840)</f>
        <v>24354</v>
      </c>
      <c r="I2840" s="92">
        <f t="shared" si="199"/>
        <v>10.100451386066952</v>
      </c>
      <c r="J2840" s="149">
        <f t="shared" si="201"/>
        <v>23.567443215326012</v>
      </c>
    </row>
    <row r="2841" spans="1:10" x14ac:dyDescent="0.25">
      <c r="A2841" s="92">
        <f t="shared" si="200"/>
        <v>212</v>
      </c>
      <c r="B2841" s="61" t="s">
        <v>24</v>
      </c>
      <c r="C2841" s="26">
        <v>44104</v>
      </c>
      <c r="D2841" s="4">
        <v>691</v>
      </c>
      <c r="E2841" s="29">
        <f>D2841+E2817</f>
        <v>1781</v>
      </c>
      <c r="F2841" s="4">
        <f>10+4</f>
        <v>14</v>
      </c>
      <c r="G2841" s="82">
        <f>F2841+G2817</f>
        <v>285</v>
      </c>
      <c r="H2841" s="92">
        <f t="shared" si="202"/>
        <v>25045</v>
      </c>
      <c r="I2841" s="92">
        <f t="shared" si="199"/>
        <v>10.128429485791717</v>
      </c>
      <c r="J2841" s="149">
        <f t="shared" si="201"/>
        <v>23.917457168838464</v>
      </c>
    </row>
    <row r="2842" spans="1:10" x14ac:dyDescent="0.25">
      <c r="A2842" s="92">
        <f t="shared" si="200"/>
        <v>213</v>
      </c>
      <c r="B2842" s="61" t="s">
        <v>24</v>
      </c>
      <c r="C2842" s="26">
        <v>44105</v>
      </c>
      <c r="D2842" s="4">
        <v>799</v>
      </c>
      <c r="E2842" s="29">
        <f>D2842+E2818</f>
        <v>2149</v>
      </c>
      <c r="F2842" s="4">
        <v>7</v>
      </c>
      <c r="G2842" s="82" t="e">
        <f>F2842+G2818</f>
        <v>#REF!</v>
      </c>
      <c r="H2842" s="92">
        <f t="shared" si="202"/>
        <v>25844</v>
      </c>
      <c r="I2842" s="92">
        <f t="shared" si="199"/>
        <v>10.159833744678057</v>
      </c>
      <c r="J2842" s="149">
        <f t="shared" si="201"/>
        <v>24.348843977101051</v>
      </c>
    </row>
    <row r="2843" spans="1:10" x14ac:dyDescent="0.25">
      <c r="A2843" s="92">
        <f t="shared" si="200"/>
        <v>214</v>
      </c>
      <c r="B2843" s="61" t="s">
        <v>24</v>
      </c>
      <c r="C2843" s="26">
        <v>44106</v>
      </c>
      <c r="D2843" s="4">
        <v>759</v>
      </c>
      <c r="E2843" s="29">
        <f>D2843+E2819</f>
        <v>2103</v>
      </c>
      <c r="F2843" s="4">
        <v>14</v>
      </c>
      <c r="G2843" s="82" t="e">
        <f>F2843+G2819</f>
        <v>#REF!</v>
      </c>
      <c r="H2843" s="92">
        <f t="shared" si="202"/>
        <v>26603</v>
      </c>
      <c r="I2843" s="92">
        <f t="shared" si="199"/>
        <v>10.188779270365272</v>
      </c>
      <c r="J2843" s="149">
        <f t="shared" si="201"/>
        <v>24.645952220547386</v>
      </c>
    </row>
    <row r="2844" spans="1:10" x14ac:dyDescent="0.25">
      <c r="A2844" s="92">
        <f t="shared" si="200"/>
        <v>215</v>
      </c>
      <c r="B2844" s="61" t="s">
        <v>24</v>
      </c>
      <c r="C2844" s="26">
        <v>44107</v>
      </c>
      <c r="D2844" s="4">
        <v>517</v>
      </c>
      <c r="E2844" s="29">
        <f>D2844+E2820</f>
        <v>2195</v>
      </c>
      <c r="F2844" s="4">
        <f>12+4</f>
        <v>16</v>
      </c>
      <c r="G2844" s="82">
        <f>F2844+G2820</f>
        <v>141</v>
      </c>
      <c r="H2844" s="92">
        <f t="shared" si="202"/>
        <v>27120</v>
      </c>
      <c r="I2844" s="92">
        <f t="shared" si="199"/>
        <v>10.208026742054331</v>
      </c>
      <c r="J2844" s="149">
        <f t="shared" si="201"/>
        <v>25.064272166771772</v>
      </c>
    </row>
    <row r="2845" spans="1:10" x14ac:dyDescent="0.25">
      <c r="A2845" s="92">
        <f t="shared" si="200"/>
        <v>216</v>
      </c>
      <c r="B2845" s="61" t="s">
        <v>24</v>
      </c>
      <c r="C2845" s="26">
        <v>44108</v>
      </c>
      <c r="D2845" s="4">
        <v>377</v>
      </c>
      <c r="E2845" s="29">
        <f>D2845+E2821</f>
        <v>2003</v>
      </c>
      <c r="F2845" s="4">
        <f>2+4</f>
        <v>6</v>
      </c>
      <c r="G2845" s="82" t="e">
        <f>F2845+G2821</f>
        <v>#REF!</v>
      </c>
      <c r="H2845" s="92">
        <f t="shared" si="202"/>
        <v>27497</v>
      </c>
      <c r="I2845" s="92">
        <f t="shared" si="199"/>
        <v>10.221832186794726</v>
      </c>
      <c r="J2845" s="149">
        <f t="shared" si="201"/>
        <v>26.320242546615116</v>
      </c>
    </row>
    <row r="2846" spans="1:10" x14ac:dyDescent="0.25">
      <c r="A2846" s="92">
        <f t="shared" si="200"/>
        <v>217</v>
      </c>
      <c r="B2846" s="61" t="s">
        <v>24</v>
      </c>
      <c r="C2846" s="26">
        <v>44109</v>
      </c>
      <c r="D2846" s="4">
        <v>384</v>
      </c>
      <c r="E2846" s="29">
        <f>D2846+E2822</f>
        <v>4702</v>
      </c>
      <c r="F2846" s="4">
        <v>8</v>
      </c>
      <c r="G2846" s="82" t="e">
        <f>F2846+G2822</f>
        <v>#REF!</v>
      </c>
      <c r="H2846" s="92">
        <f t="shared" si="202"/>
        <v>27881</v>
      </c>
      <c r="I2846" s="92">
        <f t="shared" si="199"/>
        <v>10.235700732236957</v>
      </c>
      <c r="J2846" s="149">
        <f t="shared" si="201"/>
        <v>28.880124343366543</v>
      </c>
    </row>
    <row r="2847" spans="1:10" x14ac:dyDescent="0.25">
      <c r="A2847" s="92">
        <f t="shared" si="200"/>
        <v>218</v>
      </c>
      <c r="B2847" s="61" t="s">
        <v>24</v>
      </c>
      <c r="C2847" s="26">
        <v>44110</v>
      </c>
      <c r="D2847" s="4">
        <v>680</v>
      </c>
      <c r="E2847" s="29">
        <f>D2847+E2823</f>
        <v>2365</v>
      </c>
      <c r="F2847" s="4">
        <v>44</v>
      </c>
      <c r="G2847" s="82">
        <f>F2847+G2823</f>
        <v>101</v>
      </c>
      <c r="H2847" s="92">
        <f t="shared" si="202"/>
        <v>28561</v>
      </c>
      <c r="I2847" s="92">
        <f t="shared" si="199"/>
        <v>10.259797429846147</v>
      </c>
      <c r="J2847" s="149">
        <f t="shared" si="201"/>
        <v>31.353631762727549</v>
      </c>
    </row>
    <row r="2848" spans="1:10" x14ac:dyDescent="0.25">
      <c r="A2848" s="92">
        <f t="shared" si="200"/>
        <v>219</v>
      </c>
      <c r="B2848" s="61" t="s">
        <v>24</v>
      </c>
      <c r="C2848" s="26">
        <v>44111</v>
      </c>
      <c r="D2848" s="4">
        <v>771</v>
      </c>
      <c r="E2848" s="29">
        <f>D2848+E2824</f>
        <v>2620</v>
      </c>
      <c r="F2848" s="4">
        <v>36</v>
      </c>
      <c r="G2848" s="82" t="e">
        <f>F2848+G2824</f>
        <v>#REF!</v>
      </c>
      <c r="H2848" s="92">
        <f t="shared" si="202"/>
        <v>29332</v>
      </c>
      <c r="I2848" s="92">
        <f t="shared" si="199"/>
        <v>10.286434349213691</v>
      </c>
      <c r="J2848" s="149">
        <f t="shared" si="201"/>
        <v>33.074088621851473</v>
      </c>
    </row>
    <row r="2849" spans="1:10" x14ac:dyDescent="0.25">
      <c r="A2849" s="92">
        <f t="shared" si="200"/>
        <v>1</v>
      </c>
      <c r="B2849" s="5" t="s">
        <v>30</v>
      </c>
      <c r="C2849" s="26">
        <v>43893</v>
      </c>
      <c r="D2849" s="4">
        <v>0</v>
      </c>
      <c r="E2849" s="29">
        <v>0</v>
      </c>
      <c r="G2849" s="82"/>
      <c r="H2849" s="92">
        <f t="shared" si="202"/>
        <v>0</v>
      </c>
      <c r="I2849" s="92" t="e">
        <f t="shared" si="199"/>
        <v>#NUM!</v>
      </c>
    </row>
    <row r="2850" spans="1:10" x14ac:dyDescent="0.25">
      <c r="A2850" s="92">
        <f t="shared" si="200"/>
        <v>2</v>
      </c>
      <c r="B2850" s="5" t="s">
        <v>30</v>
      </c>
      <c r="C2850" s="26">
        <v>43894</v>
      </c>
      <c r="D2850" s="4">
        <v>0</v>
      </c>
      <c r="E2850" s="29">
        <v>0</v>
      </c>
      <c r="G2850" s="82">
        <f>F2850+G2826</f>
        <v>12</v>
      </c>
      <c r="H2850" s="92">
        <f t="shared" si="202"/>
        <v>0</v>
      </c>
      <c r="I2850" s="92" t="e">
        <f t="shared" si="199"/>
        <v>#NUM!</v>
      </c>
    </row>
    <row r="2851" spans="1:10" x14ac:dyDescent="0.25">
      <c r="A2851" s="92">
        <f t="shared" si="200"/>
        <v>3</v>
      </c>
      <c r="B2851" s="5" t="s">
        <v>30</v>
      </c>
      <c r="C2851" s="26">
        <v>43895</v>
      </c>
      <c r="D2851" s="4">
        <v>0</v>
      </c>
      <c r="E2851" s="29">
        <v>0</v>
      </c>
      <c r="G2851" s="82">
        <f>F2851+G2827</f>
        <v>12</v>
      </c>
      <c r="H2851" s="92">
        <f t="shared" si="202"/>
        <v>0</v>
      </c>
      <c r="I2851" s="92" t="e">
        <f t="shared" si="199"/>
        <v>#NUM!</v>
      </c>
    </row>
    <row r="2852" spans="1:10" x14ac:dyDescent="0.25">
      <c r="A2852" s="92">
        <f t="shared" si="200"/>
        <v>4</v>
      </c>
      <c r="B2852" s="5" t="s">
        <v>30</v>
      </c>
      <c r="C2852" s="26">
        <v>43896</v>
      </c>
      <c r="D2852" s="4">
        <v>0</v>
      </c>
      <c r="E2852" s="29">
        <v>0</v>
      </c>
      <c r="G2852" s="82">
        <f>F2852+G2828</f>
        <v>21</v>
      </c>
      <c r="H2852" s="92">
        <f t="shared" si="202"/>
        <v>0</v>
      </c>
      <c r="I2852" s="92" t="e">
        <f t="shared" si="199"/>
        <v>#NUM!</v>
      </c>
    </row>
    <row r="2853" spans="1:10" x14ac:dyDescent="0.25">
      <c r="A2853" s="92">
        <f t="shared" si="200"/>
        <v>5</v>
      </c>
      <c r="B2853" s="5" t="s">
        <v>30</v>
      </c>
      <c r="C2853" s="26">
        <v>43897</v>
      </c>
      <c r="D2853" s="4">
        <v>0</v>
      </c>
      <c r="E2853" s="29">
        <v>0</v>
      </c>
      <c r="G2853" s="82">
        <f>F2853+G2829</f>
        <v>51</v>
      </c>
      <c r="H2853" s="92">
        <f t="shared" si="202"/>
        <v>0</v>
      </c>
      <c r="I2853" s="92" t="e">
        <f t="shared" si="199"/>
        <v>#NUM!</v>
      </c>
    </row>
    <row r="2854" spans="1:10" x14ac:dyDescent="0.25">
      <c r="A2854" s="92">
        <f t="shared" si="200"/>
        <v>6</v>
      </c>
      <c r="B2854" s="5" t="s">
        <v>30</v>
      </c>
      <c r="C2854" s="26">
        <v>43898</v>
      </c>
      <c r="D2854" s="4">
        <v>0</v>
      </c>
      <c r="E2854" s="29">
        <v>0</v>
      </c>
      <c r="G2854" s="82" t="e">
        <f>F2854+G2830</f>
        <v>#REF!</v>
      </c>
      <c r="H2854" s="92">
        <f t="shared" si="202"/>
        <v>0</v>
      </c>
      <c r="I2854" s="92" t="e">
        <f t="shared" si="199"/>
        <v>#NUM!</v>
      </c>
    </row>
    <row r="2855" spans="1:10" x14ac:dyDescent="0.25">
      <c r="A2855" s="92">
        <f t="shared" si="200"/>
        <v>7</v>
      </c>
      <c r="B2855" s="5" t="s">
        <v>30</v>
      </c>
      <c r="C2855" s="26">
        <v>43899</v>
      </c>
      <c r="D2855" s="4">
        <v>0</v>
      </c>
      <c r="E2855" s="29">
        <v>0</v>
      </c>
      <c r="G2855" s="82" t="e">
        <f>F2855+G2831</f>
        <v>#REF!</v>
      </c>
      <c r="H2855" s="92">
        <f t="shared" si="202"/>
        <v>0</v>
      </c>
      <c r="I2855" s="92" t="e">
        <f t="shared" si="199"/>
        <v>#NUM!</v>
      </c>
      <c r="J2855" s="149" t="e">
        <f>LN(2)/SLOPE(I2848:I2855,A2848:A2855)</f>
        <v>#NUM!</v>
      </c>
    </row>
    <row r="2856" spans="1:10" x14ac:dyDescent="0.25">
      <c r="A2856" s="92">
        <f t="shared" si="200"/>
        <v>8</v>
      </c>
      <c r="B2856" s="5" t="s">
        <v>30</v>
      </c>
      <c r="C2856" s="26">
        <v>43900</v>
      </c>
      <c r="D2856" s="4">
        <v>0</v>
      </c>
      <c r="E2856" s="29">
        <v>0</v>
      </c>
      <c r="G2856" s="82">
        <f>F2856+G2832</f>
        <v>254</v>
      </c>
      <c r="H2856" s="92">
        <f t="shared" si="202"/>
        <v>0</v>
      </c>
      <c r="I2856" s="92" t="e">
        <f t="shared" si="199"/>
        <v>#NUM!</v>
      </c>
      <c r="J2856" s="149" t="e">
        <f t="shared" ref="J2856:J2919" si="203">LN(2)/SLOPE(I2849:I2856,A2849:A2856)</f>
        <v>#NUM!</v>
      </c>
    </row>
    <row r="2857" spans="1:10" x14ac:dyDescent="0.25">
      <c r="A2857" s="92">
        <f t="shared" si="200"/>
        <v>9</v>
      </c>
      <c r="B2857" s="5" t="s">
        <v>30</v>
      </c>
      <c r="C2857" s="26">
        <v>43901</v>
      </c>
      <c r="D2857" s="4">
        <v>0</v>
      </c>
      <c r="E2857" s="29">
        <v>0</v>
      </c>
      <c r="G2857" s="82" t="e">
        <f>F2857+G2833</f>
        <v>#REF!</v>
      </c>
      <c r="H2857" s="92">
        <f t="shared" si="202"/>
        <v>0</v>
      </c>
      <c r="I2857" s="92" t="e">
        <f t="shared" si="199"/>
        <v>#NUM!</v>
      </c>
      <c r="J2857" s="149" t="e">
        <f t="shared" si="203"/>
        <v>#NUM!</v>
      </c>
    </row>
    <row r="2858" spans="1:10" x14ac:dyDescent="0.25">
      <c r="A2858" s="92">
        <f t="shared" si="200"/>
        <v>10</v>
      </c>
      <c r="B2858" s="5" t="s">
        <v>30</v>
      </c>
      <c r="C2858" s="26">
        <v>43902</v>
      </c>
      <c r="D2858" s="4">
        <v>0</v>
      </c>
      <c r="E2858" s="29">
        <v>0</v>
      </c>
      <c r="G2858" s="82" t="e">
        <f>F2858+G2834</f>
        <v>#REF!</v>
      </c>
      <c r="H2858" s="92">
        <f t="shared" si="202"/>
        <v>0</v>
      </c>
      <c r="I2858" s="92" t="e">
        <f t="shared" si="199"/>
        <v>#NUM!</v>
      </c>
      <c r="J2858" s="149" t="e">
        <f t="shared" si="203"/>
        <v>#NUM!</v>
      </c>
    </row>
    <row r="2859" spans="1:10" x14ac:dyDescent="0.25">
      <c r="A2859" s="92">
        <f t="shared" si="200"/>
        <v>11</v>
      </c>
      <c r="B2859" s="5" t="s">
        <v>30</v>
      </c>
      <c r="C2859" s="26">
        <v>43903</v>
      </c>
      <c r="D2859" s="4">
        <v>0</v>
      </c>
      <c r="E2859" s="29">
        <v>0</v>
      </c>
      <c r="G2859" s="82" t="e">
        <f>F2859+G2835</f>
        <v>#REF!</v>
      </c>
      <c r="H2859" s="92">
        <f t="shared" si="202"/>
        <v>0</v>
      </c>
      <c r="I2859" s="92" t="e">
        <f t="shared" si="199"/>
        <v>#NUM!</v>
      </c>
      <c r="J2859" s="149" t="e">
        <f t="shared" si="203"/>
        <v>#NUM!</v>
      </c>
    </row>
    <row r="2860" spans="1:10" x14ac:dyDescent="0.25">
      <c r="A2860" s="92">
        <f t="shared" si="200"/>
        <v>12</v>
      </c>
      <c r="B2860" s="5" t="s">
        <v>30</v>
      </c>
      <c r="C2860" s="26">
        <v>43904</v>
      </c>
      <c r="D2860" s="4">
        <v>0</v>
      </c>
      <c r="E2860" s="29">
        <v>0</v>
      </c>
      <c r="G2860" s="82" t="e">
        <f>F2860+G2836</f>
        <v>#REF!</v>
      </c>
      <c r="H2860" s="92">
        <f t="shared" si="202"/>
        <v>0</v>
      </c>
      <c r="I2860" s="92" t="e">
        <f t="shared" si="199"/>
        <v>#NUM!</v>
      </c>
      <c r="J2860" s="149" t="e">
        <f t="shared" si="203"/>
        <v>#NUM!</v>
      </c>
    </row>
    <row r="2861" spans="1:10" x14ac:dyDescent="0.25">
      <c r="A2861" s="92">
        <f t="shared" si="200"/>
        <v>13</v>
      </c>
      <c r="B2861" s="5" t="s">
        <v>30</v>
      </c>
      <c r="C2861" s="26">
        <v>43905</v>
      </c>
      <c r="D2861" s="4">
        <v>0</v>
      </c>
      <c r="E2861" s="29">
        <v>0</v>
      </c>
      <c r="G2861" s="82">
        <f>F2861+G2837</f>
        <v>262</v>
      </c>
      <c r="H2861" s="92">
        <f t="shared" si="202"/>
        <v>0</v>
      </c>
      <c r="I2861" s="92" t="e">
        <f t="shared" si="199"/>
        <v>#NUM!</v>
      </c>
      <c r="J2861" s="149" t="e">
        <f t="shared" si="203"/>
        <v>#NUM!</v>
      </c>
    </row>
    <row r="2862" spans="1:10" x14ac:dyDescent="0.25">
      <c r="A2862" s="92">
        <f t="shared" si="200"/>
        <v>14</v>
      </c>
      <c r="B2862" s="5" t="s">
        <v>30</v>
      </c>
      <c r="C2862" s="26">
        <v>43906</v>
      </c>
      <c r="D2862" s="4">
        <v>0</v>
      </c>
      <c r="E2862" s="29">
        <v>0</v>
      </c>
      <c r="G2862" s="82" t="e">
        <f>F2862+G2838</f>
        <v>#REF!</v>
      </c>
      <c r="H2862" s="92">
        <f t="shared" si="202"/>
        <v>0</v>
      </c>
      <c r="I2862" s="92" t="e">
        <f t="shared" si="199"/>
        <v>#NUM!</v>
      </c>
      <c r="J2862" s="149" t="e">
        <f t="shared" si="203"/>
        <v>#NUM!</v>
      </c>
    </row>
    <row r="2863" spans="1:10" x14ac:dyDescent="0.25">
      <c r="A2863" s="92">
        <f t="shared" si="200"/>
        <v>15</v>
      </c>
      <c r="B2863" s="5" t="s">
        <v>30</v>
      </c>
      <c r="C2863" s="26">
        <v>43907</v>
      </c>
      <c r="D2863" s="4">
        <v>0</v>
      </c>
      <c r="E2863" s="29">
        <v>0</v>
      </c>
      <c r="G2863" s="82" t="e">
        <f>F2863+G2839</f>
        <v>#REF!</v>
      </c>
      <c r="H2863" s="92">
        <f t="shared" si="202"/>
        <v>0</v>
      </c>
      <c r="I2863" s="92" t="e">
        <f t="shared" si="199"/>
        <v>#NUM!</v>
      </c>
      <c r="J2863" s="149" t="e">
        <f t="shared" si="203"/>
        <v>#NUM!</v>
      </c>
    </row>
    <row r="2864" spans="1:10" x14ac:dyDescent="0.25">
      <c r="A2864" s="92">
        <f t="shared" si="200"/>
        <v>16</v>
      </c>
      <c r="B2864" s="5" t="s">
        <v>30</v>
      </c>
      <c r="C2864" s="26">
        <v>43908</v>
      </c>
      <c r="D2864" s="4">
        <v>0</v>
      </c>
      <c r="E2864" s="29">
        <v>0</v>
      </c>
      <c r="G2864" s="82">
        <f>F2864+G2840</f>
        <v>254</v>
      </c>
      <c r="H2864" s="92">
        <f t="shared" si="202"/>
        <v>0</v>
      </c>
      <c r="I2864" s="92" t="e">
        <f t="shared" si="199"/>
        <v>#NUM!</v>
      </c>
      <c r="J2864" s="149" t="e">
        <f t="shared" si="203"/>
        <v>#NUM!</v>
      </c>
    </row>
    <row r="2865" spans="1:10" x14ac:dyDescent="0.25">
      <c r="A2865" s="92">
        <f t="shared" si="200"/>
        <v>17</v>
      </c>
      <c r="B2865" s="5" t="s">
        <v>30</v>
      </c>
      <c r="C2865" s="26">
        <v>43909</v>
      </c>
      <c r="D2865" s="4">
        <v>0</v>
      </c>
      <c r="E2865" s="29">
        <v>0</v>
      </c>
      <c r="G2865" s="82">
        <f>F2865+G2841</f>
        <v>285</v>
      </c>
      <c r="H2865" s="92">
        <f t="shared" si="202"/>
        <v>0</v>
      </c>
      <c r="I2865" s="92" t="e">
        <f t="shared" si="199"/>
        <v>#NUM!</v>
      </c>
      <c r="J2865" s="149" t="e">
        <f t="shared" si="203"/>
        <v>#NUM!</v>
      </c>
    </row>
    <row r="2866" spans="1:10" x14ac:dyDescent="0.25">
      <c r="A2866" s="92">
        <f t="shared" si="200"/>
        <v>18</v>
      </c>
      <c r="B2866" s="5" t="s">
        <v>30</v>
      </c>
      <c r="C2866" s="26">
        <v>43910</v>
      </c>
      <c r="D2866" s="4">
        <v>0</v>
      </c>
      <c r="E2866" s="29">
        <v>0</v>
      </c>
      <c r="G2866" s="82" t="e">
        <f>F2866+G2842</f>
        <v>#REF!</v>
      </c>
      <c r="H2866" s="92">
        <f t="shared" si="202"/>
        <v>0</v>
      </c>
      <c r="I2866" s="92" t="e">
        <f t="shared" si="199"/>
        <v>#NUM!</v>
      </c>
      <c r="J2866" s="149" t="e">
        <f t="shared" si="203"/>
        <v>#NUM!</v>
      </c>
    </row>
    <row r="2867" spans="1:10" x14ac:dyDescent="0.25">
      <c r="A2867" s="92">
        <f t="shared" si="200"/>
        <v>19</v>
      </c>
      <c r="B2867" s="5" t="s">
        <v>30</v>
      </c>
      <c r="C2867" s="26">
        <v>43911</v>
      </c>
      <c r="D2867" s="4">
        <v>0</v>
      </c>
      <c r="E2867" s="29">
        <v>0</v>
      </c>
      <c r="G2867" s="82" t="e">
        <f>F2867+G2843</f>
        <v>#REF!</v>
      </c>
      <c r="H2867" s="92">
        <f t="shared" si="202"/>
        <v>0</v>
      </c>
      <c r="I2867" s="92" t="e">
        <f t="shared" si="199"/>
        <v>#NUM!</v>
      </c>
      <c r="J2867" s="149" t="e">
        <f t="shared" si="203"/>
        <v>#NUM!</v>
      </c>
    </row>
    <row r="2868" spans="1:10" x14ac:dyDescent="0.25">
      <c r="A2868" s="92">
        <f t="shared" si="200"/>
        <v>20</v>
      </c>
      <c r="B2868" s="5" t="s">
        <v>30</v>
      </c>
      <c r="C2868" s="26">
        <v>43912</v>
      </c>
      <c r="D2868" s="4">
        <v>1</v>
      </c>
      <c r="E2868" s="29">
        <v>1</v>
      </c>
      <c r="G2868" s="82">
        <f>F2868+G2844</f>
        <v>141</v>
      </c>
      <c r="H2868" s="92">
        <f t="shared" si="202"/>
        <v>1</v>
      </c>
      <c r="I2868" s="92">
        <f t="shared" si="199"/>
        <v>0</v>
      </c>
      <c r="J2868" s="149" t="e">
        <f t="shared" si="203"/>
        <v>#NUM!</v>
      </c>
    </row>
    <row r="2869" spans="1:10" x14ac:dyDescent="0.25">
      <c r="A2869" s="92">
        <f t="shared" si="200"/>
        <v>21</v>
      </c>
      <c r="B2869" s="5" t="s">
        <v>30</v>
      </c>
      <c r="C2869" s="26">
        <v>43913</v>
      </c>
      <c r="D2869" s="4">
        <v>0</v>
      </c>
      <c r="E2869" s="29">
        <v>1</v>
      </c>
      <c r="G2869" s="82" t="e">
        <f>F2869+G2845</f>
        <v>#REF!</v>
      </c>
      <c r="H2869" s="92">
        <f t="shared" si="202"/>
        <v>1</v>
      </c>
      <c r="I2869" s="92">
        <f t="shared" si="199"/>
        <v>0</v>
      </c>
      <c r="J2869" s="149" t="e">
        <f t="shared" si="203"/>
        <v>#NUM!</v>
      </c>
    </row>
    <row r="2870" spans="1:10" x14ac:dyDescent="0.25">
      <c r="A2870" s="92">
        <f t="shared" si="200"/>
        <v>22</v>
      </c>
      <c r="B2870" s="5" t="s">
        <v>30</v>
      </c>
      <c r="C2870" s="26">
        <v>43914</v>
      </c>
      <c r="D2870" s="4">
        <v>0</v>
      </c>
      <c r="E2870" s="29">
        <v>1</v>
      </c>
      <c r="G2870" s="82" t="e">
        <f>F2870+G2846</f>
        <v>#REF!</v>
      </c>
      <c r="H2870" s="92">
        <f t="shared" si="202"/>
        <v>1</v>
      </c>
      <c r="I2870" s="92">
        <f t="shared" si="199"/>
        <v>0</v>
      </c>
      <c r="J2870" s="149" t="e">
        <f t="shared" si="203"/>
        <v>#NUM!</v>
      </c>
    </row>
    <row r="2871" spans="1:10" x14ac:dyDescent="0.25">
      <c r="A2871" s="92">
        <f t="shared" si="200"/>
        <v>23</v>
      </c>
      <c r="B2871" s="5" t="s">
        <v>30</v>
      </c>
      <c r="C2871" s="26">
        <v>43915</v>
      </c>
      <c r="D2871" s="4">
        <v>0</v>
      </c>
      <c r="E2871" s="29">
        <v>1</v>
      </c>
      <c r="G2871" s="82">
        <f>F2871+G2847</f>
        <v>101</v>
      </c>
      <c r="H2871" s="92">
        <f t="shared" si="202"/>
        <v>1</v>
      </c>
      <c r="I2871" s="92">
        <f t="shared" si="199"/>
        <v>0</v>
      </c>
      <c r="J2871" s="149" t="e">
        <f t="shared" si="203"/>
        <v>#NUM!</v>
      </c>
    </row>
    <row r="2872" spans="1:10" x14ac:dyDescent="0.25">
      <c r="A2872" s="92">
        <f t="shared" si="200"/>
        <v>24</v>
      </c>
      <c r="B2872" s="5" t="s">
        <v>30</v>
      </c>
      <c r="C2872" s="26">
        <v>43916</v>
      </c>
      <c r="D2872" s="4">
        <v>0</v>
      </c>
      <c r="E2872" s="29">
        <v>1</v>
      </c>
      <c r="G2872" s="82" t="e">
        <f>F2872+G2848</f>
        <v>#REF!</v>
      </c>
      <c r="H2872" s="92">
        <f t="shared" si="202"/>
        <v>1</v>
      </c>
      <c r="I2872" s="92">
        <f t="shared" si="199"/>
        <v>0</v>
      </c>
      <c r="J2872" s="149" t="e">
        <f t="shared" si="203"/>
        <v>#NUM!</v>
      </c>
    </row>
    <row r="2873" spans="1:10" x14ac:dyDescent="0.25">
      <c r="A2873" s="92">
        <f t="shared" si="200"/>
        <v>25</v>
      </c>
      <c r="B2873" s="5" t="s">
        <v>30</v>
      </c>
      <c r="C2873" s="26">
        <v>43917</v>
      </c>
      <c r="D2873" s="4">
        <v>0</v>
      </c>
      <c r="E2873" s="29">
        <v>1</v>
      </c>
      <c r="G2873" s="82">
        <f>F2873+G2849</f>
        <v>0</v>
      </c>
      <c r="H2873" s="92">
        <f t="shared" si="202"/>
        <v>1</v>
      </c>
      <c r="I2873" s="92">
        <f t="shared" si="199"/>
        <v>0</v>
      </c>
      <c r="J2873" s="149" t="e">
        <f t="shared" si="203"/>
        <v>#NUM!</v>
      </c>
    </row>
    <row r="2874" spans="1:10" x14ac:dyDescent="0.25">
      <c r="A2874" s="92">
        <f t="shared" si="200"/>
        <v>26</v>
      </c>
      <c r="B2874" s="5" t="s">
        <v>30</v>
      </c>
      <c r="C2874" s="26">
        <v>43918</v>
      </c>
      <c r="D2874" s="4">
        <v>0</v>
      </c>
      <c r="E2874" s="29">
        <v>1</v>
      </c>
      <c r="G2874" s="82">
        <f>F2874+G2850</f>
        <v>12</v>
      </c>
      <c r="H2874" s="92">
        <f t="shared" si="202"/>
        <v>1</v>
      </c>
      <c r="I2874" s="92">
        <f t="shared" si="199"/>
        <v>0</v>
      </c>
      <c r="J2874" s="149" t="e">
        <f t="shared" si="203"/>
        <v>#NUM!</v>
      </c>
    </row>
    <row r="2875" spans="1:10" x14ac:dyDescent="0.25">
      <c r="A2875" s="92">
        <f t="shared" si="200"/>
        <v>27</v>
      </c>
      <c r="B2875" s="5" t="s">
        <v>30</v>
      </c>
      <c r="C2875" s="26">
        <v>43919</v>
      </c>
      <c r="D2875" s="4">
        <v>1</v>
      </c>
      <c r="E2875" s="29">
        <v>2</v>
      </c>
      <c r="G2875" s="82">
        <f>F2875+G2851</f>
        <v>12</v>
      </c>
      <c r="H2875" s="92">
        <f t="shared" si="202"/>
        <v>2</v>
      </c>
      <c r="I2875" s="92">
        <f t="shared" si="199"/>
        <v>0.69314718055994529</v>
      </c>
      <c r="J2875" s="149">
        <f t="shared" si="203"/>
        <v>12</v>
      </c>
    </row>
    <row r="2876" spans="1:10" x14ac:dyDescent="0.25">
      <c r="A2876" s="92">
        <f t="shared" si="200"/>
        <v>28</v>
      </c>
      <c r="B2876" s="5" t="s">
        <v>30</v>
      </c>
      <c r="C2876" s="26">
        <v>43920</v>
      </c>
      <c r="D2876" s="4">
        <v>0</v>
      </c>
      <c r="E2876" s="29">
        <v>2</v>
      </c>
      <c r="G2876" s="82">
        <f>F2876+G2852</f>
        <v>21</v>
      </c>
      <c r="H2876" s="92">
        <f t="shared" si="202"/>
        <v>2</v>
      </c>
      <c r="I2876" s="92">
        <f t="shared" si="199"/>
        <v>0.69314718055994529</v>
      </c>
      <c r="J2876" s="149">
        <f t="shared" si="203"/>
        <v>7</v>
      </c>
    </row>
    <row r="2877" spans="1:10" x14ac:dyDescent="0.25">
      <c r="A2877" s="92">
        <f t="shared" si="200"/>
        <v>29</v>
      </c>
      <c r="B2877" s="5" t="s">
        <v>30</v>
      </c>
      <c r="C2877" s="26">
        <v>43921</v>
      </c>
      <c r="D2877" s="4">
        <v>1</v>
      </c>
      <c r="E2877" s="29">
        <v>3</v>
      </c>
      <c r="G2877" s="82">
        <f>F2877+G2853</f>
        <v>51</v>
      </c>
      <c r="H2877" s="92">
        <f t="shared" si="202"/>
        <v>3</v>
      </c>
      <c r="I2877" s="92">
        <f t="shared" si="199"/>
        <v>1.0986122886681098</v>
      </c>
      <c r="J2877" s="149">
        <f t="shared" si="203"/>
        <v>4.3991178186027868</v>
      </c>
    </row>
    <row r="2878" spans="1:10" x14ac:dyDescent="0.25">
      <c r="A2878" s="92">
        <f t="shared" si="200"/>
        <v>30</v>
      </c>
      <c r="B2878" s="5" t="s">
        <v>30</v>
      </c>
      <c r="C2878" s="26">
        <v>43922</v>
      </c>
      <c r="D2878" s="4">
        <v>0</v>
      </c>
      <c r="E2878" s="29">
        <v>3</v>
      </c>
      <c r="G2878" s="82" t="e">
        <f>F2878+G2854</f>
        <v>#REF!</v>
      </c>
      <c r="H2878" s="92">
        <f t="shared" si="202"/>
        <v>3</v>
      </c>
      <c r="I2878" s="92">
        <f t="shared" si="199"/>
        <v>1.0986122886681098</v>
      </c>
      <c r="J2878" s="149">
        <f t="shared" si="203"/>
        <v>3.6490722003002394</v>
      </c>
    </row>
    <row r="2879" spans="1:10" x14ac:dyDescent="0.25">
      <c r="A2879" s="92">
        <f t="shared" si="200"/>
        <v>31</v>
      </c>
      <c r="B2879" s="5" t="s">
        <v>30</v>
      </c>
      <c r="C2879" s="26">
        <v>43923</v>
      </c>
      <c r="D2879" s="4">
        <v>0</v>
      </c>
      <c r="E2879" s="29">
        <v>3</v>
      </c>
      <c r="G2879" s="82" t="e">
        <f>F2879+G2855</f>
        <v>#REF!</v>
      </c>
      <c r="H2879" s="92">
        <f t="shared" si="202"/>
        <v>3</v>
      </c>
      <c r="I2879" s="92">
        <f t="shared" si="199"/>
        <v>1.0986122886681098</v>
      </c>
      <c r="J2879" s="149">
        <f t="shared" si="203"/>
        <v>3.5332066200001617</v>
      </c>
    </row>
    <row r="2880" spans="1:10" x14ac:dyDescent="0.25">
      <c r="A2880" s="92">
        <f t="shared" si="200"/>
        <v>32</v>
      </c>
      <c r="B2880" s="5" t="s">
        <v>30</v>
      </c>
      <c r="C2880" s="26">
        <v>43924</v>
      </c>
      <c r="D2880" s="4">
        <v>0</v>
      </c>
      <c r="E2880" s="29">
        <v>3</v>
      </c>
      <c r="G2880" s="82">
        <f>F2880+G2856</f>
        <v>254</v>
      </c>
      <c r="H2880" s="92">
        <f t="shared" si="202"/>
        <v>3</v>
      </c>
      <c r="I2880" s="92">
        <f t="shared" si="199"/>
        <v>1.0986122886681098</v>
      </c>
      <c r="J2880" s="149">
        <f t="shared" si="203"/>
        <v>3.9326947364917828</v>
      </c>
    </row>
    <row r="2881" spans="1:10" x14ac:dyDescent="0.25">
      <c r="A2881" s="92">
        <f t="shared" si="200"/>
        <v>33</v>
      </c>
      <c r="B2881" s="5" t="s">
        <v>30</v>
      </c>
      <c r="C2881" s="26">
        <v>43925</v>
      </c>
      <c r="D2881" s="4">
        <v>0</v>
      </c>
      <c r="E2881" s="29">
        <v>3</v>
      </c>
      <c r="G2881" s="82" t="e">
        <f>F2881+G2857</f>
        <v>#REF!</v>
      </c>
      <c r="H2881" s="92">
        <f t="shared" si="202"/>
        <v>3</v>
      </c>
      <c r="I2881" s="92">
        <f t="shared" si="199"/>
        <v>1.0986122886681098</v>
      </c>
      <c r="J2881" s="149">
        <f t="shared" si="203"/>
        <v>5.3250710171057998</v>
      </c>
    </row>
    <row r="2882" spans="1:10" x14ac:dyDescent="0.25">
      <c r="A2882" s="92">
        <f t="shared" si="200"/>
        <v>34</v>
      </c>
      <c r="B2882" s="5" t="s">
        <v>30</v>
      </c>
      <c r="C2882" s="26">
        <v>43926</v>
      </c>
      <c r="D2882" s="4">
        <v>0</v>
      </c>
      <c r="E2882" s="29">
        <v>3</v>
      </c>
      <c r="G2882" s="82" t="e">
        <f>F2882+G2858</f>
        <v>#REF!</v>
      </c>
      <c r="H2882" s="92">
        <f t="shared" si="202"/>
        <v>3</v>
      </c>
      <c r="I2882" s="92">
        <f t="shared" ref="I2882:I2945" si="204">LN(H2882)</f>
        <v>1.0986122886681098</v>
      </c>
      <c r="J2882" s="149">
        <f t="shared" si="203"/>
        <v>11.966579039460179</v>
      </c>
    </row>
    <row r="2883" spans="1:10" x14ac:dyDescent="0.25">
      <c r="A2883" s="92">
        <f t="shared" si="200"/>
        <v>35</v>
      </c>
      <c r="B2883" s="5" t="s">
        <v>30</v>
      </c>
      <c r="C2883" s="26">
        <v>43927</v>
      </c>
      <c r="D2883" s="4">
        <v>0</v>
      </c>
      <c r="E2883" s="29">
        <v>3</v>
      </c>
      <c r="G2883" s="82" t="e">
        <f>F2883+G2859</f>
        <v>#REF!</v>
      </c>
      <c r="H2883" s="92">
        <f t="shared" si="202"/>
        <v>3</v>
      </c>
      <c r="I2883" s="92">
        <f t="shared" si="204"/>
        <v>1.0986122886681098</v>
      </c>
      <c r="J2883" s="149">
        <f t="shared" si="203"/>
        <v>20.514135496217452</v>
      </c>
    </row>
    <row r="2884" spans="1:10" x14ac:dyDescent="0.25">
      <c r="A2884" s="92">
        <f t="shared" ref="A2884:A2947" si="205">IF(EXACT(B2884,B2883),A2883+1,1)</f>
        <v>36</v>
      </c>
      <c r="B2884" s="5" t="s">
        <v>30</v>
      </c>
      <c r="C2884" s="26">
        <v>43928</v>
      </c>
      <c r="D2884" s="4">
        <v>0</v>
      </c>
      <c r="E2884" s="29">
        <v>3</v>
      </c>
      <c r="G2884" s="82" t="e">
        <f>F2884+G2860</f>
        <v>#REF!</v>
      </c>
      <c r="H2884" s="92">
        <f t="shared" si="202"/>
        <v>3</v>
      </c>
      <c r="I2884" s="92">
        <f t="shared" si="204"/>
        <v>1.0986122886681098</v>
      </c>
      <c r="J2884" s="149" t="e">
        <f t="shared" si="203"/>
        <v>#DIV/0!</v>
      </c>
    </row>
    <row r="2885" spans="1:10" x14ac:dyDescent="0.25">
      <c r="A2885" s="92">
        <f t="shared" si="205"/>
        <v>37</v>
      </c>
      <c r="B2885" s="5" t="s">
        <v>30</v>
      </c>
      <c r="C2885" s="26">
        <v>43929</v>
      </c>
      <c r="D2885" s="4">
        <v>0</v>
      </c>
      <c r="E2885" s="29">
        <v>3</v>
      </c>
      <c r="G2885" s="82">
        <f>F2885+G2861</f>
        <v>262</v>
      </c>
      <c r="H2885" s="92">
        <f t="shared" si="202"/>
        <v>3</v>
      </c>
      <c r="I2885" s="92">
        <f t="shared" si="204"/>
        <v>1.0986122886681098</v>
      </c>
      <c r="J2885" s="149" t="e">
        <f t="shared" si="203"/>
        <v>#DIV/0!</v>
      </c>
    </row>
    <row r="2886" spans="1:10" x14ac:dyDescent="0.25">
      <c r="A2886" s="92">
        <f t="shared" si="205"/>
        <v>38</v>
      </c>
      <c r="B2886" s="5" t="s">
        <v>30</v>
      </c>
      <c r="C2886" s="26">
        <v>43930</v>
      </c>
      <c r="D2886" s="4">
        <v>0</v>
      </c>
      <c r="E2886" s="29">
        <v>3</v>
      </c>
      <c r="G2886" s="82" t="e">
        <f>F2886+G2862</f>
        <v>#REF!</v>
      </c>
      <c r="H2886" s="92">
        <f t="shared" si="202"/>
        <v>3</v>
      </c>
      <c r="I2886" s="92">
        <f t="shared" si="204"/>
        <v>1.0986122886681098</v>
      </c>
      <c r="J2886" s="149" t="e">
        <f t="shared" si="203"/>
        <v>#DIV/0!</v>
      </c>
    </row>
    <row r="2887" spans="1:10" x14ac:dyDescent="0.25">
      <c r="A2887" s="92">
        <f t="shared" si="205"/>
        <v>39</v>
      </c>
      <c r="B2887" s="5" t="s">
        <v>30</v>
      </c>
      <c r="C2887" s="26">
        <v>43931</v>
      </c>
      <c r="D2887" s="4">
        <v>0</v>
      </c>
      <c r="E2887" s="29">
        <v>3</v>
      </c>
      <c r="G2887" s="82" t="e">
        <f>F2887+G2863</f>
        <v>#REF!</v>
      </c>
      <c r="H2887" s="92">
        <f t="shared" si="202"/>
        <v>3</v>
      </c>
      <c r="I2887" s="92">
        <f t="shared" si="204"/>
        <v>1.0986122886681098</v>
      </c>
      <c r="J2887" s="149" t="e">
        <f t="shared" si="203"/>
        <v>#DIV/0!</v>
      </c>
    </row>
    <row r="2888" spans="1:10" x14ac:dyDescent="0.25">
      <c r="A2888" s="92">
        <f t="shared" si="205"/>
        <v>40</v>
      </c>
      <c r="B2888" s="5" t="s">
        <v>30</v>
      </c>
      <c r="C2888" s="26">
        <v>43932</v>
      </c>
      <c r="D2888" s="4">
        <v>0</v>
      </c>
      <c r="E2888" s="29">
        <v>3</v>
      </c>
      <c r="G2888" s="82">
        <f>F2888+G2864</f>
        <v>254</v>
      </c>
      <c r="H2888" s="92">
        <f t="shared" si="202"/>
        <v>3</v>
      </c>
      <c r="I2888" s="92">
        <f t="shared" si="204"/>
        <v>1.0986122886681098</v>
      </c>
      <c r="J2888" s="149" t="e">
        <f t="shared" si="203"/>
        <v>#DIV/0!</v>
      </c>
    </row>
    <row r="2889" spans="1:10" x14ac:dyDescent="0.25">
      <c r="A2889" s="92">
        <f t="shared" si="205"/>
        <v>41</v>
      </c>
      <c r="B2889" s="5" t="s">
        <v>30</v>
      </c>
      <c r="C2889" s="26">
        <v>43933</v>
      </c>
      <c r="D2889" s="4">
        <v>0</v>
      </c>
      <c r="E2889" s="29">
        <v>3</v>
      </c>
      <c r="G2889" s="82">
        <f>F2889+G2865</f>
        <v>285</v>
      </c>
      <c r="H2889" s="92">
        <f t="shared" si="202"/>
        <v>3</v>
      </c>
      <c r="I2889" s="92">
        <f t="shared" si="204"/>
        <v>1.0986122886681098</v>
      </c>
      <c r="J2889" s="149" t="e">
        <f t="shared" si="203"/>
        <v>#DIV/0!</v>
      </c>
    </row>
    <row r="2890" spans="1:10" x14ac:dyDescent="0.25">
      <c r="A2890" s="92">
        <f t="shared" si="205"/>
        <v>42</v>
      </c>
      <c r="B2890" s="5" t="s">
        <v>30</v>
      </c>
      <c r="C2890" s="26">
        <v>43934</v>
      </c>
      <c r="D2890" s="4">
        <v>0</v>
      </c>
      <c r="E2890" s="29">
        <v>3</v>
      </c>
      <c r="G2890" s="82" t="e">
        <f>F2890+G2866</f>
        <v>#REF!</v>
      </c>
      <c r="H2890" s="92">
        <f t="shared" si="202"/>
        <v>3</v>
      </c>
      <c r="I2890" s="92">
        <f t="shared" si="204"/>
        <v>1.0986122886681098</v>
      </c>
      <c r="J2890" s="149" t="e">
        <f t="shared" si="203"/>
        <v>#DIV/0!</v>
      </c>
    </row>
    <row r="2891" spans="1:10" x14ac:dyDescent="0.25">
      <c r="A2891" s="92">
        <f t="shared" si="205"/>
        <v>43</v>
      </c>
      <c r="B2891" s="5" t="s">
        <v>30</v>
      </c>
      <c r="C2891" s="26">
        <v>43935</v>
      </c>
      <c r="D2891" s="4">
        <v>0</v>
      </c>
      <c r="E2891" s="29">
        <v>3</v>
      </c>
      <c r="G2891" s="82" t="e">
        <f>F2891+G2867</f>
        <v>#REF!</v>
      </c>
      <c r="H2891" s="92">
        <f t="shared" si="202"/>
        <v>3</v>
      </c>
      <c r="I2891" s="92">
        <f t="shared" si="204"/>
        <v>1.0986122886681098</v>
      </c>
      <c r="J2891" s="149" t="e">
        <f t="shared" si="203"/>
        <v>#DIV/0!</v>
      </c>
    </row>
    <row r="2892" spans="1:10" x14ac:dyDescent="0.25">
      <c r="A2892" s="92">
        <f t="shared" si="205"/>
        <v>44</v>
      </c>
      <c r="B2892" s="5" t="s">
        <v>30</v>
      </c>
      <c r="C2892" s="26">
        <v>43936</v>
      </c>
      <c r="D2892" s="4">
        <v>0</v>
      </c>
      <c r="E2892" s="29">
        <v>3</v>
      </c>
      <c r="G2892" s="82">
        <f>F2892+G2868</f>
        <v>141</v>
      </c>
      <c r="H2892" s="92">
        <f t="shared" si="202"/>
        <v>3</v>
      </c>
      <c r="I2892" s="92">
        <f t="shared" si="204"/>
        <v>1.0986122886681098</v>
      </c>
      <c r="J2892" s="149" t="e">
        <f t="shared" si="203"/>
        <v>#DIV/0!</v>
      </c>
    </row>
    <row r="2893" spans="1:10" x14ac:dyDescent="0.25">
      <c r="A2893" s="92">
        <f t="shared" si="205"/>
        <v>45</v>
      </c>
      <c r="B2893" s="5" t="s">
        <v>30</v>
      </c>
      <c r="C2893" s="26">
        <v>43937</v>
      </c>
      <c r="D2893" s="4">
        <v>0</v>
      </c>
      <c r="E2893" s="29">
        <v>3</v>
      </c>
      <c r="G2893" s="82" t="e">
        <f>F2893+G2869</f>
        <v>#REF!</v>
      </c>
      <c r="H2893" s="92">
        <f t="shared" si="202"/>
        <v>3</v>
      </c>
      <c r="I2893" s="92">
        <f t="shared" si="204"/>
        <v>1.0986122886681098</v>
      </c>
      <c r="J2893" s="149" t="e">
        <f t="shared" si="203"/>
        <v>#DIV/0!</v>
      </c>
    </row>
    <row r="2894" spans="1:10" x14ac:dyDescent="0.25">
      <c r="A2894" s="92">
        <f t="shared" si="205"/>
        <v>46</v>
      </c>
      <c r="B2894" s="5" t="s">
        <v>30</v>
      </c>
      <c r="C2894" s="26">
        <v>43938</v>
      </c>
      <c r="D2894" s="4">
        <v>1</v>
      </c>
      <c r="E2894" s="29">
        <v>4</v>
      </c>
      <c r="G2894" s="82" t="e">
        <f>F2894+G2870</f>
        <v>#REF!</v>
      </c>
      <c r="H2894" s="92">
        <f t="shared" si="202"/>
        <v>4</v>
      </c>
      <c r="I2894" s="92">
        <f t="shared" si="204"/>
        <v>1.3862943611198906</v>
      </c>
      <c r="J2894" s="149">
        <f t="shared" si="203"/>
        <v>28.91305007583852</v>
      </c>
    </row>
    <row r="2895" spans="1:10" x14ac:dyDescent="0.25">
      <c r="A2895" s="92">
        <f t="shared" si="205"/>
        <v>47</v>
      </c>
      <c r="B2895" s="5" t="s">
        <v>30</v>
      </c>
      <c r="C2895" s="26">
        <v>43939</v>
      </c>
      <c r="D2895" s="4">
        <v>1</v>
      </c>
      <c r="E2895" s="29">
        <v>5</v>
      </c>
      <c r="G2895" s="82">
        <f>F2895+G2871</f>
        <v>101</v>
      </c>
      <c r="H2895" s="92">
        <f t="shared" si="202"/>
        <v>5</v>
      </c>
      <c r="I2895" s="92">
        <f t="shared" si="204"/>
        <v>1.6094379124341003</v>
      </c>
      <c r="J2895" s="149">
        <f t="shared" si="203"/>
        <v>11.611918638557405</v>
      </c>
    </row>
    <row r="2896" spans="1:10" x14ac:dyDescent="0.25">
      <c r="A2896" s="92">
        <f t="shared" si="205"/>
        <v>48</v>
      </c>
      <c r="B2896" s="5" t="s">
        <v>30</v>
      </c>
      <c r="C2896" s="26">
        <v>43940</v>
      </c>
      <c r="D2896" s="4">
        <v>0</v>
      </c>
      <c r="E2896" s="29">
        <v>5</v>
      </c>
      <c r="G2896" s="82" t="e">
        <f>F2896+G2872</f>
        <v>#REF!</v>
      </c>
      <c r="H2896" s="92">
        <f t="shared" si="202"/>
        <v>5</v>
      </c>
      <c r="I2896" s="92">
        <f t="shared" si="204"/>
        <v>1.6094379124341003</v>
      </c>
      <c r="J2896" s="149">
        <f t="shared" si="203"/>
        <v>8.32614738258982</v>
      </c>
    </row>
    <row r="2897" spans="1:10" x14ac:dyDescent="0.25">
      <c r="A2897" s="92">
        <f t="shared" si="205"/>
        <v>49</v>
      </c>
      <c r="B2897" s="5" t="s">
        <v>30</v>
      </c>
      <c r="C2897" s="26">
        <v>43941</v>
      </c>
      <c r="D2897" s="4">
        <v>0</v>
      </c>
      <c r="E2897" s="29">
        <v>5</v>
      </c>
      <c r="G2897" s="82">
        <f>F2897+G2873</f>
        <v>0</v>
      </c>
      <c r="H2897" s="92">
        <f t="shared" si="202"/>
        <v>5</v>
      </c>
      <c r="I2897" s="92">
        <f t="shared" si="204"/>
        <v>1.6094379124341003</v>
      </c>
      <c r="J2897" s="149">
        <f t="shared" si="203"/>
        <v>7.3237580701305651</v>
      </c>
    </row>
    <row r="2898" spans="1:10" x14ac:dyDescent="0.25">
      <c r="A2898" s="92">
        <f t="shared" si="205"/>
        <v>50</v>
      </c>
      <c r="B2898" s="5" t="s">
        <v>30</v>
      </c>
      <c r="C2898" s="26">
        <v>43942</v>
      </c>
      <c r="D2898" s="4">
        <v>0</v>
      </c>
      <c r="E2898" s="29">
        <v>5</v>
      </c>
      <c r="G2898" s="82">
        <f>F2898+G2874</f>
        <v>12</v>
      </c>
      <c r="H2898" s="92">
        <f t="shared" si="202"/>
        <v>5</v>
      </c>
      <c r="I2898" s="92">
        <f t="shared" si="204"/>
        <v>1.6094379124341003</v>
      </c>
      <c r="J2898" s="149">
        <f t="shared" si="203"/>
        <v>7.3836988274954329</v>
      </c>
    </row>
    <row r="2899" spans="1:10" x14ac:dyDescent="0.25">
      <c r="A2899" s="92">
        <f t="shared" si="205"/>
        <v>51</v>
      </c>
      <c r="B2899" s="5" t="s">
        <v>30</v>
      </c>
      <c r="C2899" s="26">
        <v>43943</v>
      </c>
      <c r="D2899" s="4">
        <v>0</v>
      </c>
      <c r="E2899" s="29">
        <v>5</v>
      </c>
      <c r="G2899" s="82">
        <f>F2899+G2875</f>
        <v>12</v>
      </c>
      <c r="H2899" s="92">
        <f t="shared" si="202"/>
        <v>5</v>
      </c>
      <c r="I2899" s="92">
        <f t="shared" si="204"/>
        <v>1.6094379124341003</v>
      </c>
      <c r="J2899" s="149">
        <f t="shared" si="203"/>
        <v>8.5632398294647487</v>
      </c>
    </row>
    <row r="2900" spans="1:10" x14ac:dyDescent="0.25">
      <c r="A2900" s="92">
        <f t="shared" si="205"/>
        <v>52</v>
      </c>
      <c r="B2900" s="5" t="s">
        <v>30</v>
      </c>
      <c r="C2900" s="26">
        <v>43944</v>
      </c>
      <c r="D2900" s="4">
        <v>0</v>
      </c>
      <c r="E2900" s="29">
        <v>5</v>
      </c>
      <c r="G2900" s="82">
        <f>F2900+G2876</f>
        <v>21</v>
      </c>
      <c r="H2900" s="92">
        <f t="shared" si="202"/>
        <v>5</v>
      </c>
      <c r="I2900" s="92">
        <f t="shared" si="204"/>
        <v>1.6094379124341003</v>
      </c>
      <c r="J2900" s="149">
        <f t="shared" si="203"/>
        <v>12.410614701738387</v>
      </c>
    </row>
    <row r="2901" spans="1:10" x14ac:dyDescent="0.25">
      <c r="A2901" s="92">
        <f t="shared" si="205"/>
        <v>53</v>
      </c>
      <c r="B2901" s="5" t="s">
        <v>30</v>
      </c>
      <c r="C2901" s="26">
        <v>43945</v>
      </c>
      <c r="D2901" s="4">
        <v>1</v>
      </c>
      <c r="E2901" s="29">
        <v>6</v>
      </c>
      <c r="F2901" s="4">
        <v>1</v>
      </c>
      <c r="G2901" s="82">
        <f>F2901+G2877</f>
        <v>52</v>
      </c>
      <c r="H2901" s="92">
        <f t="shared" si="202"/>
        <v>6</v>
      </c>
      <c r="I2901" s="92">
        <f t="shared" si="204"/>
        <v>1.791759469228055</v>
      </c>
      <c r="J2901" s="149">
        <f t="shared" si="203"/>
        <v>20.51413549621746</v>
      </c>
    </row>
    <row r="2902" spans="1:10" x14ac:dyDescent="0.25">
      <c r="A2902" s="92">
        <f t="shared" si="205"/>
        <v>54</v>
      </c>
      <c r="B2902" s="5" t="s">
        <v>30</v>
      </c>
      <c r="C2902" s="26">
        <v>43946</v>
      </c>
      <c r="D2902" s="4">
        <v>0</v>
      </c>
      <c r="E2902" s="29">
        <v>6</v>
      </c>
      <c r="G2902" s="82" t="e">
        <f>F2902+G2878</f>
        <v>#REF!</v>
      </c>
      <c r="H2902" s="92">
        <f t="shared" si="202"/>
        <v>6</v>
      </c>
      <c r="I2902" s="92">
        <f t="shared" si="204"/>
        <v>1.791759469228055</v>
      </c>
      <c r="J2902" s="149">
        <f t="shared" si="203"/>
        <v>26.612488118467503</v>
      </c>
    </row>
    <row r="2903" spans="1:10" x14ac:dyDescent="0.25">
      <c r="A2903" s="92">
        <f t="shared" si="205"/>
        <v>55</v>
      </c>
      <c r="B2903" s="5" t="s">
        <v>30</v>
      </c>
      <c r="C2903" s="26">
        <v>43947</v>
      </c>
      <c r="D2903" s="4">
        <v>0</v>
      </c>
      <c r="E2903" s="29">
        <v>6</v>
      </c>
      <c r="G2903" s="82" t="e">
        <f>F2903+G2879</f>
        <v>#REF!</v>
      </c>
      <c r="H2903" s="92">
        <f t="shared" si="202"/>
        <v>6</v>
      </c>
      <c r="I2903" s="92">
        <f t="shared" si="204"/>
        <v>1.791759469228055</v>
      </c>
      <c r="J2903" s="149">
        <f t="shared" si="203"/>
        <v>21.289990494774003</v>
      </c>
    </row>
    <row r="2904" spans="1:10" x14ac:dyDescent="0.25">
      <c r="A2904" s="92">
        <f t="shared" si="205"/>
        <v>56</v>
      </c>
      <c r="B2904" s="5" t="s">
        <v>30</v>
      </c>
      <c r="C2904" s="26">
        <v>43948</v>
      </c>
      <c r="D2904" s="4">
        <v>2</v>
      </c>
      <c r="E2904" s="29">
        <v>8</v>
      </c>
      <c r="G2904" s="82">
        <f>F2904+G2880</f>
        <v>254</v>
      </c>
      <c r="H2904" s="92">
        <f t="shared" ref="H2904:H2967" si="206">IF(EXACT(B2904,B2903),D2904+H2903,E2904)</f>
        <v>8</v>
      </c>
      <c r="I2904" s="92">
        <f t="shared" si="204"/>
        <v>2.0794415416798357</v>
      </c>
      <c r="J2904" s="149">
        <f t="shared" si="203"/>
        <v>11.808013527800217</v>
      </c>
    </row>
    <row r="2905" spans="1:10" x14ac:dyDescent="0.25">
      <c r="A2905" s="92">
        <f t="shared" si="205"/>
        <v>57</v>
      </c>
      <c r="B2905" s="5" t="s">
        <v>30</v>
      </c>
      <c r="C2905" s="26">
        <v>43949</v>
      </c>
      <c r="D2905" s="4">
        <v>0</v>
      </c>
      <c r="E2905" s="29">
        <v>8</v>
      </c>
      <c r="G2905" s="82">
        <f>F2905+G2880</f>
        <v>254</v>
      </c>
      <c r="H2905" s="92">
        <f t="shared" si="206"/>
        <v>8</v>
      </c>
      <c r="I2905" s="92">
        <f t="shared" si="204"/>
        <v>2.0794415416798357</v>
      </c>
      <c r="J2905" s="149">
        <f t="shared" si="203"/>
        <v>9.4107460478713616</v>
      </c>
    </row>
    <row r="2906" spans="1:10" x14ac:dyDescent="0.25">
      <c r="A2906" s="92">
        <f t="shared" si="205"/>
        <v>58</v>
      </c>
      <c r="B2906" s="5" t="s">
        <v>30</v>
      </c>
      <c r="C2906" s="26">
        <v>43950</v>
      </c>
      <c r="D2906" s="4">
        <v>4</v>
      </c>
      <c r="E2906" s="29">
        <v>12</v>
      </c>
      <c r="G2906" s="82" t="e">
        <f>F2906+G2881</f>
        <v>#REF!</v>
      </c>
      <c r="H2906" s="92">
        <f t="shared" si="206"/>
        <v>12</v>
      </c>
      <c r="I2906" s="92">
        <f t="shared" si="204"/>
        <v>2.4849066497880004</v>
      </c>
      <c r="J2906" s="149">
        <f t="shared" si="203"/>
        <v>6.2329739340899923</v>
      </c>
    </row>
    <row r="2907" spans="1:10" x14ac:dyDescent="0.25">
      <c r="A2907" s="92">
        <f t="shared" si="205"/>
        <v>59</v>
      </c>
      <c r="B2907" s="5" t="s">
        <v>30</v>
      </c>
      <c r="C2907" s="26">
        <v>43951</v>
      </c>
      <c r="D2907" s="4">
        <v>0</v>
      </c>
      <c r="E2907" s="29">
        <v>12</v>
      </c>
      <c r="G2907" s="82" t="e">
        <f>F2907+G2882</f>
        <v>#REF!</v>
      </c>
      <c r="H2907" s="92">
        <f t="shared" si="206"/>
        <v>12</v>
      </c>
      <c r="I2907" s="92">
        <f t="shared" si="204"/>
        <v>2.4849066497880004</v>
      </c>
      <c r="J2907" s="149">
        <f t="shared" si="203"/>
        <v>5.4188685956064964</v>
      </c>
    </row>
    <row r="2908" spans="1:10" x14ac:dyDescent="0.25">
      <c r="A2908" s="92">
        <f t="shared" si="205"/>
        <v>60</v>
      </c>
      <c r="B2908" s="5" t="s">
        <v>30</v>
      </c>
      <c r="C2908" s="26">
        <v>43952</v>
      </c>
      <c r="D2908" s="4">
        <v>0</v>
      </c>
      <c r="E2908" s="29">
        <v>12</v>
      </c>
      <c r="G2908" s="82" t="e">
        <f>F2908+G2883</f>
        <v>#REF!</v>
      </c>
      <c r="H2908" s="92">
        <f t="shared" si="206"/>
        <v>12</v>
      </c>
      <c r="I2908" s="92">
        <f t="shared" si="204"/>
        <v>2.4849066497880004</v>
      </c>
      <c r="J2908" s="149">
        <f t="shared" si="203"/>
        <v>5.5999999999999988</v>
      </c>
    </row>
    <row r="2909" spans="1:10" x14ac:dyDescent="0.25">
      <c r="A2909" s="92">
        <f t="shared" si="205"/>
        <v>61</v>
      </c>
      <c r="B2909" s="5" t="s">
        <v>30</v>
      </c>
      <c r="C2909" s="26">
        <v>43953</v>
      </c>
      <c r="D2909" s="4">
        <v>12</v>
      </c>
      <c r="E2909" s="29">
        <v>24</v>
      </c>
      <c r="G2909" s="82" t="e">
        <f>F2909+G2884</f>
        <v>#REF!</v>
      </c>
      <c r="H2909" s="92">
        <f t="shared" si="206"/>
        <v>24</v>
      </c>
      <c r="I2909" s="92">
        <f t="shared" si="204"/>
        <v>3.1780538303479458</v>
      </c>
      <c r="J2909" s="149">
        <f t="shared" si="203"/>
        <v>3.9362975835652665</v>
      </c>
    </row>
    <row r="2910" spans="1:10" x14ac:dyDescent="0.25">
      <c r="A2910" s="92">
        <f t="shared" si="205"/>
        <v>62</v>
      </c>
      <c r="B2910" s="5" t="s">
        <v>30</v>
      </c>
      <c r="C2910" s="26">
        <v>43954</v>
      </c>
      <c r="D2910" s="4">
        <v>0</v>
      </c>
      <c r="E2910" s="29">
        <v>24</v>
      </c>
      <c r="G2910" s="82">
        <f>F2910+G2885</f>
        <v>262</v>
      </c>
      <c r="H2910" s="92">
        <f t="shared" si="206"/>
        <v>24</v>
      </c>
      <c r="I2910" s="92">
        <f t="shared" si="204"/>
        <v>3.1780538303479458</v>
      </c>
      <c r="J2910" s="149">
        <f t="shared" si="203"/>
        <v>3.5473422374242278</v>
      </c>
    </row>
    <row r="2911" spans="1:10" x14ac:dyDescent="0.25">
      <c r="A2911" s="92">
        <f t="shared" si="205"/>
        <v>63</v>
      </c>
      <c r="B2911" s="5" t="s">
        <v>30</v>
      </c>
      <c r="C2911" s="26">
        <v>43955</v>
      </c>
      <c r="D2911" s="4">
        <v>1</v>
      </c>
      <c r="E2911" s="29">
        <v>25</v>
      </c>
      <c r="G2911" s="82" t="e">
        <f>F2911+G2886</f>
        <v>#REF!</v>
      </c>
      <c r="H2911" s="92">
        <f t="shared" si="206"/>
        <v>25</v>
      </c>
      <c r="I2911" s="92">
        <f t="shared" si="204"/>
        <v>3.2188758248682006</v>
      </c>
      <c r="J2911" s="149">
        <f t="shared" si="203"/>
        <v>3.7446829126909655</v>
      </c>
    </row>
    <row r="2912" spans="1:10" x14ac:dyDescent="0.25">
      <c r="A2912" s="92">
        <f t="shared" si="205"/>
        <v>64</v>
      </c>
      <c r="B2912" s="5" t="s">
        <v>30</v>
      </c>
      <c r="C2912" s="26">
        <v>43956</v>
      </c>
      <c r="D2912" s="4">
        <v>0</v>
      </c>
      <c r="E2912" s="29">
        <v>25</v>
      </c>
      <c r="G2912" s="82" t="e">
        <f>F2912+G2887</f>
        <v>#REF!</v>
      </c>
      <c r="H2912" s="92">
        <f t="shared" si="206"/>
        <v>25</v>
      </c>
      <c r="I2912" s="92">
        <f t="shared" si="204"/>
        <v>3.2188758248682006</v>
      </c>
      <c r="J2912" s="149">
        <f t="shared" si="203"/>
        <v>4.0381777450967773</v>
      </c>
    </row>
    <row r="2913" spans="1:10" x14ac:dyDescent="0.25">
      <c r="A2913" s="92">
        <f t="shared" si="205"/>
        <v>65</v>
      </c>
      <c r="B2913" s="5" t="s">
        <v>30</v>
      </c>
      <c r="C2913" s="26">
        <v>43957</v>
      </c>
      <c r="D2913" s="4">
        <v>0</v>
      </c>
      <c r="E2913" s="29">
        <v>25</v>
      </c>
      <c r="G2913" s="82">
        <f>F2913+G2888</f>
        <v>254</v>
      </c>
      <c r="H2913" s="92">
        <f t="shared" si="206"/>
        <v>25</v>
      </c>
      <c r="I2913" s="92">
        <f t="shared" si="204"/>
        <v>3.2188758248682006</v>
      </c>
      <c r="J2913" s="149">
        <f t="shared" si="203"/>
        <v>5.2885384603672918</v>
      </c>
    </row>
    <row r="2914" spans="1:10" x14ac:dyDescent="0.25">
      <c r="A2914" s="92">
        <f t="shared" si="205"/>
        <v>66</v>
      </c>
      <c r="B2914" s="5" t="s">
        <v>30</v>
      </c>
      <c r="C2914" s="26">
        <v>43958</v>
      </c>
      <c r="D2914" s="4">
        <v>0</v>
      </c>
      <c r="E2914" s="29">
        <v>25</v>
      </c>
      <c r="G2914" s="82">
        <f>F2914+G2889</f>
        <v>285</v>
      </c>
      <c r="H2914" s="92">
        <f t="shared" si="206"/>
        <v>25</v>
      </c>
      <c r="I2914" s="92">
        <f t="shared" si="204"/>
        <v>3.2188758248682006</v>
      </c>
      <c r="J2914" s="149">
        <f t="shared" si="203"/>
        <v>6.490346099921573</v>
      </c>
    </row>
    <row r="2915" spans="1:10" x14ac:dyDescent="0.25">
      <c r="A2915" s="92">
        <f t="shared" si="205"/>
        <v>67</v>
      </c>
      <c r="B2915" s="5" t="s">
        <v>30</v>
      </c>
      <c r="C2915" s="26">
        <v>43959</v>
      </c>
      <c r="D2915" s="4">
        <v>0</v>
      </c>
      <c r="E2915" s="29">
        <v>25</v>
      </c>
      <c r="G2915" s="82" t="e">
        <f>F2915+G2890</f>
        <v>#REF!</v>
      </c>
      <c r="H2915" s="92">
        <f t="shared" si="206"/>
        <v>25</v>
      </c>
      <c r="I2915" s="92">
        <f t="shared" si="204"/>
        <v>3.2188758248682006</v>
      </c>
      <c r="J2915" s="149">
        <f t="shared" si="203"/>
        <v>10.655293800320397</v>
      </c>
    </row>
    <row r="2916" spans="1:10" x14ac:dyDescent="0.25">
      <c r="A2916" s="92">
        <f t="shared" si="205"/>
        <v>68</v>
      </c>
      <c r="B2916" s="5" t="s">
        <v>30</v>
      </c>
      <c r="C2916" s="26">
        <v>43960</v>
      </c>
      <c r="D2916" s="4">
        <v>0</v>
      </c>
      <c r="E2916" s="29">
        <v>25</v>
      </c>
      <c r="G2916" s="82" t="e">
        <f>F2916+G2891</f>
        <v>#REF!</v>
      </c>
      <c r="H2916" s="92">
        <f t="shared" si="206"/>
        <v>25</v>
      </c>
      <c r="I2916" s="92">
        <f t="shared" si="204"/>
        <v>3.2188758248682006</v>
      </c>
      <c r="J2916" s="149">
        <f t="shared" si="203"/>
        <v>118.85823612837355</v>
      </c>
    </row>
    <row r="2917" spans="1:10" x14ac:dyDescent="0.25">
      <c r="A2917" s="92">
        <f t="shared" si="205"/>
        <v>69</v>
      </c>
      <c r="B2917" s="5" t="s">
        <v>30</v>
      </c>
      <c r="C2917" s="26">
        <v>43961</v>
      </c>
      <c r="D2917" s="4">
        <v>0</v>
      </c>
      <c r="E2917" s="29">
        <v>25</v>
      </c>
      <c r="G2917" s="82">
        <f>F2917+G2892</f>
        <v>141</v>
      </c>
      <c r="H2917" s="92">
        <f t="shared" si="206"/>
        <v>25</v>
      </c>
      <c r="I2917" s="92">
        <f t="shared" si="204"/>
        <v>3.2188758248682006</v>
      </c>
      <c r="J2917" s="149">
        <f t="shared" si="203"/>
        <v>203.75697622006891</v>
      </c>
    </row>
    <row r="2918" spans="1:10" x14ac:dyDescent="0.25">
      <c r="A2918" s="92">
        <f t="shared" si="205"/>
        <v>70</v>
      </c>
      <c r="B2918" s="5" t="s">
        <v>30</v>
      </c>
      <c r="C2918" s="26">
        <v>43962</v>
      </c>
      <c r="D2918" s="4">
        <v>1</v>
      </c>
      <c r="E2918" s="29">
        <v>26</v>
      </c>
      <c r="G2918" s="82" t="e">
        <f>F2918+G2893</f>
        <v>#REF!</v>
      </c>
      <c r="H2918" s="92">
        <f t="shared" si="206"/>
        <v>26</v>
      </c>
      <c r="I2918" s="92">
        <f t="shared" si="204"/>
        <v>3.2580965380214821</v>
      </c>
      <c r="J2918" s="149">
        <f t="shared" si="203"/>
        <v>212.07585222155507</v>
      </c>
    </row>
    <row r="2919" spans="1:10" x14ac:dyDescent="0.25">
      <c r="A2919" s="92">
        <f t="shared" si="205"/>
        <v>71</v>
      </c>
      <c r="B2919" s="5" t="s">
        <v>30</v>
      </c>
      <c r="C2919" s="26">
        <v>43963</v>
      </c>
      <c r="D2919" s="4">
        <v>0</v>
      </c>
      <c r="E2919" s="29">
        <v>26</v>
      </c>
      <c r="G2919" s="82" t="e">
        <f>F2919+G2894</f>
        <v>#REF!</v>
      </c>
      <c r="H2919" s="92">
        <f t="shared" si="206"/>
        <v>26</v>
      </c>
      <c r="I2919" s="92">
        <f t="shared" si="204"/>
        <v>3.2580965380214821</v>
      </c>
      <c r="J2919" s="149">
        <f t="shared" si="203"/>
        <v>123.7109137959071</v>
      </c>
    </row>
    <row r="2920" spans="1:10" x14ac:dyDescent="0.25">
      <c r="A2920" s="92">
        <f t="shared" si="205"/>
        <v>72</v>
      </c>
      <c r="B2920" s="5" t="s">
        <v>30</v>
      </c>
      <c r="C2920" s="26">
        <v>43964</v>
      </c>
      <c r="D2920" s="4">
        <v>-1</v>
      </c>
      <c r="E2920" s="29">
        <v>25</v>
      </c>
      <c r="G2920" s="82">
        <f>F2920+G2895</f>
        <v>101</v>
      </c>
      <c r="H2920" s="92">
        <f t="shared" si="206"/>
        <v>25</v>
      </c>
      <c r="I2920" s="92">
        <f t="shared" si="204"/>
        <v>3.2188758248682006</v>
      </c>
      <c r="J2920" s="149">
        <f t="shared" ref="J2920:J2983" si="207">LN(2)/SLOPE(I2913:I2920,A2913:A2920)</f>
        <v>185.56637069386068</v>
      </c>
    </row>
    <row r="2921" spans="1:10" x14ac:dyDescent="0.25">
      <c r="A2921" s="92">
        <f t="shared" si="205"/>
        <v>73</v>
      </c>
      <c r="B2921" s="5" t="s">
        <v>30</v>
      </c>
      <c r="C2921" s="26">
        <v>43965</v>
      </c>
      <c r="D2921" s="4">
        <v>0</v>
      </c>
      <c r="E2921" s="29">
        <v>25</v>
      </c>
      <c r="G2921" s="82" t="e">
        <f>F2921+G2896</f>
        <v>#REF!</v>
      </c>
      <c r="H2921" s="92">
        <f t="shared" si="206"/>
        <v>25</v>
      </c>
      <c r="I2921" s="92">
        <f t="shared" si="204"/>
        <v>3.2188758248682006</v>
      </c>
      <c r="J2921" s="149">
        <f t="shared" si="207"/>
        <v>371.13274138772135</v>
      </c>
    </row>
    <row r="2922" spans="1:10" x14ac:dyDescent="0.25">
      <c r="A2922" s="92">
        <f t="shared" si="205"/>
        <v>74</v>
      </c>
      <c r="B2922" s="5" t="s">
        <v>30</v>
      </c>
      <c r="C2922" s="26">
        <v>43966</v>
      </c>
      <c r="D2922" s="4">
        <v>0</v>
      </c>
      <c r="E2922" s="29">
        <v>25</v>
      </c>
      <c r="G2922" s="82">
        <f>F2922+G2897</f>
        <v>0</v>
      </c>
      <c r="H2922" s="92">
        <f t="shared" si="206"/>
        <v>25</v>
      </c>
      <c r="I2922" s="92">
        <f t="shared" si="204"/>
        <v>3.2188758248682006</v>
      </c>
      <c r="J2922" s="149" t="e">
        <f t="shared" si="207"/>
        <v>#DIV/0!</v>
      </c>
    </row>
    <row r="2923" spans="1:10" x14ac:dyDescent="0.25">
      <c r="A2923" s="92">
        <f t="shared" si="205"/>
        <v>75</v>
      </c>
      <c r="B2923" s="5" t="s">
        <v>30</v>
      </c>
      <c r="C2923" s="26">
        <v>43967</v>
      </c>
      <c r="D2923" s="4">
        <v>0</v>
      </c>
      <c r="E2923" s="29">
        <v>25</v>
      </c>
      <c r="G2923" s="82">
        <f>F2923+G2898</f>
        <v>12</v>
      </c>
      <c r="H2923" s="92">
        <f t="shared" si="206"/>
        <v>25</v>
      </c>
      <c r="I2923" s="92">
        <f t="shared" si="204"/>
        <v>3.2188758248682006</v>
      </c>
      <c r="J2923" s="149">
        <f t="shared" si="207"/>
        <v>-371.13274138772135</v>
      </c>
    </row>
    <row r="2924" spans="1:10" x14ac:dyDescent="0.25">
      <c r="A2924" s="92">
        <f t="shared" si="205"/>
        <v>76</v>
      </c>
      <c r="B2924" s="5" t="s">
        <v>30</v>
      </c>
      <c r="C2924" s="26">
        <v>43968</v>
      </c>
      <c r="D2924" s="4">
        <v>0</v>
      </c>
      <c r="E2924" s="29">
        <v>25</v>
      </c>
      <c r="G2924" s="82">
        <f>F2924+G2899</f>
        <v>12</v>
      </c>
      <c r="H2924" s="92">
        <f t="shared" si="206"/>
        <v>25</v>
      </c>
      <c r="I2924" s="92">
        <f t="shared" si="204"/>
        <v>3.2188758248682006</v>
      </c>
      <c r="J2924" s="149">
        <f t="shared" si="207"/>
        <v>-185.56637069386068</v>
      </c>
    </row>
    <row r="2925" spans="1:10" x14ac:dyDescent="0.25">
      <c r="A2925" s="92">
        <f t="shared" si="205"/>
        <v>77</v>
      </c>
      <c r="B2925" s="5" t="s">
        <v>30</v>
      </c>
      <c r="C2925" s="26">
        <v>43969</v>
      </c>
      <c r="D2925" s="4">
        <v>0</v>
      </c>
      <c r="E2925" s="29">
        <v>25</v>
      </c>
      <c r="G2925" s="82">
        <f>F2925+G2900</f>
        <v>21</v>
      </c>
      <c r="H2925" s="92">
        <f t="shared" si="206"/>
        <v>25</v>
      </c>
      <c r="I2925" s="92">
        <f t="shared" si="204"/>
        <v>3.2188758248682006</v>
      </c>
      <c r="J2925" s="149">
        <f t="shared" si="207"/>
        <v>-123.7109137959071</v>
      </c>
    </row>
    <row r="2926" spans="1:10" x14ac:dyDescent="0.25">
      <c r="A2926" s="92">
        <f t="shared" si="205"/>
        <v>78</v>
      </c>
      <c r="B2926" s="5" t="s">
        <v>30</v>
      </c>
      <c r="C2926" s="26">
        <v>43970</v>
      </c>
      <c r="D2926" s="4">
        <v>0</v>
      </c>
      <c r="E2926" s="29">
        <v>25</v>
      </c>
      <c r="G2926" s="82">
        <f>F2926+G2901</f>
        <v>52</v>
      </c>
      <c r="H2926" s="92">
        <f t="shared" si="206"/>
        <v>25</v>
      </c>
      <c r="I2926" s="92">
        <f t="shared" si="204"/>
        <v>3.2188758248682006</v>
      </c>
      <c r="J2926" s="149">
        <f t="shared" si="207"/>
        <v>-212.07585222155507</v>
      </c>
    </row>
    <row r="2927" spans="1:10" x14ac:dyDescent="0.25">
      <c r="A2927" s="92">
        <f t="shared" si="205"/>
        <v>79</v>
      </c>
      <c r="B2927" s="5" t="s">
        <v>30</v>
      </c>
      <c r="C2927" s="26">
        <v>43971</v>
      </c>
      <c r="D2927" s="4">
        <v>0</v>
      </c>
      <c r="E2927" s="29">
        <v>25</v>
      </c>
      <c r="G2927" s="82" t="e">
        <f>F2927+G2902</f>
        <v>#REF!</v>
      </c>
      <c r="H2927" s="92">
        <f t="shared" si="206"/>
        <v>25</v>
      </c>
      <c r="I2927" s="92">
        <f t="shared" si="204"/>
        <v>3.2188758248682006</v>
      </c>
      <c r="J2927" s="149" t="e">
        <f t="shared" si="207"/>
        <v>#DIV/0!</v>
      </c>
    </row>
    <row r="2928" spans="1:10" x14ac:dyDescent="0.25">
      <c r="A2928" s="92">
        <f t="shared" si="205"/>
        <v>80</v>
      </c>
      <c r="B2928" s="5" t="s">
        <v>30</v>
      </c>
      <c r="C2928" s="26">
        <v>43972</v>
      </c>
      <c r="D2928" s="4">
        <v>0</v>
      </c>
      <c r="E2928" s="29">
        <v>25</v>
      </c>
      <c r="G2928" s="82" t="e">
        <f>F2928+G2903</f>
        <v>#REF!</v>
      </c>
      <c r="H2928" s="92">
        <f t="shared" si="206"/>
        <v>25</v>
      </c>
      <c r="I2928" s="92">
        <f t="shared" si="204"/>
        <v>3.2188758248682006</v>
      </c>
      <c r="J2928" s="149" t="e">
        <f t="shared" si="207"/>
        <v>#DIV/0!</v>
      </c>
    </row>
    <row r="2929" spans="1:10" x14ac:dyDescent="0.25">
      <c r="A2929" s="92">
        <f t="shared" si="205"/>
        <v>81</v>
      </c>
      <c r="B2929" s="5" t="s">
        <v>30</v>
      </c>
      <c r="C2929" s="26">
        <v>43973</v>
      </c>
      <c r="D2929" s="4">
        <v>0</v>
      </c>
      <c r="E2929" s="29">
        <v>25</v>
      </c>
      <c r="G2929" s="82">
        <f>F2929+G2904</f>
        <v>254</v>
      </c>
      <c r="H2929" s="92">
        <f t="shared" si="206"/>
        <v>25</v>
      </c>
      <c r="I2929" s="92">
        <f t="shared" si="204"/>
        <v>3.2188758248682006</v>
      </c>
      <c r="J2929" s="149" t="e">
        <f t="shared" si="207"/>
        <v>#DIV/0!</v>
      </c>
    </row>
    <row r="2930" spans="1:10" x14ac:dyDescent="0.25">
      <c r="A2930" s="92">
        <f t="shared" si="205"/>
        <v>82</v>
      </c>
      <c r="B2930" s="5" t="s">
        <v>30</v>
      </c>
      <c r="C2930" s="26">
        <v>43974</v>
      </c>
      <c r="D2930" s="4">
        <v>0</v>
      </c>
      <c r="E2930" s="29">
        <v>25</v>
      </c>
      <c r="G2930" s="82">
        <f>F2930+G2905</f>
        <v>254</v>
      </c>
      <c r="H2930" s="92">
        <f t="shared" si="206"/>
        <v>25</v>
      </c>
      <c r="I2930" s="92">
        <f t="shared" si="204"/>
        <v>3.2188758248682006</v>
      </c>
      <c r="J2930" s="149" t="e">
        <f t="shared" si="207"/>
        <v>#DIV/0!</v>
      </c>
    </row>
    <row r="2931" spans="1:10" x14ac:dyDescent="0.25">
      <c r="A2931" s="92">
        <f t="shared" si="205"/>
        <v>83</v>
      </c>
      <c r="B2931" s="5" t="s">
        <v>30</v>
      </c>
      <c r="C2931" s="26">
        <v>43975</v>
      </c>
      <c r="D2931" s="4">
        <v>0</v>
      </c>
      <c r="E2931" s="29">
        <v>25</v>
      </c>
      <c r="G2931" s="82" t="e">
        <f>F2931+G2906</f>
        <v>#REF!</v>
      </c>
      <c r="H2931" s="92">
        <f t="shared" si="206"/>
        <v>25</v>
      </c>
      <c r="I2931" s="92">
        <f t="shared" si="204"/>
        <v>3.2188758248682006</v>
      </c>
      <c r="J2931" s="149" t="e">
        <f t="shared" si="207"/>
        <v>#DIV/0!</v>
      </c>
    </row>
    <row r="2932" spans="1:10" x14ac:dyDescent="0.25">
      <c r="A2932" s="92">
        <f t="shared" si="205"/>
        <v>84</v>
      </c>
      <c r="B2932" s="5" t="s">
        <v>30</v>
      </c>
      <c r="C2932" s="26">
        <v>43976</v>
      </c>
      <c r="D2932" s="4">
        <v>0</v>
      </c>
      <c r="E2932" s="29">
        <v>25</v>
      </c>
      <c r="G2932" s="82" t="e">
        <f>F2932+G2907</f>
        <v>#REF!</v>
      </c>
      <c r="H2932" s="92">
        <f t="shared" si="206"/>
        <v>25</v>
      </c>
      <c r="I2932" s="92">
        <f t="shared" si="204"/>
        <v>3.2188758248682006</v>
      </c>
      <c r="J2932" s="149" t="e">
        <f t="shared" si="207"/>
        <v>#DIV/0!</v>
      </c>
    </row>
    <row r="2933" spans="1:10" x14ac:dyDescent="0.25">
      <c r="A2933" s="92">
        <f t="shared" si="205"/>
        <v>85</v>
      </c>
      <c r="B2933" s="5" t="s">
        <v>30</v>
      </c>
      <c r="C2933" s="26">
        <v>43977</v>
      </c>
      <c r="D2933" s="4">
        <v>0</v>
      </c>
      <c r="E2933" s="29">
        <v>25</v>
      </c>
      <c r="G2933" s="82" t="e">
        <f>F2933+G2908</f>
        <v>#REF!</v>
      </c>
      <c r="H2933" s="92">
        <f t="shared" si="206"/>
        <v>25</v>
      </c>
      <c r="I2933" s="92">
        <f t="shared" si="204"/>
        <v>3.2188758248682006</v>
      </c>
      <c r="J2933" s="149" t="e">
        <f t="shared" si="207"/>
        <v>#DIV/0!</v>
      </c>
    </row>
    <row r="2934" spans="1:10" x14ac:dyDescent="0.25">
      <c r="A2934" s="92">
        <f t="shared" si="205"/>
        <v>86</v>
      </c>
      <c r="B2934" s="5" t="s">
        <v>30</v>
      </c>
      <c r="C2934" s="26">
        <v>43978</v>
      </c>
      <c r="D2934" s="4">
        <v>0</v>
      </c>
      <c r="E2934" s="29">
        <v>25</v>
      </c>
      <c r="G2934" s="82" t="e">
        <f>F2934+G2909</f>
        <v>#REF!</v>
      </c>
      <c r="H2934" s="92">
        <f t="shared" si="206"/>
        <v>25</v>
      </c>
      <c r="I2934" s="92">
        <f t="shared" si="204"/>
        <v>3.2188758248682006</v>
      </c>
      <c r="J2934" s="149" t="e">
        <f t="shared" si="207"/>
        <v>#DIV/0!</v>
      </c>
    </row>
    <row r="2935" spans="1:10" x14ac:dyDescent="0.25">
      <c r="A2935" s="92">
        <f t="shared" si="205"/>
        <v>87</v>
      </c>
      <c r="B2935" s="5" t="s">
        <v>30</v>
      </c>
      <c r="C2935" s="26">
        <v>43979</v>
      </c>
      <c r="D2935" s="4">
        <v>2</v>
      </c>
      <c r="E2935" s="29">
        <v>27</v>
      </c>
      <c r="G2935" s="82">
        <f>F2935+G2910</f>
        <v>262</v>
      </c>
      <c r="H2935" s="92">
        <f t="shared" si="206"/>
        <v>27</v>
      </c>
      <c r="I2935" s="92">
        <f t="shared" si="204"/>
        <v>3.2958368660043291</v>
      </c>
      <c r="J2935" s="149">
        <f t="shared" si="207"/>
        <v>108.07762010400681</v>
      </c>
    </row>
    <row r="2936" spans="1:10" x14ac:dyDescent="0.25">
      <c r="A2936" s="92">
        <f t="shared" si="205"/>
        <v>88</v>
      </c>
      <c r="B2936" s="5" t="s">
        <v>30</v>
      </c>
      <c r="C2936" s="26">
        <v>43980</v>
      </c>
      <c r="D2936" s="4">
        <v>0</v>
      </c>
      <c r="E2936" s="29">
        <v>27</v>
      </c>
      <c r="G2936" s="82" t="e">
        <f>F2936+G2911</f>
        <v>#REF!</v>
      </c>
      <c r="H2936" s="92">
        <f t="shared" si="206"/>
        <v>27</v>
      </c>
      <c r="I2936" s="92">
        <f t="shared" si="204"/>
        <v>3.2958368660043291</v>
      </c>
      <c r="J2936" s="149">
        <f t="shared" si="207"/>
        <v>63.045278394003972</v>
      </c>
    </row>
    <row r="2937" spans="1:10" x14ac:dyDescent="0.25">
      <c r="A2937" s="92">
        <f t="shared" si="205"/>
        <v>89</v>
      </c>
      <c r="B2937" s="5" t="s">
        <v>30</v>
      </c>
      <c r="C2937" s="26">
        <v>43981</v>
      </c>
      <c r="D2937" s="4">
        <v>0</v>
      </c>
      <c r="E2937" s="29">
        <v>27</v>
      </c>
      <c r="G2937" s="82" t="e">
        <f>F2937+G2912</f>
        <v>#REF!</v>
      </c>
      <c r="H2937" s="92">
        <f t="shared" si="206"/>
        <v>27</v>
      </c>
      <c r="I2937" s="92">
        <f t="shared" si="204"/>
        <v>3.2958368660043291</v>
      </c>
      <c r="J2937" s="149">
        <f t="shared" si="207"/>
        <v>50.436222715203179</v>
      </c>
    </row>
    <row r="2938" spans="1:10" x14ac:dyDescent="0.25">
      <c r="A2938" s="92">
        <f t="shared" si="205"/>
        <v>90</v>
      </c>
      <c r="B2938" s="5" t="s">
        <v>30</v>
      </c>
      <c r="C2938" s="26">
        <v>43982</v>
      </c>
      <c r="D2938" s="4">
        <v>1</v>
      </c>
      <c r="E2938" s="29">
        <v>28</v>
      </c>
      <c r="G2938" s="82">
        <f>F2938+G2913</f>
        <v>254</v>
      </c>
      <c r="H2938" s="92">
        <f t="shared" si="206"/>
        <v>28</v>
      </c>
      <c r="I2938" s="92">
        <f t="shared" si="204"/>
        <v>3.3322045101752038</v>
      </c>
      <c r="J2938" s="149">
        <f t="shared" si="207"/>
        <v>39.183254220377783</v>
      </c>
    </row>
    <row r="2939" spans="1:10" x14ac:dyDescent="0.25">
      <c r="A2939" s="92">
        <f t="shared" si="205"/>
        <v>91</v>
      </c>
      <c r="B2939" s="5" t="s">
        <v>30</v>
      </c>
      <c r="C2939" s="26">
        <v>43983</v>
      </c>
      <c r="D2939" s="4">
        <v>0</v>
      </c>
      <c r="E2939" s="29">
        <v>28</v>
      </c>
      <c r="G2939" s="82">
        <f>F2939+G2914</f>
        <v>285</v>
      </c>
      <c r="H2939" s="92">
        <f t="shared" si="206"/>
        <v>28</v>
      </c>
      <c r="I2939" s="92">
        <f t="shared" si="204"/>
        <v>3.3322045101752038</v>
      </c>
      <c r="J2939" s="149">
        <f t="shared" si="207"/>
        <v>36.600051711112968</v>
      </c>
    </row>
    <row r="2940" spans="1:10" x14ac:dyDescent="0.25">
      <c r="A2940" s="92">
        <f t="shared" si="205"/>
        <v>92</v>
      </c>
      <c r="B2940" s="5" t="s">
        <v>30</v>
      </c>
      <c r="C2940" s="26">
        <v>43984</v>
      </c>
      <c r="D2940" s="4">
        <v>0</v>
      </c>
      <c r="E2940" s="29">
        <v>28</v>
      </c>
      <c r="G2940" s="82" t="e">
        <f>F2940+G2915</f>
        <v>#REF!</v>
      </c>
      <c r="H2940" s="92">
        <f t="shared" si="206"/>
        <v>28</v>
      </c>
      <c r="I2940" s="92">
        <f t="shared" si="204"/>
        <v>3.3322045101752038</v>
      </c>
      <c r="J2940" s="149">
        <f t="shared" si="207"/>
        <v>39.634100866970975</v>
      </c>
    </row>
    <row r="2941" spans="1:10" x14ac:dyDescent="0.25">
      <c r="A2941" s="92">
        <f t="shared" si="205"/>
        <v>93</v>
      </c>
      <c r="B2941" s="5" t="s">
        <v>30</v>
      </c>
      <c r="C2941" s="26">
        <v>43985</v>
      </c>
      <c r="D2941" s="4">
        <v>1</v>
      </c>
      <c r="E2941" s="29">
        <v>29</v>
      </c>
      <c r="G2941" s="82" t="e">
        <f>F2941+G2916</f>
        <v>#REF!</v>
      </c>
      <c r="H2941" s="92">
        <f t="shared" si="206"/>
        <v>29</v>
      </c>
      <c r="I2941" s="92">
        <f t="shared" si="204"/>
        <v>3.3672958299864741</v>
      </c>
      <c r="J2941" s="149">
        <f t="shared" si="207"/>
        <v>42.616221690450246</v>
      </c>
    </row>
    <row r="2942" spans="1:10" x14ac:dyDescent="0.25">
      <c r="A2942" s="92">
        <f t="shared" si="205"/>
        <v>94</v>
      </c>
      <c r="B2942" s="5" t="s">
        <v>30</v>
      </c>
      <c r="C2942" s="26">
        <v>43986</v>
      </c>
      <c r="D2942" s="4">
        <v>2</v>
      </c>
      <c r="E2942" s="29">
        <v>31</v>
      </c>
      <c r="G2942" s="82">
        <f>F2942+G2917</f>
        <v>141</v>
      </c>
      <c r="H2942" s="92">
        <f t="shared" si="206"/>
        <v>31</v>
      </c>
      <c r="I2942" s="92">
        <f t="shared" si="204"/>
        <v>3.4339872044851463</v>
      </c>
      <c r="J2942" s="149">
        <f t="shared" si="207"/>
        <v>40.618339126000691</v>
      </c>
    </row>
    <row r="2943" spans="1:10" x14ac:dyDescent="0.25">
      <c r="A2943" s="92">
        <f t="shared" si="205"/>
        <v>95</v>
      </c>
      <c r="B2943" s="5" t="s">
        <v>30</v>
      </c>
      <c r="C2943" s="26">
        <v>43987</v>
      </c>
      <c r="D2943" s="4">
        <v>0</v>
      </c>
      <c r="E2943" s="29">
        <v>31</v>
      </c>
      <c r="G2943" s="82" t="e">
        <f>F2943+G2918</f>
        <v>#REF!</v>
      </c>
      <c r="H2943" s="92">
        <f t="shared" si="206"/>
        <v>31</v>
      </c>
      <c r="I2943" s="92">
        <f t="shared" si="204"/>
        <v>3.4339872044851463</v>
      </c>
      <c r="J2943" s="149">
        <f t="shared" si="207"/>
        <v>33.024269185368688</v>
      </c>
    </row>
    <row r="2944" spans="1:10" x14ac:dyDescent="0.25">
      <c r="A2944" s="92">
        <f t="shared" si="205"/>
        <v>96</v>
      </c>
      <c r="B2944" s="5" t="s">
        <v>30</v>
      </c>
      <c r="C2944" s="26">
        <v>43988</v>
      </c>
      <c r="D2944" s="4">
        <v>4</v>
      </c>
      <c r="E2944" s="29">
        <v>35</v>
      </c>
      <c r="G2944" s="82" t="e">
        <f>F2944+G2919</f>
        <v>#REF!</v>
      </c>
      <c r="H2944" s="92">
        <f t="shared" si="206"/>
        <v>35</v>
      </c>
      <c r="I2944" s="92">
        <f t="shared" si="204"/>
        <v>3.5553480614894135</v>
      </c>
      <c r="J2944" s="149">
        <f t="shared" si="207"/>
        <v>21.840159353983932</v>
      </c>
    </row>
    <row r="2945" spans="1:10" x14ac:dyDescent="0.25">
      <c r="A2945" s="92">
        <f t="shared" si="205"/>
        <v>97</v>
      </c>
      <c r="B2945" s="5" t="s">
        <v>30</v>
      </c>
      <c r="C2945" s="26">
        <v>43989</v>
      </c>
      <c r="D2945" s="4">
        <v>3</v>
      </c>
      <c r="E2945" s="29">
        <v>38</v>
      </c>
      <c r="G2945" s="82">
        <f>F2945+G2920</f>
        <v>101</v>
      </c>
      <c r="H2945" s="92">
        <f t="shared" si="206"/>
        <v>38</v>
      </c>
      <c r="I2945" s="92">
        <f t="shared" si="204"/>
        <v>3.6375861597263857</v>
      </c>
      <c r="J2945" s="149">
        <f t="shared" si="207"/>
        <v>16.059993729750961</v>
      </c>
    </row>
    <row r="2946" spans="1:10" x14ac:dyDescent="0.25">
      <c r="A2946" s="92">
        <f t="shared" si="205"/>
        <v>98</v>
      </c>
      <c r="B2946" s="5" t="s">
        <v>30</v>
      </c>
      <c r="C2946" s="26">
        <v>43990</v>
      </c>
      <c r="D2946" s="4">
        <v>1</v>
      </c>
      <c r="E2946" s="29">
        <v>39</v>
      </c>
      <c r="G2946" s="82" t="e">
        <f>F2946+G2921</f>
        <v>#REF!</v>
      </c>
      <c r="H2946" s="92">
        <f t="shared" si="206"/>
        <v>39</v>
      </c>
      <c r="I2946" s="92">
        <f t="shared" ref="I2946:I3009" si="208">LN(H2946)</f>
        <v>3.6635616461296463</v>
      </c>
      <c r="J2946" s="149">
        <f t="shared" si="207"/>
        <v>13.201112457716528</v>
      </c>
    </row>
    <row r="2947" spans="1:10" x14ac:dyDescent="0.25">
      <c r="A2947" s="92">
        <f t="shared" si="205"/>
        <v>99</v>
      </c>
      <c r="B2947" s="5" t="s">
        <v>30</v>
      </c>
      <c r="C2947" s="26">
        <v>43991</v>
      </c>
      <c r="D2947" s="4">
        <v>-1</v>
      </c>
      <c r="E2947" s="29">
        <v>38</v>
      </c>
      <c r="G2947" s="82">
        <f>F2947+G2922</f>
        <v>0</v>
      </c>
      <c r="H2947" s="92">
        <f t="shared" si="206"/>
        <v>38</v>
      </c>
      <c r="I2947" s="92">
        <f t="shared" si="208"/>
        <v>3.6375861597263857</v>
      </c>
      <c r="J2947" s="149">
        <f t="shared" si="207"/>
        <v>13.381347788225781</v>
      </c>
    </row>
    <row r="2948" spans="1:10" x14ac:dyDescent="0.25">
      <c r="A2948" s="92">
        <f t="shared" ref="A2948:A3011" si="209">IF(EXACT(B2948,B2947),A2947+1,1)</f>
        <v>100</v>
      </c>
      <c r="B2948" s="5" t="s">
        <v>30</v>
      </c>
      <c r="C2948" s="26">
        <v>43992</v>
      </c>
      <c r="D2948" s="4">
        <v>0</v>
      </c>
      <c r="E2948" s="29">
        <v>38</v>
      </c>
      <c r="G2948" s="82">
        <f>F2948+G2923</f>
        <v>12</v>
      </c>
      <c r="H2948" s="92">
        <f t="shared" si="206"/>
        <v>38</v>
      </c>
      <c r="I2948" s="92">
        <f t="shared" si="208"/>
        <v>3.6375861597263857</v>
      </c>
      <c r="J2948" s="149">
        <f t="shared" si="207"/>
        <v>15.817588956748144</v>
      </c>
    </row>
    <row r="2949" spans="1:10" x14ac:dyDescent="0.25">
      <c r="A2949" s="92">
        <f t="shared" si="209"/>
        <v>101</v>
      </c>
      <c r="B2949" s="5" t="s">
        <v>30</v>
      </c>
      <c r="C2949" s="26">
        <v>43993</v>
      </c>
      <c r="D2949" s="4">
        <v>1</v>
      </c>
      <c r="E2949" s="29">
        <v>39</v>
      </c>
      <c r="F2949" s="4">
        <v>1</v>
      </c>
      <c r="G2949" s="82">
        <f>F2949+G2924</f>
        <v>13</v>
      </c>
      <c r="H2949" s="92">
        <f t="shared" si="206"/>
        <v>39</v>
      </c>
      <c r="I2949" s="92">
        <f t="shared" si="208"/>
        <v>3.6635616461296463</v>
      </c>
      <c r="J2949" s="149">
        <f t="shared" si="207"/>
        <v>20.093263506770214</v>
      </c>
    </row>
    <row r="2950" spans="1:10" x14ac:dyDescent="0.25">
      <c r="A2950" s="92">
        <f t="shared" si="209"/>
        <v>102</v>
      </c>
      <c r="B2950" s="5" t="s">
        <v>30</v>
      </c>
      <c r="C2950" s="26">
        <v>43994</v>
      </c>
      <c r="D2950" s="4">
        <v>0</v>
      </c>
      <c r="E2950" s="29">
        <v>39</v>
      </c>
      <c r="G2950" s="82">
        <f>F2950+G2925</f>
        <v>21</v>
      </c>
      <c r="H2950" s="92">
        <f t="shared" si="206"/>
        <v>39</v>
      </c>
      <c r="I2950" s="92">
        <f t="shared" si="208"/>
        <v>3.6635616461296463</v>
      </c>
      <c r="J2950" s="149">
        <f t="shared" si="207"/>
        <v>27.436969035968708</v>
      </c>
    </row>
    <row r="2951" spans="1:10" x14ac:dyDescent="0.25">
      <c r="A2951" s="92">
        <f t="shared" si="209"/>
        <v>103</v>
      </c>
      <c r="B2951" s="5" t="s">
        <v>30</v>
      </c>
      <c r="C2951" s="26">
        <v>43995</v>
      </c>
      <c r="D2951" s="4">
        <v>0</v>
      </c>
      <c r="E2951" s="29">
        <v>39</v>
      </c>
      <c r="G2951" s="82">
        <f>F2951+G2926</f>
        <v>52</v>
      </c>
      <c r="H2951" s="92">
        <f t="shared" si="206"/>
        <v>39</v>
      </c>
      <c r="I2951" s="92">
        <f t="shared" si="208"/>
        <v>3.6635616461296463</v>
      </c>
      <c r="J2951" s="149">
        <f t="shared" si="207"/>
        <v>65.614340718942387</v>
      </c>
    </row>
    <row r="2952" spans="1:10" x14ac:dyDescent="0.25">
      <c r="A2952" s="92">
        <f t="shared" si="209"/>
        <v>104</v>
      </c>
      <c r="B2952" s="5" t="s">
        <v>30</v>
      </c>
      <c r="C2952" s="26">
        <v>43996</v>
      </c>
      <c r="D2952" s="4">
        <v>0</v>
      </c>
      <c r="E2952" s="29">
        <v>39</v>
      </c>
      <c r="G2952" s="82" t="e">
        <f>F2952+G2927</f>
        <v>#REF!</v>
      </c>
      <c r="H2952" s="92">
        <f t="shared" si="206"/>
        <v>39</v>
      </c>
      <c r="I2952" s="92">
        <f t="shared" si="208"/>
        <v>3.6635616461296463</v>
      </c>
      <c r="J2952" s="149">
        <f t="shared" si="207"/>
        <v>203.77381359109074</v>
      </c>
    </row>
    <row r="2953" spans="1:10" x14ac:dyDescent="0.25">
      <c r="A2953" s="92">
        <f t="shared" si="209"/>
        <v>105</v>
      </c>
      <c r="B2953" s="5" t="s">
        <v>30</v>
      </c>
      <c r="C2953" s="26">
        <v>43997</v>
      </c>
      <c r="D2953" s="4">
        <v>1</v>
      </c>
      <c r="E2953" s="29">
        <v>40</v>
      </c>
      <c r="G2953" s="82" t="e">
        <f>F2953+G2928</f>
        <v>#REF!</v>
      </c>
      <c r="H2953" s="92">
        <f t="shared" si="206"/>
        <v>40</v>
      </c>
      <c r="I2953" s="92">
        <f t="shared" si="208"/>
        <v>3.6888794541139363</v>
      </c>
      <c r="J2953" s="149">
        <f t="shared" si="207"/>
        <v>151.22089934146214</v>
      </c>
    </row>
    <row r="2954" spans="1:10" x14ac:dyDescent="0.25">
      <c r="A2954" s="92">
        <f t="shared" si="209"/>
        <v>106</v>
      </c>
      <c r="B2954" s="5" t="s">
        <v>30</v>
      </c>
      <c r="C2954" s="26">
        <v>43998</v>
      </c>
      <c r="D2954" s="4">
        <v>0</v>
      </c>
      <c r="E2954" s="29">
        <v>40</v>
      </c>
      <c r="G2954" s="82">
        <f>F2954+G2929</f>
        <v>254</v>
      </c>
      <c r="H2954" s="92">
        <f t="shared" si="206"/>
        <v>40</v>
      </c>
      <c r="I2954" s="92">
        <f t="shared" si="208"/>
        <v>3.6888794541139363</v>
      </c>
      <c r="J2954" s="149">
        <f t="shared" si="207"/>
        <v>94.593851337754089</v>
      </c>
    </row>
    <row r="2955" spans="1:10" x14ac:dyDescent="0.25">
      <c r="A2955" s="92">
        <f t="shared" si="209"/>
        <v>107</v>
      </c>
      <c r="B2955" s="5" t="s">
        <v>30</v>
      </c>
      <c r="C2955" s="26">
        <v>43999</v>
      </c>
      <c r="D2955" s="4">
        <v>0</v>
      </c>
      <c r="E2955" s="29">
        <v>40</v>
      </c>
      <c r="G2955" s="82">
        <f>F2955+G2930</f>
        <v>254</v>
      </c>
      <c r="H2955" s="92">
        <f t="shared" si="206"/>
        <v>40</v>
      </c>
      <c r="I2955" s="92">
        <f t="shared" si="208"/>
        <v>3.6888794541139363</v>
      </c>
      <c r="J2955" s="149">
        <f t="shared" si="207"/>
        <v>103.67668654381792</v>
      </c>
    </row>
    <row r="2956" spans="1:10" x14ac:dyDescent="0.25">
      <c r="A2956" s="92">
        <f t="shared" si="209"/>
        <v>108</v>
      </c>
      <c r="B2956" s="5" t="s">
        <v>30</v>
      </c>
      <c r="C2956" s="26">
        <v>44000</v>
      </c>
      <c r="D2956" s="4">
        <v>1</v>
      </c>
      <c r="E2956" s="29">
        <v>41</v>
      </c>
      <c r="G2956" s="82" t="e">
        <f>F2956+G2931</f>
        <v>#REF!</v>
      </c>
      <c r="H2956" s="92">
        <f t="shared" si="206"/>
        <v>41</v>
      </c>
      <c r="I2956" s="92">
        <f t="shared" si="208"/>
        <v>3.713572066704308</v>
      </c>
      <c r="J2956" s="149">
        <f t="shared" si="207"/>
        <v>100.74583285242402</v>
      </c>
    </row>
    <row r="2957" spans="1:10" x14ac:dyDescent="0.25">
      <c r="A2957" s="92">
        <f t="shared" si="209"/>
        <v>109</v>
      </c>
      <c r="B2957" s="5" t="s">
        <v>30</v>
      </c>
      <c r="C2957" s="26">
        <v>44001</v>
      </c>
      <c r="D2957" s="4">
        <v>-1</v>
      </c>
      <c r="E2957" s="29">
        <v>40</v>
      </c>
      <c r="G2957" s="82" t="e">
        <f>F2957+G2932</f>
        <v>#REF!</v>
      </c>
      <c r="H2957" s="92">
        <f t="shared" si="206"/>
        <v>40</v>
      </c>
      <c r="I2957" s="92">
        <f t="shared" si="208"/>
        <v>3.6888794541139363</v>
      </c>
      <c r="J2957" s="149">
        <f t="shared" si="207"/>
        <v>115.70125395254863</v>
      </c>
    </row>
    <row r="2958" spans="1:10" x14ac:dyDescent="0.25">
      <c r="A2958" s="92">
        <f t="shared" si="209"/>
        <v>110</v>
      </c>
      <c r="B2958" s="5" t="s">
        <v>30</v>
      </c>
      <c r="C2958" s="26">
        <v>44002</v>
      </c>
      <c r="D2958" s="4">
        <v>5</v>
      </c>
      <c r="E2958" s="29">
        <v>45</v>
      </c>
      <c r="G2958" s="82" t="e">
        <f>F2958+G2933</f>
        <v>#REF!</v>
      </c>
      <c r="H2958" s="92">
        <f t="shared" si="206"/>
        <v>45</v>
      </c>
      <c r="I2958" s="92">
        <f t="shared" si="208"/>
        <v>3.8066624897703196</v>
      </c>
      <c r="J2958" s="149">
        <f t="shared" si="207"/>
        <v>48.424551837556677</v>
      </c>
    </row>
    <row r="2959" spans="1:10" x14ac:dyDescent="0.25">
      <c r="A2959" s="92">
        <f t="shared" si="209"/>
        <v>111</v>
      </c>
      <c r="B2959" s="5" t="s">
        <v>30</v>
      </c>
      <c r="C2959" s="26">
        <v>44003</v>
      </c>
      <c r="D2959" s="4">
        <v>0</v>
      </c>
      <c r="E2959" s="29">
        <v>45</v>
      </c>
      <c r="G2959" s="82" t="e">
        <f>F2959+G2934</f>
        <v>#REF!</v>
      </c>
      <c r="H2959" s="92">
        <f t="shared" si="206"/>
        <v>45</v>
      </c>
      <c r="I2959" s="92">
        <f t="shared" si="208"/>
        <v>3.8066624897703196</v>
      </c>
      <c r="J2959" s="149">
        <f t="shared" si="207"/>
        <v>36.045235856260078</v>
      </c>
    </row>
    <row r="2960" spans="1:10" x14ac:dyDescent="0.25">
      <c r="A2960" s="92">
        <f t="shared" si="209"/>
        <v>112</v>
      </c>
      <c r="B2960" s="5" t="s">
        <v>30</v>
      </c>
      <c r="C2960" s="26">
        <v>44004</v>
      </c>
      <c r="D2960" s="4">
        <v>0</v>
      </c>
      <c r="E2960" s="29">
        <v>45</v>
      </c>
      <c r="G2960" s="82">
        <f>F2960+G2935</f>
        <v>262</v>
      </c>
      <c r="H2960" s="92">
        <f t="shared" si="206"/>
        <v>45</v>
      </c>
      <c r="I2960" s="92">
        <f t="shared" si="208"/>
        <v>3.8066624897703196</v>
      </c>
      <c r="J2960" s="149">
        <f t="shared" si="207"/>
        <v>33.422844061278134</v>
      </c>
    </row>
    <row r="2961" spans="1:10" x14ac:dyDescent="0.25">
      <c r="A2961" s="92">
        <f t="shared" si="209"/>
        <v>113</v>
      </c>
      <c r="B2961" s="5" t="s">
        <v>30</v>
      </c>
      <c r="C2961" s="26">
        <v>44005</v>
      </c>
      <c r="D2961" s="4">
        <v>0</v>
      </c>
      <c r="E2961" s="29">
        <v>45</v>
      </c>
      <c r="G2961" s="82" t="e">
        <f>F2961+G2936</f>
        <v>#REF!</v>
      </c>
      <c r="H2961" s="92">
        <f t="shared" si="206"/>
        <v>45</v>
      </c>
      <c r="I2961" s="92">
        <f t="shared" si="208"/>
        <v>3.8066624897703196</v>
      </c>
      <c r="J2961" s="149">
        <f t="shared" si="207"/>
        <v>32.160147809824927</v>
      </c>
    </row>
    <row r="2962" spans="1:10" x14ac:dyDescent="0.25">
      <c r="A2962" s="92">
        <f t="shared" si="209"/>
        <v>114</v>
      </c>
      <c r="B2962" s="5" t="s">
        <v>30</v>
      </c>
      <c r="C2962" s="26">
        <v>44006</v>
      </c>
      <c r="D2962" s="4">
        <v>0</v>
      </c>
      <c r="E2962" s="29">
        <v>45</v>
      </c>
      <c r="G2962" s="82" t="e">
        <f>F2962+G2937</f>
        <v>#REF!</v>
      </c>
      <c r="H2962" s="92">
        <f t="shared" si="206"/>
        <v>45</v>
      </c>
      <c r="I2962" s="92">
        <f t="shared" si="208"/>
        <v>3.8066624897703196</v>
      </c>
      <c r="J2962" s="149">
        <f t="shared" si="207"/>
        <v>35.431743575972973</v>
      </c>
    </row>
    <row r="2963" spans="1:10" x14ac:dyDescent="0.25">
      <c r="A2963" s="92">
        <f t="shared" si="209"/>
        <v>115</v>
      </c>
      <c r="B2963" s="5" t="s">
        <v>30</v>
      </c>
      <c r="C2963" s="26">
        <v>44007</v>
      </c>
      <c r="D2963" s="4">
        <v>1</v>
      </c>
      <c r="E2963" s="29">
        <v>46</v>
      </c>
      <c r="G2963" s="82">
        <f>F2963+G2938</f>
        <v>254</v>
      </c>
      <c r="H2963" s="92">
        <f t="shared" si="206"/>
        <v>46</v>
      </c>
      <c r="I2963" s="92">
        <f t="shared" si="208"/>
        <v>3.8286413964890951</v>
      </c>
      <c r="J2963" s="149">
        <f t="shared" si="207"/>
        <v>41.755839673923361</v>
      </c>
    </row>
    <row r="2964" spans="1:10" x14ac:dyDescent="0.25">
      <c r="A2964" s="92">
        <f t="shared" si="209"/>
        <v>116</v>
      </c>
      <c r="B2964" s="5" t="s">
        <v>30</v>
      </c>
      <c r="C2964" s="26">
        <v>44008</v>
      </c>
      <c r="D2964" s="4">
        <v>0</v>
      </c>
      <c r="E2964" s="29">
        <v>46</v>
      </c>
      <c r="G2964" s="82">
        <f>F2964+G2939</f>
        <v>285</v>
      </c>
      <c r="H2964" s="92">
        <f t="shared" si="206"/>
        <v>46</v>
      </c>
      <c r="I2964" s="92">
        <f t="shared" si="208"/>
        <v>3.8286413964890951</v>
      </c>
      <c r="J2964" s="149">
        <f t="shared" si="207"/>
        <v>53.503821074047366</v>
      </c>
    </row>
    <row r="2965" spans="1:10" x14ac:dyDescent="0.25">
      <c r="A2965" s="92">
        <f t="shared" si="209"/>
        <v>117</v>
      </c>
      <c r="B2965" s="5" t="s">
        <v>30</v>
      </c>
      <c r="C2965" s="26">
        <v>44009</v>
      </c>
      <c r="D2965" s="4">
        <v>0</v>
      </c>
      <c r="E2965" s="29">
        <v>46</v>
      </c>
      <c r="G2965" s="82" t="e">
        <f>F2965+G2940</f>
        <v>#REF!</v>
      </c>
      <c r="H2965" s="92">
        <f t="shared" si="206"/>
        <v>46</v>
      </c>
      <c r="I2965" s="92">
        <f t="shared" si="208"/>
        <v>3.8286413964890951</v>
      </c>
      <c r="J2965" s="149">
        <f t="shared" si="207"/>
        <v>176.60679217587389</v>
      </c>
    </row>
    <row r="2966" spans="1:10" x14ac:dyDescent="0.25">
      <c r="A2966" s="92">
        <f t="shared" si="209"/>
        <v>118</v>
      </c>
      <c r="B2966" s="5" t="s">
        <v>30</v>
      </c>
      <c r="C2966" s="26">
        <v>44010</v>
      </c>
      <c r="D2966" s="4">
        <v>0</v>
      </c>
      <c r="E2966" s="29">
        <v>46</v>
      </c>
      <c r="G2966" s="82" t="e">
        <f>F2966+G2941</f>
        <v>#REF!</v>
      </c>
      <c r="H2966" s="92">
        <f t="shared" si="206"/>
        <v>46</v>
      </c>
      <c r="I2966" s="92">
        <f t="shared" si="208"/>
        <v>3.8286413964890951</v>
      </c>
      <c r="J2966" s="149">
        <f t="shared" si="207"/>
        <v>165.56886766488176</v>
      </c>
    </row>
    <row r="2967" spans="1:10" x14ac:dyDescent="0.25">
      <c r="A2967" s="92">
        <f t="shared" si="209"/>
        <v>119</v>
      </c>
      <c r="B2967" s="5" t="s">
        <v>30</v>
      </c>
      <c r="C2967" s="26">
        <v>44011</v>
      </c>
      <c r="D2967" s="4">
        <v>1</v>
      </c>
      <c r="E2967" s="29">
        <v>47</v>
      </c>
      <c r="G2967" s="82">
        <f>F2967+G2942</f>
        <v>141</v>
      </c>
      <c r="H2967" s="92">
        <f t="shared" si="206"/>
        <v>47</v>
      </c>
      <c r="I2967" s="92">
        <f t="shared" si="208"/>
        <v>3.8501476017100584</v>
      </c>
      <c r="J2967" s="149">
        <f t="shared" si="207"/>
        <v>121.24340914029393</v>
      </c>
    </row>
    <row r="2968" spans="1:10" x14ac:dyDescent="0.25">
      <c r="A2968" s="92">
        <f t="shared" si="209"/>
        <v>120</v>
      </c>
      <c r="B2968" s="5" t="s">
        <v>30</v>
      </c>
      <c r="C2968" s="26">
        <v>44012</v>
      </c>
      <c r="D2968" s="4">
        <v>0</v>
      </c>
      <c r="E2968" s="29">
        <v>47</v>
      </c>
      <c r="G2968" s="82" t="e">
        <f>F2968+G2943</f>
        <v>#REF!</v>
      </c>
      <c r="H2968" s="92">
        <f t="shared" ref="H2968:H3031" si="210">IF(EXACT(B2968,B2967),D2968+H2967,E2968)</f>
        <v>47</v>
      </c>
      <c r="I2968" s="92">
        <f t="shared" si="208"/>
        <v>3.8501476017100584</v>
      </c>
      <c r="J2968" s="149">
        <f t="shared" si="207"/>
        <v>111.5791140343276</v>
      </c>
    </row>
    <row r="2969" spans="1:10" x14ac:dyDescent="0.25">
      <c r="A2969" s="92">
        <f t="shared" si="209"/>
        <v>121</v>
      </c>
      <c r="B2969" s="5" t="s">
        <v>30</v>
      </c>
      <c r="C2969" s="26">
        <v>44013</v>
      </c>
      <c r="D2969" s="4">
        <v>0</v>
      </c>
      <c r="E2969" s="29">
        <v>47</v>
      </c>
      <c r="G2969" s="82" t="e">
        <f>F2969+G2944</f>
        <v>#REF!</v>
      </c>
      <c r="H2969" s="92">
        <f t="shared" si="210"/>
        <v>47</v>
      </c>
      <c r="I2969" s="92">
        <f t="shared" si="208"/>
        <v>3.8501476017100584</v>
      </c>
      <c r="J2969" s="149">
        <f t="shared" si="207"/>
        <v>122.20573452828739</v>
      </c>
    </row>
    <row r="2970" spans="1:10" x14ac:dyDescent="0.25">
      <c r="A2970" s="92">
        <f t="shared" si="209"/>
        <v>122</v>
      </c>
      <c r="B2970" s="5" t="s">
        <v>30</v>
      </c>
      <c r="C2970" s="26">
        <v>44014</v>
      </c>
      <c r="D2970" s="4">
        <v>0</v>
      </c>
      <c r="E2970" s="29">
        <v>47</v>
      </c>
      <c r="G2970" s="82">
        <f>F2970+G2945</f>
        <v>101</v>
      </c>
      <c r="H2970" s="92">
        <f t="shared" si="210"/>
        <v>47</v>
      </c>
      <c r="I2970" s="92">
        <f t="shared" si="208"/>
        <v>3.8501476017100584</v>
      </c>
      <c r="J2970" s="149">
        <f t="shared" si="207"/>
        <v>169.20803370705977</v>
      </c>
    </row>
    <row r="2971" spans="1:10" x14ac:dyDescent="0.25">
      <c r="A2971" s="92">
        <f t="shared" si="209"/>
        <v>123</v>
      </c>
      <c r="B2971" s="5" t="s">
        <v>30</v>
      </c>
      <c r="C2971" s="26">
        <v>44015</v>
      </c>
      <c r="D2971" s="4">
        <v>0</v>
      </c>
      <c r="E2971" s="29">
        <v>47</v>
      </c>
      <c r="G2971" s="82" t="e">
        <f>F2971+G2946</f>
        <v>#REF!</v>
      </c>
      <c r="H2971" s="92">
        <f t="shared" si="210"/>
        <v>47</v>
      </c>
      <c r="I2971" s="92">
        <f t="shared" si="208"/>
        <v>3.8501476017100584</v>
      </c>
      <c r="J2971" s="149">
        <f t="shared" si="207"/>
        <v>180.48856928753042</v>
      </c>
    </row>
    <row r="2972" spans="1:10" x14ac:dyDescent="0.25">
      <c r="A2972" s="92">
        <f t="shared" si="209"/>
        <v>124</v>
      </c>
      <c r="B2972" s="5" t="s">
        <v>30</v>
      </c>
      <c r="C2972" s="26">
        <v>44016</v>
      </c>
      <c r="D2972" s="4">
        <v>0</v>
      </c>
      <c r="E2972" s="29">
        <v>47</v>
      </c>
      <c r="G2972" s="82">
        <f>F2972+G2947</f>
        <v>0</v>
      </c>
      <c r="H2972" s="92">
        <f t="shared" si="210"/>
        <v>47</v>
      </c>
      <c r="I2972" s="92">
        <f t="shared" si="208"/>
        <v>3.8501476017100584</v>
      </c>
      <c r="J2972" s="149">
        <f t="shared" si="207"/>
        <v>225.61071160941302</v>
      </c>
    </row>
    <row r="2973" spans="1:10" x14ac:dyDescent="0.25">
      <c r="A2973" s="92">
        <f t="shared" si="209"/>
        <v>125</v>
      </c>
      <c r="B2973" s="5" t="s">
        <v>30</v>
      </c>
      <c r="C2973" s="26">
        <v>44017</v>
      </c>
      <c r="D2973" s="4">
        <v>0</v>
      </c>
      <c r="E2973" s="29">
        <v>47</v>
      </c>
      <c r="G2973" s="82">
        <f>F2973+G2948</f>
        <v>12</v>
      </c>
      <c r="H2973" s="92">
        <f t="shared" si="210"/>
        <v>47</v>
      </c>
      <c r="I2973" s="92">
        <f t="shared" si="208"/>
        <v>3.8501476017100584</v>
      </c>
      <c r="J2973" s="149">
        <f t="shared" si="207"/>
        <v>386.76121990185089</v>
      </c>
    </row>
    <row r="2974" spans="1:10" x14ac:dyDescent="0.25">
      <c r="A2974" s="92">
        <f t="shared" si="209"/>
        <v>126</v>
      </c>
      <c r="B2974" s="5" t="s">
        <v>30</v>
      </c>
      <c r="C2974" s="26">
        <v>44018</v>
      </c>
      <c r="D2974" s="4">
        <v>2</v>
      </c>
      <c r="E2974" s="29">
        <v>49</v>
      </c>
      <c r="G2974" s="82">
        <f>F2974+G2949</f>
        <v>13</v>
      </c>
      <c r="H2974" s="92">
        <f t="shared" si="210"/>
        <v>49</v>
      </c>
      <c r="I2974" s="92">
        <f t="shared" si="208"/>
        <v>3.8918202981106265</v>
      </c>
      <c r="J2974" s="149">
        <f t="shared" si="207"/>
        <v>199.59750352525703</v>
      </c>
    </row>
    <row r="2975" spans="1:10" x14ac:dyDescent="0.25">
      <c r="A2975" s="92">
        <f t="shared" si="209"/>
        <v>127</v>
      </c>
      <c r="B2975" s="5" t="s">
        <v>30</v>
      </c>
      <c r="C2975" s="26">
        <v>44019</v>
      </c>
      <c r="D2975" s="4">
        <v>0</v>
      </c>
      <c r="E2975" s="29">
        <v>49</v>
      </c>
      <c r="G2975" s="82">
        <f>F2975+G2950</f>
        <v>21</v>
      </c>
      <c r="H2975" s="92">
        <f t="shared" si="210"/>
        <v>49</v>
      </c>
      <c r="I2975" s="92">
        <f t="shared" si="208"/>
        <v>3.8918202981106265</v>
      </c>
      <c r="J2975" s="149">
        <f t="shared" si="207"/>
        <v>116.43187705639993</v>
      </c>
    </row>
    <row r="2976" spans="1:10" x14ac:dyDescent="0.25">
      <c r="A2976" s="92">
        <f t="shared" si="209"/>
        <v>128</v>
      </c>
      <c r="B2976" s="5" t="s">
        <v>30</v>
      </c>
      <c r="C2976" s="26">
        <v>44020</v>
      </c>
      <c r="D2976" s="4">
        <v>0</v>
      </c>
      <c r="E2976" s="29">
        <v>49</v>
      </c>
      <c r="G2976" s="82">
        <f>F2976+G2951</f>
        <v>52</v>
      </c>
      <c r="H2976" s="92">
        <f t="shared" si="210"/>
        <v>49</v>
      </c>
      <c r="I2976" s="92">
        <f t="shared" si="208"/>
        <v>3.8918202981106265</v>
      </c>
      <c r="J2976" s="149">
        <f t="shared" si="207"/>
        <v>93.145501645119936</v>
      </c>
    </row>
    <row r="2977" spans="1:10" x14ac:dyDescent="0.25">
      <c r="A2977" s="92">
        <f t="shared" si="209"/>
        <v>129</v>
      </c>
      <c r="B2977" s="5" t="s">
        <v>30</v>
      </c>
      <c r="C2977" s="26">
        <v>44021</v>
      </c>
      <c r="D2977" s="4">
        <v>0</v>
      </c>
      <c r="E2977" s="29">
        <v>49</v>
      </c>
      <c r="G2977" s="82" t="e">
        <f>F2977+G2952</f>
        <v>#REF!</v>
      </c>
      <c r="H2977" s="92">
        <f t="shared" si="210"/>
        <v>49</v>
      </c>
      <c r="I2977" s="92">
        <f t="shared" si="208"/>
        <v>3.8918202981106265</v>
      </c>
      <c r="J2977" s="149">
        <f t="shared" si="207"/>
        <v>87.323907792299948</v>
      </c>
    </row>
    <row r="2978" spans="1:10" x14ac:dyDescent="0.25">
      <c r="A2978" s="92">
        <f t="shared" si="209"/>
        <v>130</v>
      </c>
      <c r="B2978" s="5" t="s">
        <v>30</v>
      </c>
      <c r="C2978" s="26">
        <v>44022</v>
      </c>
      <c r="D2978" s="4">
        <v>0</v>
      </c>
      <c r="E2978" s="29">
        <v>49</v>
      </c>
      <c r="G2978" s="82" t="e">
        <f>F2978+G2953</f>
        <v>#REF!</v>
      </c>
      <c r="H2978" s="92">
        <f t="shared" si="210"/>
        <v>49</v>
      </c>
      <c r="I2978" s="92">
        <f t="shared" si="208"/>
        <v>3.8918202981106265</v>
      </c>
      <c r="J2978" s="149">
        <f t="shared" si="207"/>
        <v>93.145501645119936</v>
      </c>
    </row>
    <row r="2979" spans="1:10" x14ac:dyDescent="0.25">
      <c r="A2979" s="92">
        <f t="shared" si="209"/>
        <v>131</v>
      </c>
      <c r="B2979" s="5" t="s">
        <v>30</v>
      </c>
      <c r="C2979" s="26">
        <v>44023</v>
      </c>
      <c r="D2979" s="4">
        <v>0</v>
      </c>
      <c r="E2979" s="29">
        <v>49</v>
      </c>
      <c r="G2979" s="82">
        <f>F2979+G2954</f>
        <v>254</v>
      </c>
      <c r="H2979" s="92">
        <f t="shared" si="210"/>
        <v>49</v>
      </c>
      <c r="I2979" s="92">
        <f t="shared" si="208"/>
        <v>3.8918202981106265</v>
      </c>
      <c r="J2979" s="149">
        <f t="shared" si="207"/>
        <v>116.43187705639993</v>
      </c>
    </row>
    <row r="2980" spans="1:10" x14ac:dyDescent="0.25">
      <c r="A2980" s="92">
        <f t="shared" si="209"/>
        <v>132</v>
      </c>
      <c r="B2980" s="5" t="s">
        <v>30</v>
      </c>
      <c r="C2980" s="26">
        <v>44024</v>
      </c>
      <c r="D2980" s="4">
        <v>0</v>
      </c>
      <c r="E2980" s="29">
        <v>49</v>
      </c>
      <c r="G2980" s="82">
        <f>F2980+G2955</f>
        <v>254</v>
      </c>
      <c r="H2980" s="92">
        <f t="shared" si="210"/>
        <v>49</v>
      </c>
      <c r="I2980" s="92">
        <f t="shared" si="208"/>
        <v>3.8918202981106265</v>
      </c>
      <c r="J2980" s="149">
        <f t="shared" si="207"/>
        <v>199.59750352525703</v>
      </c>
    </row>
    <row r="2981" spans="1:10" x14ac:dyDescent="0.25">
      <c r="A2981" s="92">
        <f t="shared" si="209"/>
        <v>133</v>
      </c>
      <c r="B2981" s="5" t="s">
        <v>30</v>
      </c>
      <c r="C2981" s="26">
        <v>44025</v>
      </c>
      <c r="D2981" s="4">
        <v>0</v>
      </c>
      <c r="E2981" s="29">
        <v>49</v>
      </c>
      <c r="G2981" s="82" t="e">
        <f>F2981+G2956</f>
        <v>#REF!</v>
      </c>
      <c r="H2981" s="92">
        <f t="shared" si="210"/>
        <v>49</v>
      </c>
      <c r="I2981" s="92">
        <f t="shared" si="208"/>
        <v>3.8918202981106265</v>
      </c>
      <c r="J2981" s="149" t="e">
        <f t="shared" si="207"/>
        <v>#DIV/0!</v>
      </c>
    </row>
    <row r="2982" spans="1:10" x14ac:dyDescent="0.25">
      <c r="A2982" s="92">
        <f t="shared" si="209"/>
        <v>134</v>
      </c>
      <c r="B2982" s="5" t="s">
        <v>30</v>
      </c>
      <c r="C2982" s="26">
        <v>44026</v>
      </c>
      <c r="D2982" s="4">
        <v>0</v>
      </c>
      <c r="E2982" s="29">
        <v>49</v>
      </c>
      <c r="G2982" s="82" t="e">
        <f>F2982+G2957</f>
        <v>#REF!</v>
      </c>
      <c r="H2982" s="92">
        <f t="shared" si="210"/>
        <v>49</v>
      </c>
      <c r="I2982" s="92">
        <f t="shared" si="208"/>
        <v>3.8918202981106265</v>
      </c>
      <c r="J2982" s="149" t="e">
        <f t="shared" si="207"/>
        <v>#DIV/0!</v>
      </c>
    </row>
    <row r="2983" spans="1:10" x14ac:dyDescent="0.25">
      <c r="A2983" s="92">
        <f t="shared" si="209"/>
        <v>135</v>
      </c>
      <c r="B2983" s="5" t="s">
        <v>30</v>
      </c>
      <c r="C2983" s="26">
        <v>44027</v>
      </c>
      <c r="D2983" s="4">
        <v>0</v>
      </c>
      <c r="E2983" s="29">
        <v>49</v>
      </c>
      <c r="G2983" s="82" t="e">
        <f>F2983+G2958</f>
        <v>#REF!</v>
      </c>
      <c r="H2983" s="92">
        <f t="shared" si="210"/>
        <v>49</v>
      </c>
      <c r="I2983" s="92">
        <f t="shared" si="208"/>
        <v>3.8918202981106265</v>
      </c>
      <c r="J2983" s="149" t="e">
        <f t="shared" si="207"/>
        <v>#DIV/0!</v>
      </c>
    </row>
    <row r="2984" spans="1:10" x14ac:dyDescent="0.25">
      <c r="A2984" s="92">
        <f t="shared" si="209"/>
        <v>136</v>
      </c>
      <c r="B2984" s="5" t="s">
        <v>30</v>
      </c>
      <c r="C2984" s="26">
        <v>44028</v>
      </c>
      <c r="D2984" s="4">
        <v>0</v>
      </c>
      <c r="E2984" s="29">
        <v>49</v>
      </c>
      <c r="G2984" s="82" t="e">
        <f>F2984+G2959</f>
        <v>#REF!</v>
      </c>
      <c r="H2984" s="92">
        <f t="shared" si="210"/>
        <v>49</v>
      </c>
      <c r="I2984" s="92">
        <f t="shared" si="208"/>
        <v>3.8918202981106265</v>
      </c>
      <c r="J2984" s="149" t="e">
        <f t="shared" ref="J2984:J3047" si="211">LN(2)/SLOPE(I2977:I2984,A2977:A2984)</f>
        <v>#DIV/0!</v>
      </c>
    </row>
    <row r="2985" spans="1:10" x14ac:dyDescent="0.25">
      <c r="A2985" s="92">
        <f t="shared" si="209"/>
        <v>137</v>
      </c>
      <c r="B2985" s="5" t="s">
        <v>30</v>
      </c>
      <c r="C2985" s="26">
        <v>44029</v>
      </c>
      <c r="D2985" s="4">
        <v>0</v>
      </c>
      <c r="E2985" s="29">
        <v>49</v>
      </c>
      <c r="G2985" s="82">
        <f>F2985+G2960</f>
        <v>262</v>
      </c>
      <c r="H2985" s="92">
        <f t="shared" si="210"/>
        <v>49</v>
      </c>
      <c r="I2985" s="92">
        <f t="shared" si="208"/>
        <v>3.8918202981106265</v>
      </c>
      <c r="J2985" s="149" t="e">
        <f t="shared" si="211"/>
        <v>#DIV/0!</v>
      </c>
    </row>
    <row r="2986" spans="1:10" x14ac:dyDescent="0.25">
      <c r="A2986" s="92">
        <f t="shared" si="209"/>
        <v>138</v>
      </c>
      <c r="B2986" s="5" t="s">
        <v>30</v>
      </c>
      <c r="C2986" s="26">
        <v>44030</v>
      </c>
      <c r="D2986" s="4">
        <v>0</v>
      </c>
      <c r="E2986" s="29">
        <v>49</v>
      </c>
      <c r="G2986" s="82" t="e">
        <f>F2986+G2961</f>
        <v>#REF!</v>
      </c>
      <c r="H2986" s="92">
        <f t="shared" si="210"/>
        <v>49</v>
      </c>
      <c r="I2986" s="92">
        <f t="shared" si="208"/>
        <v>3.8918202981106265</v>
      </c>
      <c r="J2986" s="149" t="e">
        <f t="shared" si="211"/>
        <v>#DIV/0!</v>
      </c>
    </row>
    <row r="2987" spans="1:10" x14ac:dyDescent="0.25">
      <c r="A2987" s="92">
        <f t="shared" si="209"/>
        <v>139</v>
      </c>
      <c r="B2987" s="5" t="s">
        <v>30</v>
      </c>
      <c r="C2987" s="26">
        <v>44031</v>
      </c>
      <c r="D2987" s="4">
        <v>0</v>
      </c>
      <c r="E2987" s="29">
        <v>49</v>
      </c>
      <c r="G2987" s="82" t="e">
        <f>F2987+G2962</f>
        <v>#REF!</v>
      </c>
      <c r="H2987" s="92">
        <f t="shared" si="210"/>
        <v>49</v>
      </c>
      <c r="I2987" s="92">
        <f t="shared" si="208"/>
        <v>3.8918202981106265</v>
      </c>
      <c r="J2987" s="149" t="e">
        <f t="shared" si="211"/>
        <v>#DIV/0!</v>
      </c>
    </row>
    <row r="2988" spans="1:10" x14ac:dyDescent="0.25">
      <c r="A2988" s="92">
        <f t="shared" si="209"/>
        <v>140</v>
      </c>
      <c r="B2988" s="5" t="s">
        <v>30</v>
      </c>
      <c r="C2988" s="26">
        <v>44032</v>
      </c>
      <c r="D2988" s="4">
        <v>0</v>
      </c>
      <c r="E2988" s="29">
        <v>49</v>
      </c>
      <c r="G2988" s="82">
        <f>F2988+G2963</f>
        <v>254</v>
      </c>
      <c r="H2988" s="92">
        <f t="shared" si="210"/>
        <v>49</v>
      </c>
      <c r="I2988" s="92">
        <f t="shared" si="208"/>
        <v>3.8918202981106265</v>
      </c>
      <c r="J2988" s="149" t="e">
        <f t="shared" si="211"/>
        <v>#DIV/0!</v>
      </c>
    </row>
    <row r="2989" spans="1:10" x14ac:dyDescent="0.25">
      <c r="A2989" s="92">
        <f t="shared" si="209"/>
        <v>141</v>
      </c>
      <c r="B2989" s="5" t="s">
        <v>30</v>
      </c>
      <c r="C2989" s="26">
        <v>44033</v>
      </c>
      <c r="D2989" s="4">
        <v>0</v>
      </c>
      <c r="E2989" s="29">
        <v>49</v>
      </c>
      <c r="G2989" s="82">
        <f>F2989+G2964</f>
        <v>285</v>
      </c>
      <c r="H2989" s="92">
        <f t="shared" si="210"/>
        <v>49</v>
      </c>
      <c r="I2989" s="92">
        <f t="shared" si="208"/>
        <v>3.8918202981106265</v>
      </c>
      <c r="J2989" s="149" t="e">
        <f t="shared" si="211"/>
        <v>#DIV/0!</v>
      </c>
    </row>
    <row r="2990" spans="1:10" x14ac:dyDescent="0.25">
      <c r="A2990" s="92">
        <f t="shared" si="209"/>
        <v>142</v>
      </c>
      <c r="B2990" s="5" t="s">
        <v>30</v>
      </c>
      <c r="C2990" s="26">
        <v>44034</v>
      </c>
      <c r="D2990" s="4">
        <v>0</v>
      </c>
      <c r="E2990" s="29">
        <v>49</v>
      </c>
      <c r="G2990" s="82" t="e">
        <f>F2990+G2965</f>
        <v>#REF!</v>
      </c>
      <c r="H2990" s="92">
        <f t="shared" si="210"/>
        <v>49</v>
      </c>
      <c r="I2990" s="92">
        <f t="shared" si="208"/>
        <v>3.8918202981106265</v>
      </c>
      <c r="J2990" s="149" t="e">
        <f t="shared" si="211"/>
        <v>#DIV/0!</v>
      </c>
    </row>
    <row r="2991" spans="1:10" x14ac:dyDescent="0.25">
      <c r="A2991" s="92">
        <f t="shared" si="209"/>
        <v>143</v>
      </c>
      <c r="B2991" s="5" t="s">
        <v>30</v>
      </c>
      <c r="C2991" s="26">
        <v>44035</v>
      </c>
      <c r="D2991" s="4">
        <v>2</v>
      </c>
      <c r="E2991" s="29">
        <v>51</v>
      </c>
      <c r="G2991" s="82" t="e">
        <f>F2991+G2966</f>
        <v>#REF!</v>
      </c>
      <c r="H2991" s="92">
        <f t="shared" si="210"/>
        <v>51</v>
      </c>
      <c r="I2991" s="92">
        <f t="shared" si="208"/>
        <v>3.9318256327243257</v>
      </c>
      <c r="J2991" s="149">
        <f t="shared" si="211"/>
        <v>207.91642532271288</v>
      </c>
    </row>
    <row r="2992" spans="1:10" x14ac:dyDescent="0.25">
      <c r="A2992" s="92">
        <f t="shared" si="209"/>
        <v>144</v>
      </c>
      <c r="B2992" s="5" t="s">
        <v>30</v>
      </c>
      <c r="C2992" s="26">
        <v>44036</v>
      </c>
      <c r="D2992" s="4">
        <v>1</v>
      </c>
      <c r="E2992" s="29">
        <v>52</v>
      </c>
      <c r="G2992" s="82">
        <f>F2992+G2967</f>
        <v>141</v>
      </c>
      <c r="H2992" s="92">
        <f t="shared" si="210"/>
        <v>52</v>
      </c>
      <c r="I2992" s="92">
        <f t="shared" si="208"/>
        <v>3.9512437185814275</v>
      </c>
      <c r="J2992" s="149">
        <f t="shared" si="211"/>
        <v>94.521509939073098</v>
      </c>
    </row>
    <row r="2993" spans="1:10" x14ac:dyDescent="0.25">
      <c r="A2993" s="92">
        <f t="shared" si="209"/>
        <v>145</v>
      </c>
      <c r="B2993" s="5" t="s">
        <v>30</v>
      </c>
      <c r="C2993" s="26">
        <v>44037</v>
      </c>
      <c r="D2993" s="4">
        <v>3</v>
      </c>
      <c r="E2993" s="29">
        <v>55</v>
      </c>
      <c r="G2993" s="82" t="e">
        <f>F2993+G2968</f>
        <v>#REF!</v>
      </c>
      <c r="H2993" s="92">
        <f t="shared" si="210"/>
        <v>55</v>
      </c>
      <c r="I2993" s="92">
        <f t="shared" si="208"/>
        <v>4.0073331852324712</v>
      </c>
      <c r="J2993" s="149">
        <f t="shared" si="211"/>
        <v>47.502044225415176</v>
      </c>
    </row>
    <row r="2994" spans="1:10" x14ac:dyDescent="0.25">
      <c r="A2994" s="92">
        <f t="shared" si="209"/>
        <v>146</v>
      </c>
      <c r="B2994" s="5" t="s">
        <v>30</v>
      </c>
      <c r="C2994" s="26">
        <v>44038</v>
      </c>
      <c r="D2994" s="4">
        <v>2</v>
      </c>
      <c r="E2994" s="29">
        <v>57</v>
      </c>
      <c r="G2994" s="82" t="e">
        <f>F2994+G2969</f>
        <v>#REF!</v>
      </c>
      <c r="H2994" s="92">
        <f t="shared" si="210"/>
        <v>57</v>
      </c>
      <c r="I2994" s="92">
        <f t="shared" si="208"/>
        <v>4.0430512678345503</v>
      </c>
      <c r="J2994" s="149">
        <f t="shared" si="211"/>
        <v>31.396990508717707</v>
      </c>
    </row>
    <row r="2995" spans="1:10" x14ac:dyDescent="0.25">
      <c r="A2995" s="92">
        <f t="shared" si="209"/>
        <v>147</v>
      </c>
      <c r="B2995" s="5" t="s">
        <v>30</v>
      </c>
      <c r="C2995" s="26">
        <v>44039</v>
      </c>
      <c r="D2995" s="4">
        <v>-1</v>
      </c>
      <c r="E2995" s="29">
        <v>56</v>
      </c>
      <c r="G2995" s="82">
        <f>F2995+G2970</f>
        <v>101</v>
      </c>
      <c r="H2995" s="92">
        <f t="shared" si="210"/>
        <v>56</v>
      </c>
      <c r="I2995" s="92">
        <f t="shared" si="208"/>
        <v>4.0253516907351496</v>
      </c>
      <c r="J2995" s="149">
        <f t="shared" si="211"/>
        <v>28.307796519547729</v>
      </c>
    </row>
    <row r="2996" spans="1:10" x14ac:dyDescent="0.25">
      <c r="A2996" s="92">
        <f t="shared" si="209"/>
        <v>148</v>
      </c>
      <c r="B2996" s="5" t="s">
        <v>30</v>
      </c>
      <c r="C2996" s="26">
        <v>44040</v>
      </c>
      <c r="D2996" s="4">
        <v>-4</v>
      </c>
      <c r="E2996" s="29">
        <v>52</v>
      </c>
      <c r="G2996" s="82" t="e">
        <f>F2996+G2971</f>
        <v>#REF!</v>
      </c>
      <c r="H2996" s="92">
        <f t="shared" si="210"/>
        <v>52</v>
      </c>
      <c r="I2996" s="92">
        <f t="shared" si="208"/>
        <v>3.9512437185814275</v>
      </c>
      <c r="J2996" s="149">
        <f t="shared" si="211"/>
        <v>39.517351629549509</v>
      </c>
    </row>
    <row r="2997" spans="1:10" x14ac:dyDescent="0.25">
      <c r="A2997" s="92">
        <f t="shared" si="209"/>
        <v>149</v>
      </c>
      <c r="B2997" s="5" t="s">
        <v>30</v>
      </c>
      <c r="C2997" s="26">
        <v>44041</v>
      </c>
      <c r="D2997" s="4">
        <v>0</v>
      </c>
      <c r="E2997" s="29">
        <v>52</v>
      </c>
      <c r="G2997" s="82">
        <f>F2997+G2972</f>
        <v>0</v>
      </c>
      <c r="H2997" s="92">
        <f t="shared" si="210"/>
        <v>52</v>
      </c>
      <c r="I2997" s="92">
        <f t="shared" si="208"/>
        <v>3.9512437185814275</v>
      </c>
      <c r="J2997" s="149">
        <f t="shared" si="211"/>
        <v>75.508542522216814</v>
      </c>
    </row>
    <row r="2998" spans="1:10" x14ac:dyDescent="0.25">
      <c r="A2998" s="92">
        <f t="shared" si="209"/>
        <v>150</v>
      </c>
      <c r="B2998" s="5" t="s">
        <v>30</v>
      </c>
      <c r="C2998" s="26">
        <v>44042</v>
      </c>
      <c r="D2998" s="4">
        <v>1</v>
      </c>
      <c r="E2998" s="29">
        <v>53</v>
      </c>
      <c r="G2998" s="82">
        <f>F2998+G2973</f>
        <v>12</v>
      </c>
      <c r="H2998" s="92">
        <f t="shared" si="210"/>
        <v>53</v>
      </c>
      <c r="I2998" s="92">
        <f t="shared" si="208"/>
        <v>3.970291913552122</v>
      </c>
      <c r="J2998" s="149">
        <f t="shared" si="211"/>
        <v>699.00560694884598</v>
      </c>
    </row>
    <row r="2999" spans="1:10" x14ac:dyDescent="0.25">
      <c r="A2999" s="92">
        <f t="shared" si="209"/>
        <v>151</v>
      </c>
      <c r="B2999" s="5" t="s">
        <v>30</v>
      </c>
      <c r="C2999" s="26">
        <v>44043</v>
      </c>
      <c r="D2999" s="4">
        <v>6</v>
      </c>
      <c r="E2999" s="29">
        <v>59</v>
      </c>
      <c r="G2999" s="82">
        <f>F2999+G2974</f>
        <v>13</v>
      </c>
      <c r="H2999" s="92">
        <f t="shared" si="210"/>
        <v>59</v>
      </c>
      <c r="I2999" s="92">
        <f t="shared" si="208"/>
        <v>4.0775374439057197</v>
      </c>
      <c r="J2999" s="149">
        <f t="shared" si="211"/>
        <v>166.6795870628911</v>
      </c>
    </row>
    <row r="3000" spans="1:10" x14ac:dyDescent="0.25">
      <c r="A3000" s="92">
        <f t="shared" si="209"/>
        <v>152</v>
      </c>
      <c r="B3000" s="5" t="s">
        <v>30</v>
      </c>
      <c r="C3000" s="26">
        <v>44044</v>
      </c>
      <c r="D3000" s="4">
        <v>-1</v>
      </c>
      <c r="E3000" s="29">
        <v>58</v>
      </c>
      <c r="G3000" s="82">
        <f>F3000+G2975</f>
        <v>21</v>
      </c>
      <c r="H3000" s="92">
        <f t="shared" si="210"/>
        <v>58</v>
      </c>
      <c r="I3000" s="92">
        <f t="shared" si="208"/>
        <v>4.0604430105464191</v>
      </c>
      <c r="J3000" s="149">
        <f t="shared" si="211"/>
        <v>153.61804940867353</v>
      </c>
    </row>
    <row r="3001" spans="1:10" x14ac:dyDescent="0.25">
      <c r="A3001" s="92">
        <f t="shared" si="209"/>
        <v>153</v>
      </c>
      <c r="B3001" s="5" t="s">
        <v>30</v>
      </c>
      <c r="C3001" s="26">
        <v>44045</v>
      </c>
      <c r="D3001" s="4">
        <v>6</v>
      </c>
      <c r="E3001" s="29">
        <v>64</v>
      </c>
      <c r="G3001" s="82">
        <f>F3001+G2976</f>
        <v>52</v>
      </c>
      <c r="H3001" s="92">
        <f t="shared" si="210"/>
        <v>64</v>
      </c>
      <c r="I3001" s="92">
        <f t="shared" si="208"/>
        <v>4.1588830833596715</v>
      </c>
      <c r="J3001" s="149">
        <f t="shared" si="211"/>
        <v>42.063284289430257</v>
      </c>
    </row>
    <row r="3002" spans="1:10" x14ac:dyDescent="0.25">
      <c r="A3002" s="92">
        <f t="shared" si="209"/>
        <v>154</v>
      </c>
      <c r="B3002" s="5" t="s">
        <v>30</v>
      </c>
      <c r="C3002" s="26">
        <v>44046</v>
      </c>
      <c r="D3002" s="4">
        <v>-4</v>
      </c>
      <c r="E3002" s="29">
        <v>60</v>
      </c>
      <c r="G3002" s="82" t="e">
        <f>F3002+G2977</f>
        <v>#REF!</v>
      </c>
      <c r="H3002" s="92">
        <f t="shared" si="210"/>
        <v>60</v>
      </c>
      <c r="I3002" s="92">
        <f t="shared" si="208"/>
        <v>4.0943445622221004</v>
      </c>
      <c r="J3002" s="149">
        <f t="shared" si="211"/>
        <v>29.767203987511355</v>
      </c>
    </row>
    <row r="3003" spans="1:10" x14ac:dyDescent="0.25">
      <c r="A3003" s="92">
        <f t="shared" si="209"/>
        <v>155</v>
      </c>
      <c r="B3003" s="5" t="s">
        <v>30</v>
      </c>
      <c r="C3003" s="26">
        <v>44047</v>
      </c>
      <c r="D3003" s="4">
        <v>-1</v>
      </c>
      <c r="E3003" s="29">
        <v>59</v>
      </c>
      <c r="G3003" s="82" t="e">
        <f>F3003+G2978</f>
        <v>#REF!</v>
      </c>
      <c r="H3003" s="92">
        <f t="shared" si="210"/>
        <v>59</v>
      </c>
      <c r="I3003" s="92">
        <f t="shared" si="208"/>
        <v>4.0775374439057197</v>
      </c>
      <c r="J3003" s="149">
        <f t="shared" si="211"/>
        <v>27.103293952472445</v>
      </c>
    </row>
    <row r="3004" spans="1:10" x14ac:dyDescent="0.25">
      <c r="A3004" s="92">
        <f t="shared" si="209"/>
        <v>156</v>
      </c>
      <c r="B3004" s="5" t="s">
        <v>30</v>
      </c>
      <c r="C3004" s="26">
        <v>44048</v>
      </c>
      <c r="D3004" s="4">
        <v>0</v>
      </c>
      <c r="E3004" s="29">
        <v>59</v>
      </c>
      <c r="G3004" s="82">
        <f>F3004+G2979</f>
        <v>254</v>
      </c>
      <c r="H3004" s="92">
        <f t="shared" si="210"/>
        <v>59</v>
      </c>
      <c r="I3004" s="92">
        <f t="shared" si="208"/>
        <v>4.0775374439057197</v>
      </c>
      <c r="J3004" s="149">
        <f t="shared" si="211"/>
        <v>37.105785219869666</v>
      </c>
    </row>
    <row r="3005" spans="1:10" x14ac:dyDescent="0.25">
      <c r="A3005" s="92">
        <f t="shared" si="209"/>
        <v>157</v>
      </c>
      <c r="B3005" s="5" t="s">
        <v>30</v>
      </c>
      <c r="C3005" s="26">
        <v>44049</v>
      </c>
      <c r="D3005" s="4">
        <v>1</v>
      </c>
      <c r="E3005" s="29">
        <v>60</v>
      </c>
      <c r="G3005" s="82">
        <f>F3005+G2980</f>
        <v>254</v>
      </c>
      <c r="H3005" s="92">
        <f t="shared" si="210"/>
        <v>60</v>
      </c>
      <c r="I3005" s="92">
        <f t="shared" si="208"/>
        <v>4.0943445622221004</v>
      </c>
      <c r="J3005" s="149">
        <f t="shared" si="211"/>
        <v>68.089645933963851</v>
      </c>
    </row>
    <row r="3006" spans="1:10" x14ac:dyDescent="0.25">
      <c r="A3006" s="92">
        <f t="shared" si="209"/>
        <v>158</v>
      </c>
      <c r="B3006" s="5" t="s">
        <v>30</v>
      </c>
      <c r="C3006" s="26">
        <v>44050</v>
      </c>
      <c r="D3006" s="4">
        <v>-1</v>
      </c>
      <c r="E3006" s="29">
        <v>59</v>
      </c>
      <c r="G3006" s="82" t="e">
        <f>F3006+G2981</f>
        <v>#REF!</v>
      </c>
      <c r="H3006" s="92">
        <f t="shared" si="210"/>
        <v>59</v>
      </c>
      <c r="I3006" s="92">
        <f t="shared" si="208"/>
        <v>4.0775374439057197</v>
      </c>
      <c r="J3006" s="149">
        <f t="shared" si="211"/>
        <v>-637.47247261271536</v>
      </c>
    </row>
    <row r="3007" spans="1:10" x14ac:dyDescent="0.25">
      <c r="A3007" s="92">
        <f t="shared" si="209"/>
        <v>159</v>
      </c>
      <c r="B3007" s="5" t="s">
        <v>30</v>
      </c>
      <c r="C3007" s="26">
        <v>44051</v>
      </c>
      <c r="D3007" s="4">
        <v>-2</v>
      </c>
      <c r="E3007" s="29">
        <v>57</v>
      </c>
      <c r="G3007" s="82" t="e">
        <f>F3007+G2982</f>
        <v>#REF!</v>
      </c>
      <c r="H3007" s="92">
        <f t="shared" si="210"/>
        <v>57</v>
      </c>
      <c r="I3007" s="92">
        <f t="shared" si="208"/>
        <v>4.0430512678345503</v>
      </c>
      <c r="J3007" s="149">
        <f t="shared" si="211"/>
        <v>-110.17525973049702</v>
      </c>
    </row>
    <row r="3008" spans="1:10" x14ac:dyDescent="0.25">
      <c r="A3008" s="92">
        <f t="shared" si="209"/>
        <v>160</v>
      </c>
      <c r="B3008" s="5" t="s">
        <v>30</v>
      </c>
      <c r="C3008" s="26">
        <v>44052</v>
      </c>
      <c r="D3008" s="4">
        <v>3</v>
      </c>
      <c r="E3008" s="29">
        <v>60</v>
      </c>
      <c r="G3008" s="82" t="e">
        <f>F3008+G2983</f>
        <v>#REF!</v>
      </c>
      <c r="H3008" s="92">
        <f t="shared" si="210"/>
        <v>60</v>
      </c>
      <c r="I3008" s="92">
        <f t="shared" si="208"/>
        <v>4.0943445622221004</v>
      </c>
      <c r="J3008" s="149">
        <f t="shared" si="211"/>
        <v>-84.208737315932382</v>
      </c>
    </row>
    <row r="3009" spans="1:10" x14ac:dyDescent="0.25">
      <c r="A3009" s="92">
        <f t="shared" si="209"/>
        <v>161</v>
      </c>
      <c r="B3009" s="5" t="s">
        <v>30</v>
      </c>
      <c r="C3009" s="26">
        <v>44053</v>
      </c>
      <c r="D3009" s="4">
        <v>1</v>
      </c>
      <c r="E3009" s="29">
        <v>61</v>
      </c>
      <c r="G3009" s="82">
        <f>F3009+G2985</f>
        <v>262</v>
      </c>
      <c r="H3009" s="92">
        <f t="shared" si="210"/>
        <v>61</v>
      </c>
      <c r="I3009" s="92">
        <f t="shared" si="208"/>
        <v>4.1108738641733114</v>
      </c>
      <c r="J3009" s="149">
        <f t="shared" si="211"/>
        <v>732.61176665666937</v>
      </c>
    </row>
    <row r="3010" spans="1:10" x14ac:dyDescent="0.25">
      <c r="A3010" s="92">
        <f t="shared" si="209"/>
        <v>162</v>
      </c>
      <c r="B3010" s="5" t="s">
        <v>30</v>
      </c>
      <c r="C3010" s="26">
        <v>44054</v>
      </c>
      <c r="D3010" s="4">
        <v>1</v>
      </c>
      <c r="E3010" s="29">
        <v>62</v>
      </c>
      <c r="G3010" s="82" t="e">
        <f>F3010+G2986</f>
        <v>#REF!</v>
      </c>
      <c r="H3010" s="92">
        <f t="shared" si="210"/>
        <v>62</v>
      </c>
      <c r="I3010" s="92">
        <f t="shared" ref="I3010:I3073" si="212">LN(H3010)</f>
        <v>4.1271343850450917</v>
      </c>
      <c r="J3010" s="149">
        <f t="shared" si="211"/>
        <v>121.45902954501597</v>
      </c>
    </row>
    <row r="3011" spans="1:10" x14ac:dyDescent="0.25">
      <c r="A3011" s="92">
        <f t="shared" si="209"/>
        <v>163</v>
      </c>
      <c r="B3011" s="5" t="s">
        <v>30</v>
      </c>
      <c r="C3011" s="26">
        <v>44055</v>
      </c>
      <c r="D3011" s="4">
        <v>-1</v>
      </c>
      <c r="E3011" s="29">
        <f>D3011+E2987</f>
        <v>48</v>
      </c>
      <c r="G3011" s="82" t="e">
        <f>F3011+G2987</f>
        <v>#REF!</v>
      </c>
      <c r="H3011" s="92">
        <f t="shared" si="210"/>
        <v>61</v>
      </c>
      <c r="I3011" s="92">
        <f t="shared" si="212"/>
        <v>4.1108738641733114</v>
      </c>
      <c r="J3011" s="149">
        <f t="shared" si="211"/>
        <v>106.13135529294439</v>
      </c>
    </row>
    <row r="3012" spans="1:10" x14ac:dyDescent="0.25">
      <c r="A3012" s="92">
        <f t="shared" ref="A3012:A3075" si="213">IF(EXACT(B3012,B3011),A3011+1,1)</f>
        <v>164</v>
      </c>
      <c r="B3012" s="5" t="s">
        <v>30</v>
      </c>
      <c r="C3012" s="26">
        <v>44056</v>
      </c>
      <c r="D3012" s="4">
        <v>2</v>
      </c>
      <c r="E3012" s="29">
        <f>D3012+E2988</f>
        <v>51</v>
      </c>
      <c r="G3012" s="82">
        <f>F3012+G2988</f>
        <v>254</v>
      </c>
      <c r="H3012" s="92">
        <f t="shared" si="210"/>
        <v>63</v>
      </c>
      <c r="I3012" s="92">
        <f t="shared" si="212"/>
        <v>4.1431347263915326</v>
      </c>
      <c r="J3012" s="149">
        <f t="shared" si="211"/>
        <v>74.935611116780549</v>
      </c>
    </row>
    <row r="3013" spans="1:10" x14ac:dyDescent="0.25">
      <c r="A3013" s="92">
        <f t="shared" si="213"/>
        <v>165</v>
      </c>
      <c r="B3013" s="5" t="s">
        <v>30</v>
      </c>
      <c r="C3013" s="26">
        <v>44057</v>
      </c>
      <c r="D3013" s="4">
        <v>1</v>
      </c>
      <c r="E3013" s="29">
        <f>D3013+E2989</f>
        <v>50</v>
      </c>
      <c r="G3013" s="82">
        <f>F3013+G2989</f>
        <v>285</v>
      </c>
      <c r="H3013" s="92">
        <f t="shared" si="210"/>
        <v>64</v>
      </c>
      <c r="I3013" s="92">
        <f t="shared" si="212"/>
        <v>4.1588830833596715</v>
      </c>
      <c r="J3013" s="149">
        <f t="shared" si="211"/>
        <v>51.26804803664244</v>
      </c>
    </row>
    <row r="3014" spans="1:10" x14ac:dyDescent="0.25">
      <c r="A3014" s="92">
        <f t="shared" si="213"/>
        <v>166</v>
      </c>
      <c r="B3014" s="5" t="s">
        <v>30</v>
      </c>
      <c r="C3014" s="26">
        <v>44058</v>
      </c>
      <c r="D3014" s="4">
        <v>3</v>
      </c>
      <c r="E3014" s="29">
        <f>D3014+E2990</f>
        <v>52</v>
      </c>
      <c r="G3014" s="82" t="e">
        <f>F3014+G2990</f>
        <v>#REF!</v>
      </c>
      <c r="H3014" s="92">
        <f t="shared" si="210"/>
        <v>67</v>
      </c>
      <c r="I3014" s="92">
        <f t="shared" si="212"/>
        <v>4.2046926193909657</v>
      </c>
      <c r="J3014" s="149">
        <f t="shared" si="211"/>
        <v>37.938493771621189</v>
      </c>
    </row>
    <row r="3015" spans="1:10" x14ac:dyDescent="0.25">
      <c r="A3015" s="92">
        <f t="shared" si="213"/>
        <v>167</v>
      </c>
      <c r="B3015" s="5" t="s">
        <v>30</v>
      </c>
      <c r="C3015" s="26">
        <v>44059</v>
      </c>
      <c r="D3015" s="4">
        <v>0</v>
      </c>
      <c r="E3015" s="29">
        <f>D3015+E2991</f>
        <v>51</v>
      </c>
      <c r="G3015" s="82" t="e">
        <f>F3015+G2991</f>
        <v>#REF!</v>
      </c>
      <c r="H3015" s="92">
        <f t="shared" si="210"/>
        <v>67</v>
      </c>
      <c r="I3015" s="92">
        <f t="shared" si="212"/>
        <v>4.2046926193909657</v>
      </c>
      <c r="J3015" s="149">
        <f t="shared" si="211"/>
        <v>42.529425787788597</v>
      </c>
    </row>
    <row r="3016" spans="1:10" x14ac:dyDescent="0.25">
      <c r="A3016" s="92">
        <f t="shared" si="213"/>
        <v>168</v>
      </c>
      <c r="B3016" s="5" t="s">
        <v>30</v>
      </c>
      <c r="C3016" s="26">
        <v>44060</v>
      </c>
      <c r="D3016" s="4">
        <v>-4</v>
      </c>
      <c r="E3016" s="29">
        <f>D3016+E2992</f>
        <v>48</v>
      </c>
      <c r="G3016" s="82">
        <f>F3016+G2992</f>
        <v>141</v>
      </c>
      <c r="H3016" s="92">
        <f t="shared" si="210"/>
        <v>63</v>
      </c>
      <c r="I3016" s="92">
        <f t="shared" si="212"/>
        <v>4.1431347263915326</v>
      </c>
      <c r="J3016" s="149">
        <f t="shared" si="211"/>
        <v>63.925085298881044</v>
      </c>
    </row>
    <row r="3017" spans="1:10" x14ac:dyDescent="0.25">
      <c r="A3017" s="92">
        <f t="shared" si="213"/>
        <v>169</v>
      </c>
      <c r="B3017" s="5" t="s">
        <v>30</v>
      </c>
      <c r="C3017" s="26">
        <v>44061</v>
      </c>
      <c r="D3017" s="4">
        <v>0</v>
      </c>
      <c r="E3017" s="29">
        <v>55</v>
      </c>
      <c r="G3017" s="82" t="e">
        <f>F3017+G2993</f>
        <v>#REF!</v>
      </c>
      <c r="H3017" s="92">
        <f t="shared" si="210"/>
        <v>63</v>
      </c>
      <c r="I3017" s="92">
        <f t="shared" si="212"/>
        <v>4.1431347263915326</v>
      </c>
      <c r="J3017" s="149">
        <f t="shared" si="211"/>
        <v>115.57270475324506</v>
      </c>
    </row>
    <row r="3018" spans="1:10" x14ac:dyDescent="0.25">
      <c r="A3018" s="92">
        <f t="shared" si="213"/>
        <v>170</v>
      </c>
      <c r="B3018" s="5" t="s">
        <v>30</v>
      </c>
      <c r="C3018" s="26">
        <v>44062</v>
      </c>
      <c r="D3018" s="4">
        <v>0</v>
      </c>
      <c r="E3018" s="29">
        <f>D3018+E2994</f>
        <v>57</v>
      </c>
      <c r="G3018" s="82" t="e">
        <f>F3018+G2994</f>
        <v>#REF!</v>
      </c>
      <c r="H3018" s="92">
        <f t="shared" si="210"/>
        <v>63</v>
      </c>
      <c r="I3018" s="92">
        <f t="shared" si="212"/>
        <v>4.1431347263915326</v>
      </c>
      <c r="J3018" s="149">
        <f t="shared" si="211"/>
        <v>326.03902263552641</v>
      </c>
    </row>
    <row r="3019" spans="1:10" x14ac:dyDescent="0.25">
      <c r="A3019" s="92">
        <f t="shared" si="213"/>
        <v>171</v>
      </c>
      <c r="B3019" s="5" t="s">
        <v>30</v>
      </c>
      <c r="C3019" s="26">
        <v>44063</v>
      </c>
      <c r="D3019" s="4">
        <v>-2</v>
      </c>
      <c r="E3019" s="29">
        <f>D3019+E2995</f>
        <v>54</v>
      </c>
      <c r="G3019" s="82">
        <f>F3019+G2995</f>
        <v>101</v>
      </c>
      <c r="H3019" s="92">
        <f t="shared" si="210"/>
        <v>61</v>
      </c>
      <c r="I3019" s="92">
        <f t="shared" si="212"/>
        <v>4.1108738641733114</v>
      </c>
      <c r="J3019" s="149">
        <f t="shared" si="211"/>
        <v>-105.70883696318337</v>
      </c>
    </row>
    <row r="3020" spans="1:10" x14ac:dyDescent="0.25">
      <c r="A3020" s="92">
        <f t="shared" si="213"/>
        <v>172</v>
      </c>
      <c r="B3020" s="5" t="s">
        <v>30</v>
      </c>
      <c r="C3020" s="26">
        <v>44064</v>
      </c>
      <c r="D3020" s="4">
        <v>5</v>
      </c>
      <c r="E3020" s="29">
        <f>D3020+E2996</f>
        <v>57</v>
      </c>
      <c r="G3020" s="82" t="e">
        <f>F3020+G2996</f>
        <v>#REF!</v>
      </c>
      <c r="H3020" s="92">
        <f t="shared" si="210"/>
        <v>66</v>
      </c>
      <c r="I3020" s="92">
        <f t="shared" si="212"/>
        <v>4.1896547420264252</v>
      </c>
      <c r="J3020" s="149">
        <f t="shared" si="211"/>
        <v>-132.8213954355075</v>
      </c>
    </row>
    <row r="3021" spans="1:10" x14ac:dyDescent="0.25">
      <c r="A3021" s="92">
        <f t="shared" si="213"/>
        <v>173</v>
      </c>
      <c r="B3021" s="5" t="s">
        <v>30</v>
      </c>
      <c r="C3021" s="26">
        <v>44065</v>
      </c>
      <c r="D3021" s="4">
        <v>1</v>
      </c>
      <c r="E3021" s="29">
        <f>D3021+E2997</f>
        <v>53</v>
      </c>
      <c r="G3021" s="82">
        <f>F3021+G2997</f>
        <v>0</v>
      </c>
      <c r="H3021" s="92">
        <f t="shared" si="210"/>
        <v>67</v>
      </c>
      <c r="I3021" s="92">
        <f t="shared" si="212"/>
        <v>4.2046926193909657</v>
      </c>
      <c r="J3021" s="149">
        <f t="shared" si="211"/>
        <v>-338.56890741966424</v>
      </c>
    </row>
    <row r="3022" spans="1:10" x14ac:dyDescent="0.25">
      <c r="A3022" s="92">
        <f t="shared" si="213"/>
        <v>174</v>
      </c>
      <c r="B3022" s="5" t="s">
        <v>30</v>
      </c>
      <c r="C3022" s="26">
        <v>44066</v>
      </c>
      <c r="D3022" s="4">
        <v>-3</v>
      </c>
      <c r="E3022" s="29">
        <f>D3022+E2998</f>
        <v>50</v>
      </c>
      <c r="G3022" s="82">
        <f>F3022+G2998</f>
        <v>12</v>
      </c>
      <c r="H3022" s="92">
        <f t="shared" si="210"/>
        <v>64</v>
      </c>
      <c r="I3022" s="92">
        <f t="shared" si="212"/>
        <v>4.1588830833596715</v>
      </c>
      <c r="J3022" s="149">
        <f t="shared" si="211"/>
        <v>616.64046932426288</v>
      </c>
    </row>
    <row r="3023" spans="1:10" x14ac:dyDescent="0.25">
      <c r="A3023" s="92">
        <f t="shared" si="213"/>
        <v>175</v>
      </c>
      <c r="B3023" s="5" t="s">
        <v>30</v>
      </c>
      <c r="C3023" s="26">
        <v>44067</v>
      </c>
      <c r="D3023" s="4">
        <v>2</v>
      </c>
      <c r="E3023" s="29">
        <f>D3023+E2999</f>
        <v>61</v>
      </c>
      <c r="G3023" s="82">
        <f>F3023+G2999</f>
        <v>13</v>
      </c>
      <c r="H3023" s="92">
        <f t="shared" si="210"/>
        <v>66</v>
      </c>
      <c r="I3023" s="92">
        <f t="shared" si="212"/>
        <v>4.1896547420264252</v>
      </c>
      <c r="J3023" s="149">
        <f t="shared" si="211"/>
        <v>87.183565778663052</v>
      </c>
    </row>
    <row r="3024" spans="1:10" x14ac:dyDescent="0.25">
      <c r="A3024" s="92">
        <f t="shared" si="213"/>
        <v>176</v>
      </c>
      <c r="B3024" s="5" t="s">
        <v>30</v>
      </c>
      <c r="C3024" s="26">
        <v>44068</v>
      </c>
      <c r="D3024" s="4">
        <v>1</v>
      </c>
      <c r="E3024" s="29">
        <f>D3024+E3000</f>
        <v>59</v>
      </c>
      <c r="G3024" s="82">
        <f>F3024+G3000</f>
        <v>21</v>
      </c>
      <c r="H3024" s="92">
        <f t="shared" si="210"/>
        <v>67</v>
      </c>
      <c r="I3024" s="92">
        <f t="shared" si="212"/>
        <v>4.2046926193909657</v>
      </c>
      <c r="J3024" s="149">
        <f t="shared" si="211"/>
        <v>70.783400809068226</v>
      </c>
    </row>
    <row r="3025" spans="1:10" x14ac:dyDescent="0.25">
      <c r="A3025" s="92">
        <f t="shared" si="213"/>
        <v>177</v>
      </c>
      <c r="B3025" s="5" t="s">
        <v>30</v>
      </c>
      <c r="C3025" s="26">
        <v>44069</v>
      </c>
      <c r="D3025" s="4">
        <v>0</v>
      </c>
      <c r="E3025" s="29">
        <f>D3025+E3001</f>
        <v>64</v>
      </c>
      <c r="G3025" s="82">
        <f>F3025+G3001</f>
        <v>52</v>
      </c>
      <c r="H3025" s="92">
        <f t="shared" si="210"/>
        <v>67</v>
      </c>
      <c r="I3025" s="92">
        <f t="shared" si="212"/>
        <v>4.2046926193909657</v>
      </c>
      <c r="J3025" s="149">
        <f t="shared" si="211"/>
        <v>68.163286690941135</v>
      </c>
    </row>
    <row r="3026" spans="1:10" x14ac:dyDescent="0.25">
      <c r="A3026" s="92">
        <f t="shared" si="213"/>
        <v>178</v>
      </c>
      <c r="B3026" s="5" t="s">
        <v>30</v>
      </c>
      <c r="C3026" s="26">
        <v>44070</v>
      </c>
      <c r="D3026" s="4">
        <v>-1</v>
      </c>
      <c r="E3026" s="29">
        <f>D3026+E3002</f>
        <v>59</v>
      </c>
      <c r="G3026" s="82" t="e">
        <f>F3026+G3002</f>
        <v>#REF!</v>
      </c>
      <c r="H3026" s="92">
        <f t="shared" si="210"/>
        <v>66</v>
      </c>
      <c r="I3026" s="92">
        <f t="shared" si="212"/>
        <v>4.1896547420264252</v>
      </c>
      <c r="J3026" s="149">
        <f t="shared" si="211"/>
        <v>88.563971815928383</v>
      </c>
    </row>
    <row r="3027" spans="1:10" x14ac:dyDescent="0.25">
      <c r="A3027" s="92">
        <f t="shared" si="213"/>
        <v>179</v>
      </c>
      <c r="B3027" s="5" t="s">
        <v>30</v>
      </c>
      <c r="C3027" s="26">
        <v>44071</v>
      </c>
      <c r="D3027" s="4">
        <v>1</v>
      </c>
      <c r="E3027" s="29">
        <f>D3027+E3003</f>
        <v>60</v>
      </c>
      <c r="G3027" s="82" t="e">
        <f>F3027+G3003</f>
        <v>#REF!</v>
      </c>
      <c r="H3027" s="92">
        <f t="shared" si="210"/>
        <v>67</v>
      </c>
      <c r="I3027" s="92">
        <f t="shared" si="212"/>
        <v>4.2046926193909657</v>
      </c>
      <c r="J3027" s="149">
        <f t="shared" si="211"/>
        <v>318.96378124443044</v>
      </c>
    </row>
    <row r="3028" spans="1:10" x14ac:dyDescent="0.25">
      <c r="A3028" s="92">
        <f t="shared" si="213"/>
        <v>180</v>
      </c>
      <c r="B3028" s="5" t="s">
        <v>30</v>
      </c>
      <c r="C3028" s="26">
        <v>44072</v>
      </c>
      <c r="D3028" s="4">
        <v>1</v>
      </c>
      <c r="E3028" s="29">
        <f>D3028+E3004</f>
        <v>60</v>
      </c>
      <c r="G3028" s="82">
        <f>F3028+G3004</f>
        <v>254</v>
      </c>
      <c r="H3028" s="92">
        <f t="shared" si="210"/>
        <v>68</v>
      </c>
      <c r="I3028" s="92">
        <f t="shared" si="212"/>
        <v>4.219507705176107</v>
      </c>
      <c r="J3028" s="149">
        <f t="shared" si="211"/>
        <v>174.97757814098654</v>
      </c>
    </row>
    <row r="3029" spans="1:10" x14ac:dyDescent="0.25">
      <c r="A3029" s="92">
        <f t="shared" si="213"/>
        <v>181</v>
      </c>
      <c r="B3029" s="5" t="s">
        <v>30</v>
      </c>
      <c r="C3029" s="26">
        <v>44073</v>
      </c>
      <c r="D3029" s="4">
        <v>2</v>
      </c>
      <c r="E3029" s="29">
        <f>D3029+E3005</f>
        <v>62</v>
      </c>
      <c r="G3029" s="82">
        <f>F3029+G3005</f>
        <v>254</v>
      </c>
      <c r="H3029" s="92">
        <f t="shared" si="210"/>
        <v>70</v>
      </c>
      <c r="I3029" s="92">
        <f t="shared" si="212"/>
        <v>4.2484952420493594</v>
      </c>
      <c r="J3029" s="149">
        <f t="shared" si="211"/>
        <v>76.458886274103236</v>
      </c>
    </row>
    <row r="3030" spans="1:10" x14ac:dyDescent="0.25">
      <c r="A3030" s="92">
        <f t="shared" si="213"/>
        <v>182</v>
      </c>
      <c r="B3030" s="5" t="s">
        <v>30</v>
      </c>
      <c r="C3030" s="26">
        <v>44074</v>
      </c>
      <c r="D3030" s="4">
        <v>0</v>
      </c>
      <c r="E3030" s="29">
        <f>D3030+E3006</f>
        <v>59</v>
      </c>
      <c r="G3030" s="82" t="e">
        <f>F3030+G3006</f>
        <v>#REF!</v>
      </c>
      <c r="H3030" s="92">
        <f t="shared" si="210"/>
        <v>70</v>
      </c>
      <c r="I3030" s="92">
        <f t="shared" si="212"/>
        <v>4.2484952420493594</v>
      </c>
      <c r="J3030" s="149">
        <f t="shared" si="211"/>
        <v>84.33671949555756</v>
      </c>
    </row>
    <row r="3031" spans="1:10" x14ac:dyDescent="0.25">
      <c r="A3031" s="92">
        <f t="shared" si="213"/>
        <v>183</v>
      </c>
      <c r="B3031" s="5" t="s">
        <v>30</v>
      </c>
      <c r="C3031" s="26">
        <v>44075</v>
      </c>
      <c r="D3031" s="4">
        <v>4</v>
      </c>
      <c r="E3031" s="29">
        <f>D3031+E3007</f>
        <v>61</v>
      </c>
      <c r="G3031" s="82" t="e">
        <f>F3031+G3007</f>
        <v>#REF!</v>
      </c>
      <c r="H3031" s="92">
        <f t="shared" si="210"/>
        <v>74</v>
      </c>
      <c r="I3031" s="92">
        <f t="shared" si="212"/>
        <v>4.3040650932041702</v>
      </c>
      <c r="J3031" s="149">
        <f t="shared" si="211"/>
        <v>52.646135729696397</v>
      </c>
    </row>
    <row r="3032" spans="1:10" x14ac:dyDescent="0.25">
      <c r="A3032" s="92">
        <f t="shared" si="213"/>
        <v>184</v>
      </c>
      <c r="B3032" s="5" t="s">
        <v>30</v>
      </c>
      <c r="C3032" s="26">
        <v>44076</v>
      </c>
      <c r="D3032" s="4">
        <v>-2</v>
      </c>
      <c r="E3032" s="29">
        <f>D3032+E3008</f>
        <v>58</v>
      </c>
      <c r="G3032" s="82" t="e">
        <f>F3032+G3008</f>
        <v>#REF!</v>
      </c>
      <c r="H3032" s="92">
        <f t="shared" ref="H3032:H3067" si="214">IF(EXACT(B3032,B3031),D3032+H3031,E3032)</f>
        <v>72</v>
      </c>
      <c r="I3032" s="92">
        <f t="shared" si="212"/>
        <v>4.2766661190160553</v>
      </c>
      <c r="J3032" s="149">
        <f t="shared" si="211"/>
        <v>47.097119598384836</v>
      </c>
    </row>
    <row r="3033" spans="1:10" x14ac:dyDescent="0.25">
      <c r="A3033" s="92">
        <f t="shared" si="213"/>
        <v>185</v>
      </c>
      <c r="B3033" s="5" t="s">
        <v>30</v>
      </c>
      <c r="C3033" s="26">
        <v>44077</v>
      </c>
      <c r="D3033" s="4">
        <v>0</v>
      </c>
      <c r="E3033" s="29">
        <f>D3033+E3009</f>
        <v>61</v>
      </c>
      <c r="G3033" s="82">
        <f>F3033+G3009</f>
        <v>262</v>
      </c>
      <c r="H3033" s="92">
        <f t="shared" si="214"/>
        <v>72</v>
      </c>
      <c r="I3033" s="92">
        <f t="shared" si="212"/>
        <v>4.2766661190160553</v>
      </c>
      <c r="J3033" s="149">
        <f t="shared" si="211"/>
        <v>47.622643543158652</v>
      </c>
    </row>
    <row r="3034" spans="1:10" x14ac:dyDescent="0.25">
      <c r="A3034" s="92">
        <f t="shared" si="213"/>
        <v>186</v>
      </c>
      <c r="B3034" s="5" t="s">
        <v>30</v>
      </c>
      <c r="C3034" s="26">
        <v>44078</v>
      </c>
      <c r="D3034" s="4">
        <v>1</v>
      </c>
      <c r="E3034" s="29">
        <f>D3034+E3010</f>
        <v>63</v>
      </c>
      <c r="G3034" s="82" t="e">
        <f>F3034+G3010</f>
        <v>#REF!</v>
      </c>
      <c r="H3034" s="92">
        <f t="shared" si="214"/>
        <v>73</v>
      </c>
      <c r="I3034" s="92">
        <f t="shared" si="212"/>
        <v>4.290459441148391</v>
      </c>
      <c r="J3034" s="149">
        <f t="shared" si="211"/>
        <v>56.735493133784274</v>
      </c>
    </row>
    <row r="3035" spans="1:10" x14ac:dyDescent="0.25">
      <c r="A3035" s="92">
        <f t="shared" si="213"/>
        <v>187</v>
      </c>
      <c r="B3035" s="5" t="s">
        <v>30</v>
      </c>
      <c r="C3035" s="26">
        <v>44079</v>
      </c>
      <c r="D3035" s="4">
        <v>0</v>
      </c>
      <c r="E3035" s="29">
        <f>D3035+E3011</f>
        <v>48</v>
      </c>
      <c r="G3035" s="82" t="e">
        <f>F3035+G3011</f>
        <v>#REF!</v>
      </c>
      <c r="H3035" s="92">
        <f t="shared" si="214"/>
        <v>73</v>
      </c>
      <c r="I3035" s="92">
        <f t="shared" si="212"/>
        <v>4.290459441148391</v>
      </c>
      <c r="J3035" s="149">
        <f t="shared" si="211"/>
        <v>76.250139944319471</v>
      </c>
    </row>
    <row r="3036" spans="1:10" x14ac:dyDescent="0.25">
      <c r="A3036" s="92">
        <f t="shared" si="213"/>
        <v>188</v>
      </c>
      <c r="B3036" s="5" t="s">
        <v>30</v>
      </c>
      <c r="C3036" s="26">
        <v>44080</v>
      </c>
      <c r="D3036" s="4">
        <v>2</v>
      </c>
      <c r="E3036" s="29">
        <f>D3036+E3012</f>
        <v>53</v>
      </c>
      <c r="G3036" s="82">
        <f>F3036+G3012</f>
        <v>254</v>
      </c>
      <c r="H3036" s="92">
        <f t="shared" si="214"/>
        <v>75</v>
      </c>
      <c r="I3036" s="92">
        <f t="shared" si="212"/>
        <v>4.3174881135363101</v>
      </c>
      <c r="J3036" s="149">
        <f t="shared" si="211"/>
        <v>89.307452193754131</v>
      </c>
    </row>
    <row r="3037" spans="1:10" x14ac:dyDescent="0.25">
      <c r="A3037" s="92">
        <f t="shared" si="213"/>
        <v>189</v>
      </c>
      <c r="B3037" s="5" t="s">
        <v>30</v>
      </c>
      <c r="C3037" s="26">
        <v>44081</v>
      </c>
      <c r="D3037" s="4">
        <v>4</v>
      </c>
      <c r="E3037" s="29">
        <f>D3037+E3013</f>
        <v>54</v>
      </c>
      <c r="G3037" s="82">
        <f>F3037+G3013</f>
        <v>285</v>
      </c>
      <c r="H3037" s="92">
        <f t="shared" si="214"/>
        <v>79</v>
      </c>
      <c r="I3037" s="92">
        <f t="shared" si="212"/>
        <v>4.3694478524670215</v>
      </c>
      <c r="J3037" s="149">
        <f t="shared" si="211"/>
        <v>60.089749504312522</v>
      </c>
    </row>
    <row r="3038" spans="1:10" x14ac:dyDescent="0.25">
      <c r="A3038" s="92">
        <f t="shared" si="213"/>
        <v>190</v>
      </c>
      <c r="B3038" s="5" t="s">
        <v>30</v>
      </c>
      <c r="C3038" s="26">
        <v>44082</v>
      </c>
      <c r="D3038" s="4">
        <v>-2</v>
      </c>
      <c r="E3038" s="29">
        <f>D3038+E3014</f>
        <v>50</v>
      </c>
      <c r="G3038" s="82" t="e">
        <f>F3038+G3014</f>
        <v>#REF!</v>
      </c>
      <c r="H3038" s="92">
        <f t="shared" si="214"/>
        <v>77</v>
      </c>
      <c r="I3038" s="92">
        <f t="shared" si="212"/>
        <v>4.3438054218536841</v>
      </c>
      <c r="J3038" s="149">
        <f t="shared" si="211"/>
        <v>67.345896733925173</v>
      </c>
    </row>
    <row r="3039" spans="1:10" x14ac:dyDescent="0.25">
      <c r="A3039" s="92">
        <f t="shared" si="213"/>
        <v>191</v>
      </c>
      <c r="B3039" s="5" t="s">
        <v>30</v>
      </c>
      <c r="C3039" s="26">
        <v>44083</v>
      </c>
      <c r="D3039" s="4">
        <v>2</v>
      </c>
      <c r="E3039" s="29">
        <f>D3039+E3015</f>
        <v>53</v>
      </c>
      <c r="G3039" s="82" t="e">
        <f>F3039+G3015</f>
        <v>#REF!</v>
      </c>
      <c r="H3039" s="92">
        <f t="shared" si="214"/>
        <v>79</v>
      </c>
      <c r="I3039" s="92">
        <f t="shared" si="212"/>
        <v>4.3694478524670215</v>
      </c>
      <c r="J3039" s="149">
        <f t="shared" si="211"/>
        <v>46.610717675206388</v>
      </c>
    </row>
    <row r="3040" spans="1:10" x14ac:dyDescent="0.25">
      <c r="A3040" s="92">
        <f t="shared" si="213"/>
        <v>192</v>
      </c>
      <c r="B3040" s="5" t="s">
        <v>30</v>
      </c>
      <c r="C3040" s="26">
        <v>44084</v>
      </c>
      <c r="D3040" s="1">
        <v>-6</v>
      </c>
      <c r="E3040" s="29">
        <f>D3040+E3016</f>
        <v>42</v>
      </c>
      <c r="G3040" s="82">
        <f>F3040+G3016</f>
        <v>141</v>
      </c>
      <c r="H3040" s="92">
        <f t="shared" si="214"/>
        <v>73</v>
      </c>
      <c r="I3040" s="92">
        <f t="shared" si="212"/>
        <v>4.290459441148391</v>
      </c>
      <c r="J3040" s="149">
        <f t="shared" si="211"/>
        <v>82.764666858519178</v>
      </c>
    </row>
    <row r="3041" spans="1:10" x14ac:dyDescent="0.25">
      <c r="A3041" s="92">
        <f t="shared" si="213"/>
        <v>193</v>
      </c>
      <c r="B3041" s="5" t="s">
        <v>30</v>
      </c>
      <c r="C3041" s="26">
        <v>44085</v>
      </c>
      <c r="D3041" s="4">
        <v>0</v>
      </c>
      <c r="E3041" s="29">
        <f>D3041+E3017</f>
        <v>55</v>
      </c>
      <c r="G3041" s="82" t="e">
        <f>F3041+G3017</f>
        <v>#REF!</v>
      </c>
      <c r="H3041" s="92">
        <f t="shared" si="214"/>
        <v>73</v>
      </c>
      <c r="I3041" s="92">
        <f t="shared" si="212"/>
        <v>4.290459441148391</v>
      </c>
      <c r="J3041" s="149">
        <f t="shared" si="211"/>
        <v>447.06541734761146</v>
      </c>
    </row>
    <row r="3042" spans="1:10" x14ac:dyDescent="0.25">
      <c r="A3042" s="92">
        <f t="shared" si="213"/>
        <v>194</v>
      </c>
      <c r="B3042" s="5" t="s">
        <v>30</v>
      </c>
      <c r="C3042" s="26">
        <v>44086</v>
      </c>
      <c r="D3042" s="4">
        <v>3</v>
      </c>
      <c r="E3042" s="29">
        <f>D3042+E3018</f>
        <v>60</v>
      </c>
      <c r="G3042" s="82" t="e">
        <f>F3042+G3018</f>
        <v>#REF!</v>
      </c>
      <c r="H3042" s="92">
        <f t="shared" si="214"/>
        <v>76</v>
      </c>
      <c r="I3042" s="92">
        <f t="shared" si="212"/>
        <v>4.3307333402863311</v>
      </c>
      <c r="J3042" s="149">
        <f t="shared" si="211"/>
        <v>-902.01984913854699</v>
      </c>
    </row>
    <row r="3043" spans="1:10" x14ac:dyDescent="0.25">
      <c r="A3043" s="92">
        <f t="shared" si="213"/>
        <v>195</v>
      </c>
      <c r="B3043" s="5" t="s">
        <v>30</v>
      </c>
      <c r="C3043" s="26">
        <v>44087</v>
      </c>
      <c r="D3043" s="4">
        <v>0</v>
      </c>
      <c r="E3043" s="29">
        <f>D3043+E3019</f>
        <v>54</v>
      </c>
      <c r="G3043" s="82">
        <f>F3043+G3019</f>
        <v>101</v>
      </c>
      <c r="H3043" s="92">
        <f t="shared" si="214"/>
        <v>76</v>
      </c>
      <c r="I3043" s="92">
        <f t="shared" si="212"/>
        <v>4.3307333402863311</v>
      </c>
      <c r="J3043" s="149">
        <f t="shared" si="211"/>
        <v>-171.30741591042454</v>
      </c>
    </row>
    <row r="3044" spans="1:10" x14ac:dyDescent="0.25">
      <c r="A3044" s="92">
        <f t="shared" si="213"/>
        <v>196</v>
      </c>
      <c r="B3044" s="5" t="s">
        <v>30</v>
      </c>
      <c r="C3044" s="26">
        <v>44088</v>
      </c>
      <c r="D3044" s="4">
        <v>0</v>
      </c>
      <c r="E3044" s="29">
        <f>D3044+E3020</f>
        <v>57</v>
      </c>
      <c r="G3044" s="82" t="e">
        <f>F3044+G3020</f>
        <v>#REF!</v>
      </c>
      <c r="H3044" s="92">
        <f t="shared" si="214"/>
        <v>76</v>
      </c>
      <c r="I3044" s="92">
        <f t="shared" si="212"/>
        <v>4.3307333402863311</v>
      </c>
      <c r="J3044" s="149">
        <f t="shared" si="211"/>
        <v>-128.6710533965956</v>
      </c>
    </row>
    <row r="3045" spans="1:10" x14ac:dyDescent="0.25">
      <c r="A3045" s="92">
        <f t="shared" si="213"/>
        <v>197</v>
      </c>
      <c r="B3045" s="61" t="s">
        <v>30</v>
      </c>
      <c r="C3045" s="26">
        <v>44089</v>
      </c>
      <c r="D3045" s="4">
        <v>-8</v>
      </c>
      <c r="E3045" s="29">
        <f>D3045+E3021</f>
        <v>45</v>
      </c>
      <c r="G3045" s="82">
        <f>F3045+G3021</f>
        <v>0</v>
      </c>
      <c r="H3045" s="92">
        <f t="shared" si="214"/>
        <v>68</v>
      </c>
      <c r="I3045" s="92">
        <f t="shared" si="212"/>
        <v>4.219507705176107</v>
      </c>
      <c r="J3045" s="149">
        <f t="shared" si="211"/>
        <v>-64.510170932067169</v>
      </c>
    </row>
    <row r="3046" spans="1:10" x14ac:dyDescent="0.25">
      <c r="A3046" s="92">
        <f t="shared" si="213"/>
        <v>198</v>
      </c>
      <c r="B3046" s="61" t="s">
        <v>30</v>
      </c>
      <c r="C3046" s="26">
        <v>44090</v>
      </c>
      <c r="D3046" s="4">
        <v>3</v>
      </c>
      <c r="E3046" s="29">
        <f>D3046+E3022</f>
        <v>53</v>
      </c>
      <c r="G3046" s="82">
        <f>F3046+G3022</f>
        <v>12</v>
      </c>
      <c r="H3046" s="92">
        <f t="shared" si="214"/>
        <v>71</v>
      </c>
      <c r="I3046" s="92">
        <f t="shared" si="212"/>
        <v>4.2626798770413155</v>
      </c>
      <c r="J3046" s="149">
        <f t="shared" si="211"/>
        <v>-59.333132665075475</v>
      </c>
    </row>
    <row r="3047" spans="1:10" x14ac:dyDescent="0.25">
      <c r="A3047" s="92">
        <f t="shared" si="213"/>
        <v>199</v>
      </c>
      <c r="B3047" s="61" t="s">
        <v>30</v>
      </c>
      <c r="C3047" s="26">
        <v>44091</v>
      </c>
      <c r="D3047" s="4">
        <v>2</v>
      </c>
      <c r="E3047" s="29">
        <f>D3047+E3023</f>
        <v>63</v>
      </c>
      <c r="G3047" s="82">
        <f>F3047+G3023</f>
        <v>13</v>
      </c>
      <c r="H3047" s="92">
        <f t="shared" si="214"/>
        <v>73</v>
      </c>
      <c r="I3047" s="92">
        <f t="shared" si="212"/>
        <v>4.290459441148391</v>
      </c>
      <c r="J3047" s="149">
        <f t="shared" si="211"/>
        <v>-123.20668029872374</v>
      </c>
    </row>
    <row r="3048" spans="1:10" x14ac:dyDescent="0.25">
      <c r="A3048" s="92">
        <f t="shared" si="213"/>
        <v>200</v>
      </c>
      <c r="B3048" s="61" t="s">
        <v>30</v>
      </c>
      <c r="C3048" s="26">
        <v>44092</v>
      </c>
      <c r="D3048" s="4">
        <v>3</v>
      </c>
      <c r="E3048" s="29">
        <f>D3048+E3024</f>
        <v>62</v>
      </c>
      <c r="G3048" s="82">
        <f>F3048+G3024</f>
        <v>21</v>
      </c>
      <c r="H3048" s="92">
        <f t="shared" si="214"/>
        <v>76</v>
      </c>
      <c r="I3048" s="92">
        <f t="shared" si="212"/>
        <v>4.3307333402863311</v>
      </c>
      <c r="J3048" s="149">
        <f t="shared" ref="J3048:J3067" si="215">LN(2)/SLOPE(I3041:I3048,A3041:A3048)</f>
        <v>-247.93392463228764</v>
      </c>
    </row>
    <row r="3049" spans="1:10" x14ac:dyDescent="0.25">
      <c r="A3049" s="92">
        <f t="shared" si="213"/>
        <v>201</v>
      </c>
      <c r="B3049" s="61" t="s">
        <v>30</v>
      </c>
      <c r="C3049" s="26">
        <v>44093</v>
      </c>
      <c r="D3049" s="4">
        <v>1</v>
      </c>
      <c r="E3049" s="29">
        <f>D3049+E3025</f>
        <v>65</v>
      </c>
      <c r="G3049" s="82">
        <f>F3049+G3025</f>
        <v>52</v>
      </c>
      <c r="H3049" s="92">
        <f t="shared" si="214"/>
        <v>77</v>
      </c>
      <c r="I3049" s="92">
        <f t="shared" si="212"/>
        <v>4.3438054218536841</v>
      </c>
      <c r="J3049" s="149">
        <f t="shared" si="215"/>
        <v>4202.3942462844734</v>
      </c>
    </row>
    <row r="3050" spans="1:10" x14ac:dyDescent="0.25">
      <c r="A3050" s="92">
        <f t="shared" si="213"/>
        <v>202</v>
      </c>
      <c r="B3050" s="61" t="s">
        <v>30</v>
      </c>
      <c r="C3050" s="26">
        <v>44094</v>
      </c>
      <c r="D3050" s="4">
        <v>1</v>
      </c>
      <c r="E3050" s="29">
        <f>D3050+E3026</f>
        <v>60</v>
      </c>
      <c r="G3050" s="82" t="e">
        <f>F3050+G3026</f>
        <v>#REF!</v>
      </c>
      <c r="H3050" s="92">
        <f t="shared" si="214"/>
        <v>78</v>
      </c>
      <c r="I3050" s="92">
        <f t="shared" si="212"/>
        <v>4.3567088266895917</v>
      </c>
      <c r="J3050" s="149">
        <f t="shared" si="215"/>
        <v>95.662227046925295</v>
      </c>
    </row>
    <row r="3051" spans="1:10" x14ac:dyDescent="0.25">
      <c r="A3051" s="92">
        <f t="shared" si="213"/>
        <v>203</v>
      </c>
      <c r="B3051" s="61" t="s">
        <v>30</v>
      </c>
      <c r="C3051" s="26">
        <v>44095</v>
      </c>
      <c r="D3051" s="4">
        <v>0</v>
      </c>
      <c r="E3051" s="29">
        <f>D3051+E3027</f>
        <v>60</v>
      </c>
      <c r="G3051" s="82" t="e">
        <f>F3051+G3027</f>
        <v>#REF!</v>
      </c>
      <c r="H3051" s="92">
        <f t="shared" si="214"/>
        <v>78</v>
      </c>
      <c r="I3051" s="92">
        <f t="shared" si="212"/>
        <v>4.3567088266895917</v>
      </c>
      <c r="J3051" s="149">
        <f t="shared" si="215"/>
        <v>50.564606681912245</v>
      </c>
    </row>
    <row r="3052" spans="1:10" x14ac:dyDescent="0.25">
      <c r="A3052" s="92">
        <f t="shared" si="213"/>
        <v>204</v>
      </c>
      <c r="B3052" s="61" t="s">
        <v>30</v>
      </c>
      <c r="C3052" s="26">
        <v>44096</v>
      </c>
      <c r="D3052" s="4">
        <v>8</v>
      </c>
      <c r="E3052" s="29">
        <f>D3052+E3028</f>
        <v>68</v>
      </c>
      <c r="G3052" s="82">
        <f>F3052+G3028</f>
        <v>254</v>
      </c>
      <c r="H3052" s="92">
        <f t="shared" si="214"/>
        <v>86</v>
      </c>
      <c r="I3052" s="92">
        <f t="shared" si="212"/>
        <v>4.4543472962535073</v>
      </c>
      <c r="J3052" s="149">
        <f t="shared" si="215"/>
        <v>25.033669554298086</v>
      </c>
    </row>
    <row r="3053" spans="1:10" x14ac:dyDescent="0.25">
      <c r="A3053" s="92">
        <f t="shared" si="213"/>
        <v>205</v>
      </c>
      <c r="B3053" s="61" t="s">
        <v>30</v>
      </c>
      <c r="C3053" s="26">
        <v>44097</v>
      </c>
      <c r="D3053" s="4">
        <v>4</v>
      </c>
      <c r="E3053" s="29">
        <f>D3053+E3029</f>
        <v>66</v>
      </c>
      <c r="G3053" s="82">
        <f>F3053+G3029</f>
        <v>254</v>
      </c>
      <c r="H3053" s="92">
        <f t="shared" si="214"/>
        <v>90</v>
      </c>
      <c r="I3053" s="92">
        <f t="shared" si="212"/>
        <v>4.499809670330265</v>
      </c>
      <c r="J3053" s="149">
        <f t="shared" si="215"/>
        <v>22.653827918128581</v>
      </c>
    </row>
    <row r="3054" spans="1:10" x14ac:dyDescent="0.25">
      <c r="A3054" s="92">
        <f t="shared" si="213"/>
        <v>206</v>
      </c>
      <c r="B3054" s="61" t="s">
        <v>30</v>
      </c>
      <c r="C3054" s="26">
        <v>44098</v>
      </c>
      <c r="D3054" s="4">
        <v>3</v>
      </c>
      <c r="E3054" s="29">
        <f>D3054+E3030</f>
        <v>62</v>
      </c>
      <c r="G3054" s="82" t="e">
        <f>F3054+G3030</f>
        <v>#REF!</v>
      </c>
      <c r="H3054" s="92">
        <f t="shared" si="214"/>
        <v>93</v>
      </c>
      <c r="I3054" s="92">
        <f t="shared" si="212"/>
        <v>4.5325994931532563</v>
      </c>
      <c r="J3054" s="149">
        <f t="shared" si="215"/>
        <v>20.273194218435858</v>
      </c>
    </row>
    <row r="3055" spans="1:10" x14ac:dyDescent="0.25">
      <c r="A3055" s="92">
        <f t="shared" si="213"/>
        <v>207</v>
      </c>
      <c r="B3055" s="61" t="s">
        <v>30</v>
      </c>
      <c r="C3055" s="26">
        <v>44099</v>
      </c>
      <c r="D3055" s="4">
        <v>2</v>
      </c>
      <c r="E3055" s="29">
        <f>D3055+E3031</f>
        <v>63</v>
      </c>
      <c r="G3055" s="82" t="e">
        <f>F3055+G3031</f>
        <v>#REF!</v>
      </c>
      <c r="H3055" s="92">
        <f t="shared" si="214"/>
        <v>95</v>
      </c>
      <c r="I3055" s="92">
        <f t="shared" si="212"/>
        <v>4.5538768916005408</v>
      </c>
      <c r="J3055" s="149">
        <f t="shared" si="215"/>
        <v>19.197484868311705</v>
      </c>
    </row>
    <row r="3056" spans="1:10" x14ac:dyDescent="0.25">
      <c r="A3056" s="92">
        <f t="shared" si="213"/>
        <v>208</v>
      </c>
      <c r="B3056" s="61" t="s">
        <v>30</v>
      </c>
      <c r="C3056" s="26">
        <v>44100</v>
      </c>
      <c r="D3056" s="4">
        <v>-5</v>
      </c>
      <c r="E3056" s="29">
        <f>D3056+E3032</f>
        <v>53</v>
      </c>
      <c r="G3056" s="82" t="e">
        <f>F3056+G3032</f>
        <v>#REF!</v>
      </c>
      <c r="H3056" s="92">
        <f t="shared" si="214"/>
        <v>90</v>
      </c>
      <c r="I3056" s="92">
        <f t="shared" si="212"/>
        <v>4.499809670330265</v>
      </c>
      <c r="J3056" s="149">
        <f t="shared" si="215"/>
        <v>21.963133047430748</v>
      </c>
    </row>
    <row r="3057" spans="1:10" x14ac:dyDescent="0.25">
      <c r="A3057" s="92">
        <f t="shared" si="213"/>
        <v>209</v>
      </c>
      <c r="B3057" s="61" t="s">
        <v>30</v>
      </c>
      <c r="C3057" s="26">
        <v>44101</v>
      </c>
      <c r="D3057" s="4">
        <v>3</v>
      </c>
      <c r="E3057" s="29">
        <f>D3057+E3033</f>
        <v>64</v>
      </c>
      <c r="G3057" s="82">
        <f>F3057+G3033</f>
        <v>262</v>
      </c>
      <c r="H3057" s="92">
        <f t="shared" si="214"/>
        <v>93</v>
      </c>
      <c r="I3057" s="92">
        <f t="shared" si="212"/>
        <v>4.5325994931532563</v>
      </c>
      <c r="J3057" s="149">
        <f t="shared" si="215"/>
        <v>25.558103725333627</v>
      </c>
    </row>
    <row r="3058" spans="1:10" x14ac:dyDescent="0.25">
      <c r="A3058" s="92">
        <f t="shared" si="213"/>
        <v>210</v>
      </c>
      <c r="B3058" s="61" t="s">
        <v>30</v>
      </c>
      <c r="C3058" s="26">
        <v>44102</v>
      </c>
      <c r="D3058" s="4">
        <v>-6</v>
      </c>
      <c r="E3058" s="29">
        <f>D3058+E3034</f>
        <v>57</v>
      </c>
      <c r="F3058" s="4">
        <v>1</v>
      </c>
      <c r="G3058" s="82" t="e">
        <f>F3058+G3034</f>
        <v>#REF!</v>
      </c>
      <c r="H3058" s="92">
        <f>IF(EXACT(B3058,B3057),D3058+H3057,E3058)</f>
        <v>87</v>
      </c>
      <c r="I3058" s="92">
        <f t="shared" si="212"/>
        <v>4.4659081186545837</v>
      </c>
      <c r="J3058" s="149">
        <f t="shared" si="215"/>
        <v>49.471246075695518</v>
      </c>
    </row>
    <row r="3059" spans="1:10" x14ac:dyDescent="0.25">
      <c r="A3059" s="92">
        <f t="shared" si="213"/>
        <v>211</v>
      </c>
      <c r="B3059" s="61" t="s">
        <v>30</v>
      </c>
      <c r="C3059" s="26">
        <v>44103</v>
      </c>
      <c r="D3059" s="4">
        <v>8</v>
      </c>
      <c r="E3059" s="29">
        <f>D3059+E3035</f>
        <v>56</v>
      </c>
      <c r="F3059" s="4">
        <v>0</v>
      </c>
      <c r="G3059" s="82" t="e">
        <f>F3059+G3035</f>
        <v>#REF!</v>
      </c>
      <c r="H3059" s="92">
        <f t="shared" ref="H3059:H3122" si="216">IF(EXACT(B3059,B3058),D3059+H3058,E3059)</f>
        <v>95</v>
      </c>
      <c r="I3059" s="92">
        <f t="shared" si="212"/>
        <v>4.5538768916005408</v>
      </c>
      <c r="J3059" s="149">
        <f t="shared" si="215"/>
        <v>123.06151361243055</v>
      </c>
    </row>
    <row r="3060" spans="1:10" x14ac:dyDescent="0.25">
      <c r="A3060" s="92">
        <f t="shared" si="213"/>
        <v>212</v>
      </c>
      <c r="B3060" s="61" t="s">
        <v>30</v>
      </c>
      <c r="C3060" s="26">
        <v>44104</v>
      </c>
      <c r="D3060" s="4">
        <v>9</v>
      </c>
      <c r="E3060" s="29">
        <f>D3060+E3036</f>
        <v>62</v>
      </c>
      <c r="G3060" s="82">
        <f>F3060+G3036</f>
        <v>254</v>
      </c>
      <c r="H3060" s="92">
        <f t="shared" si="216"/>
        <v>104</v>
      </c>
      <c r="I3060" s="92">
        <f t="shared" si="212"/>
        <v>4.6443908991413725</v>
      </c>
      <c r="J3060" s="149">
        <f t="shared" si="215"/>
        <v>65.616812450704572</v>
      </c>
    </row>
    <row r="3061" spans="1:10" x14ac:dyDescent="0.25">
      <c r="A3061" s="92">
        <f t="shared" si="213"/>
        <v>213</v>
      </c>
      <c r="B3061" s="61" t="s">
        <v>30</v>
      </c>
      <c r="C3061" s="26">
        <v>44105</v>
      </c>
      <c r="D3061" s="4">
        <v>-2</v>
      </c>
      <c r="E3061" s="29">
        <f>D3061+E3037</f>
        <v>52</v>
      </c>
      <c r="F3061" s="4">
        <v>0</v>
      </c>
      <c r="G3061" s="82">
        <f>F3061+G3037</f>
        <v>285</v>
      </c>
      <c r="H3061" s="92">
        <f t="shared" si="216"/>
        <v>102</v>
      </c>
      <c r="I3061" s="92">
        <f t="shared" si="212"/>
        <v>4.6249728132842707</v>
      </c>
      <c r="J3061" s="149">
        <f t="shared" si="215"/>
        <v>48.735813709746637</v>
      </c>
    </row>
    <row r="3062" spans="1:10" x14ac:dyDescent="0.25">
      <c r="A3062" s="92">
        <f t="shared" si="213"/>
        <v>214</v>
      </c>
      <c r="B3062" s="61" t="s">
        <v>30</v>
      </c>
      <c r="C3062" s="26">
        <v>44106</v>
      </c>
      <c r="D3062" s="4">
        <v>5</v>
      </c>
      <c r="E3062" s="29">
        <f>D3062+E3038</f>
        <v>55</v>
      </c>
      <c r="F3062" s="4">
        <v>1</v>
      </c>
      <c r="G3062" s="82" t="e">
        <f>F3062+G3038</f>
        <v>#REF!</v>
      </c>
      <c r="H3062" s="92">
        <f t="shared" si="216"/>
        <v>107</v>
      </c>
      <c r="I3062" s="92">
        <f t="shared" si="212"/>
        <v>4.6728288344619058</v>
      </c>
      <c r="J3062" s="149">
        <f t="shared" si="215"/>
        <v>30.940415038321667</v>
      </c>
    </row>
    <row r="3063" spans="1:10" x14ac:dyDescent="0.25">
      <c r="A3063" s="92">
        <f t="shared" si="213"/>
        <v>215</v>
      </c>
      <c r="B3063" s="61" t="s">
        <v>30</v>
      </c>
      <c r="C3063" s="26">
        <v>44107</v>
      </c>
      <c r="D3063" s="4">
        <v>5</v>
      </c>
      <c r="E3063" s="29">
        <f>D3063+E3039</f>
        <v>58</v>
      </c>
      <c r="G3063" s="82" t="e">
        <f>F3063+G3039</f>
        <v>#REF!</v>
      </c>
      <c r="H3063" s="92">
        <f t="shared" si="216"/>
        <v>112</v>
      </c>
      <c r="I3063" s="92">
        <f t="shared" si="212"/>
        <v>4.7184988712950942</v>
      </c>
      <c r="J3063" s="149">
        <f t="shared" si="215"/>
        <v>20.796798100557414</v>
      </c>
    </row>
    <row r="3064" spans="1:10" x14ac:dyDescent="0.25">
      <c r="A3064" s="92">
        <f t="shared" si="213"/>
        <v>216</v>
      </c>
      <c r="B3064" s="61" t="s">
        <v>30</v>
      </c>
      <c r="C3064" s="26">
        <v>44108</v>
      </c>
      <c r="D3064" s="4">
        <v>-1</v>
      </c>
      <c r="E3064" s="29">
        <f>D3064+E3040</f>
        <v>41</v>
      </c>
      <c r="G3064" s="82">
        <f>F3064+G3040</f>
        <v>141</v>
      </c>
      <c r="H3064" s="92">
        <f t="shared" si="216"/>
        <v>111</v>
      </c>
      <c r="I3064" s="92">
        <f t="shared" si="212"/>
        <v>4.7095302013123339</v>
      </c>
      <c r="J3064" s="149">
        <f t="shared" si="215"/>
        <v>20.509433447350489</v>
      </c>
    </row>
    <row r="3065" spans="1:10" x14ac:dyDescent="0.25">
      <c r="A3065" s="92">
        <f t="shared" si="213"/>
        <v>217</v>
      </c>
      <c r="B3065" s="61" t="s">
        <v>30</v>
      </c>
      <c r="C3065" s="26">
        <v>44109</v>
      </c>
      <c r="D3065" s="4">
        <v>4</v>
      </c>
      <c r="E3065" s="29">
        <f>D3065+E3041</f>
        <v>59</v>
      </c>
      <c r="G3065" s="82" t="e">
        <f>F3065+G3041</f>
        <v>#REF!</v>
      </c>
      <c r="H3065" s="92">
        <f t="shared" si="216"/>
        <v>115</v>
      </c>
      <c r="I3065" s="92">
        <f t="shared" si="212"/>
        <v>4.7449321283632502</v>
      </c>
      <c r="J3065" s="149">
        <f t="shared" si="215"/>
        <v>19.397681519891179</v>
      </c>
    </row>
    <row r="3066" spans="1:10" x14ac:dyDescent="0.25">
      <c r="A3066" s="92">
        <f t="shared" si="213"/>
        <v>218</v>
      </c>
      <c r="B3066" s="61" t="s">
        <v>30</v>
      </c>
      <c r="C3066" s="26">
        <v>44110</v>
      </c>
      <c r="D3066" s="4">
        <v>11</v>
      </c>
      <c r="E3066" s="29">
        <f>D3066+E3042</f>
        <v>71</v>
      </c>
      <c r="G3066" s="82" t="e">
        <f>F3066+G3042</f>
        <v>#REF!</v>
      </c>
      <c r="H3066" s="92">
        <f t="shared" si="216"/>
        <v>126</v>
      </c>
      <c r="I3066" s="92">
        <f t="shared" si="212"/>
        <v>4.836281906951478</v>
      </c>
      <c r="J3066" s="149">
        <f t="shared" si="215"/>
        <v>20.952430758871447</v>
      </c>
    </row>
    <row r="3067" spans="1:10" x14ac:dyDescent="0.25">
      <c r="A3067" s="92">
        <f t="shared" si="213"/>
        <v>219</v>
      </c>
      <c r="B3067" s="61" t="s">
        <v>30</v>
      </c>
      <c r="C3067" s="26">
        <v>44111</v>
      </c>
      <c r="D3067" s="4">
        <v>7</v>
      </c>
      <c r="E3067" s="29">
        <f>D3067+E3043</f>
        <v>61</v>
      </c>
      <c r="G3067" s="82">
        <f>F3067+G3043</f>
        <v>101</v>
      </c>
      <c r="H3067" s="92">
        <f t="shared" si="216"/>
        <v>133</v>
      </c>
      <c r="I3067" s="92">
        <f t="shared" si="212"/>
        <v>4.8903491282217537</v>
      </c>
      <c r="J3067" s="149">
        <f t="shared" si="215"/>
        <v>19.501766695654119</v>
      </c>
    </row>
    <row r="3068" spans="1:10" x14ac:dyDescent="0.25">
      <c r="A3068" s="92">
        <f t="shared" si="213"/>
        <v>1</v>
      </c>
      <c r="B3068" s="5" t="s">
        <v>26</v>
      </c>
      <c r="C3068" s="26">
        <v>43893</v>
      </c>
      <c r="D3068" s="4">
        <v>0</v>
      </c>
      <c r="E3068" s="29">
        <v>0</v>
      </c>
      <c r="G3068" s="82"/>
      <c r="H3068" s="92">
        <f t="shared" si="216"/>
        <v>0</v>
      </c>
      <c r="I3068" s="92" t="e">
        <f t="shared" si="212"/>
        <v>#NUM!</v>
      </c>
    </row>
    <row r="3069" spans="1:10" x14ac:dyDescent="0.25">
      <c r="A3069" s="92">
        <f t="shared" si="213"/>
        <v>2</v>
      </c>
      <c r="B3069" s="5" t="s">
        <v>26</v>
      </c>
      <c r="C3069" s="26">
        <v>43894</v>
      </c>
      <c r="D3069" s="4">
        <v>0</v>
      </c>
      <c r="E3069" s="29">
        <v>0</v>
      </c>
      <c r="G3069" s="82">
        <f>F3069+G3045</f>
        <v>0</v>
      </c>
      <c r="H3069" s="92">
        <f t="shared" si="216"/>
        <v>0</v>
      </c>
      <c r="I3069" s="92" t="e">
        <f t="shared" si="212"/>
        <v>#NUM!</v>
      </c>
    </row>
    <row r="3070" spans="1:10" x14ac:dyDescent="0.25">
      <c r="A3070" s="92">
        <f t="shared" si="213"/>
        <v>3</v>
      </c>
      <c r="B3070" s="5" t="s">
        <v>26</v>
      </c>
      <c r="C3070" s="26">
        <v>43895</v>
      </c>
      <c r="D3070" s="4">
        <v>0</v>
      </c>
      <c r="E3070" s="29">
        <v>0</v>
      </c>
      <c r="G3070" s="82">
        <f>F3070+G3046</f>
        <v>12</v>
      </c>
      <c r="H3070" s="92">
        <f t="shared" si="216"/>
        <v>0</v>
      </c>
      <c r="I3070" s="92" t="e">
        <f t="shared" si="212"/>
        <v>#NUM!</v>
      </c>
    </row>
    <row r="3071" spans="1:10" x14ac:dyDescent="0.25">
      <c r="A3071" s="92">
        <f t="shared" si="213"/>
        <v>4</v>
      </c>
      <c r="B3071" s="5" t="s">
        <v>26</v>
      </c>
      <c r="C3071" s="26">
        <v>43896</v>
      </c>
      <c r="D3071" s="4">
        <v>0</v>
      </c>
      <c r="E3071" s="29">
        <v>0</v>
      </c>
      <c r="G3071" s="82">
        <f>F3071+G3047</f>
        <v>13</v>
      </c>
      <c r="H3071" s="92">
        <f t="shared" si="216"/>
        <v>0</v>
      </c>
      <c r="I3071" s="92" t="e">
        <f t="shared" si="212"/>
        <v>#NUM!</v>
      </c>
    </row>
    <row r="3072" spans="1:10" x14ac:dyDescent="0.25">
      <c r="A3072" s="92">
        <f t="shared" si="213"/>
        <v>5</v>
      </c>
      <c r="B3072" s="5" t="s">
        <v>26</v>
      </c>
      <c r="C3072" s="26">
        <v>43897</v>
      </c>
      <c r="D3072" s="4">
        <v>0</v>
      </c>
      <c r="E3072" s="29">
        <v>0</v>
      </c>
      <c r="G3072" s="82">
        <f>F3072+G3048</f>
        <v>21</v>
      </c>
      <c r="H3072" s="92">
        <f t="shared" si="216"/>
        <v>0</v>
      </c>
      <c r="I3072" s="92" t="e">
        <f t="shared" si="212"/>
        <v>#NUM!</v>
      </c>
    </row>
    <row r="3073" spans="1:10" x14ac:dyDescent="0.25">
      <c r="A3073" s="92">
        <f t="shared" si="213"/>
        <v>6</v>
      </c>
      <c r="B3073" s="5" t="s">
        <v>26</v>
      </c>
      <c r="C3073" s="26">
        <v>43898</v>
      </c>
      <c r="D3073" s="4">
        <v>0</v>
      </c>
      <c r="E3073" s="29">
        <v>0</v>
      </c>
      <c r="G3073" s="82">
        <f>F3073+G3049</f>
        <v>52</v>
      </c>
      <c r="H3073" s="92">
        <f t="shared" si="216"/>
        <v>0</v>
      </c>
      <c r="I3073" s="92" t="e">
        <f t="shared" si="212"/>
        <v>#NUM!</v>
      </c>
    </row>
    <row r="3074" spans="1:10" x14ac:dyDescent="0.25">
      <c r="A3074" s="92">
        <f t="shared" si="213"/>
        <v>7</v>
      </c>
      <c r="B3074" s="5" t="s">
        <v>26</v>
      </c>
      <c r="C3074" s="26">
        <v>43899</v>
      </c>
      <c r="D3074" s="4">
        <v>0</v>
      </c>
      <c r="E3074" s="29">
        <v>0</v>
      </c>
      <c r="G3074" s="82" t="e">
        <f>F3074+G3050</f>
        <v>#REF!</v>
      </c>
      <c r="H3074" s="92">
        <f t="shared" si="216"/>
        <v>0</v>
      </c>
      <c r="I3074" s="92" t="e">
        <f t="shared" ref="I3074:I3137" si="217">LN(H3074)</f>
        <v>#NUM!</v>
      </c>
      <c r="J3074" s="149" t="e">
        <f>LN(2)/SLOPE(I3067:I3074,A3067:A3074)</f>
        <v>#NUM!</v>
      </c>
    </row>
    <row r="3075" spans="1:10" x14ac:dyDescent="0.25">
      <c r="A3075" s="92">
        <f t="shared" si="213"/>
        <v>8</v>
      </c>
      <c r="B3075" s="5" t="s">
        <v>26</v>
      </c>
      <c r="C3075" s="26">
        <v>43900</v>
      </c>
      <c r="D3075" s="4">
        <v>0</v>
      </c>
      <c r="E3075" s="29">
        <v>0</v>
      </c>
      <c r="G3075" s="82" t="e">
        <f>F3075+G3051</f>
        <v>#REF!</v>
      </c>
      <c r="H3075" s="92">
        <f t="shared" si="216"/>
        <v>0</v>
      </c>
      <c r="I3075" s="92" t="e">
        <f t="shared" si="217"/>
        <v>#NUM!</v>
      </c>
      <c r="J3075" s="149" t="e">
        <f t="shared" ref="J3075:J3138" si="218">LN(2)/SLOPE(I3068:I3075,A3068:A3075)</f>
        <v>#NUM!</v>
      </c>
    </row>
    <row r="3076" spans="1:10" x14ac:dyDescent="0.25">
      <c r="A3076" s="92">
        <f t="shared" ref="A3076:A3139" si="219">IF(EXACT(B3076,B3075),A3075+1,1)</f>
        <v>9</v>
      </c>
      <c r="B3076" s="5" t="s">
        <v>26</v>
      </c>
      <c r="C3076" s="26">
        <v>43901</v>
      </c>
      <c r="D3076" s="4">
        <v>0</v>
      </c>
      <c r="E3076" s="29">
        <v>0</v>
      </c>
      <c r="G3076" s="82">
        <f>F3076+G3052</f>
        <v>254</v>
      </c>
      <c r="H3076" s="92">
        <f t="shared" si="216"/>
        <v>0</v>
      </c>
      <c r="I3076" s="92" t="e">
        <f t="shared" si="217"/>
        <v>#NUM!</v>
      </c>
      <c r="J3076" s="149" t="e">
        <f t="shared" si="218"/>
        <v>#NUM!</v>
      </c>
    </row>
    <row r="3077" spans="1:10" x14ac:dyDescent="0.25">
      <c r="A3077" s="92">
        <f t="shared" si="219"/>
        <v>10</v>
      </c>
      <c r="B3077" s="5" t="s">
        <v>26</v>
      </c>
      <c r="C3077" s="26">
        <v>43902</v>
      </c>
      <c r="D3077" s="4">
        <v>0</v>
      </c>
      <c r="E3077" s="29">
        <v>0</v>
      </c>
      <c r="G3077" s="82">
        <f>F3077+G3053</f>
        <v>254</v>
      </c>
      <c r="H3077" s="92">
        <f t="shared" si="216"/>
        <v>0</v>
      </c>
      <c r="I3077" s="92" t="e">
        <f t="shared" si="217"/>
        <v>#NUM!</v>
      </c>
      <c r="J3077" s="149" t="e">
        <f t="shared" si="218"/>
        <v>#NUM!</v>
      </c>
    </row>
    <row r="3078" spans="1:10" x14ac:dyDescent="0.25">
      <c r="A3078" s="92">
        <f t="shared" si="219"/>
        <v>11</v>
      </c>
      <c r="B3078" s="5" t="s">
        <v>26</v>
      </c>
      <c r="C3078" s="26">
        <v>43903</v>
      </c>
      <c r="D3078" s="4">
        <v>0</v>
      </c>
      <c r="E3078" s="29">
        <v>0</v>
      </c>
      <c r="G3078" s="82" t="e">
        <f>F3078+G3054</f>
        <v>#REF!</v>
      </c>
      <c r="H3078" s="92">
        <f t="shared" si="216"/>
        <v>0</v>
      </c>
      <c r="I3078" s="92" t="e">
        <f t="shared" si="217"/>
        <v>#NUM!</v>
      </c>
      <c r="J3078" s="149" t="e">
        <f t="shared" si="218"/>
        <v>#NUM!</v>
      </c>
    </row>
    <row r="3079" spans="1:10" x14ac:dyDescent="0.25">
      <c r="A3079" s="92">
        <f t="shared" si="219"/>
        <v>12</v>
      </c>
      <c r="B3079" s="5" t="s">
        <v>26</v>
      </c>
      <c r="C3079" s="26">
        <v>43904</v>
      </c>
      <c r="D3079" s="4">
        <v>0</v>
      </c>
      <c r="E3079" s="29">
        <v>0</v>
      </c>
      <c r="G3079" s="82" t="e">
        <f>F3079+G3055</f>
        <v>#REF!</v>
      </c>
      <c r="H3079" s="92">
        <f t="shared" si="216"/>
        <v>0</v>
      </c>
      <c r="I3079" s="92" t="e">
        <f t="shared" si="217"/>
        <v>#NUM!</v>
      </c>
      <c r="J3079" s="149" t="e">
        <f t="shared" si="218"/>
        <v>#NUM!</v>
      </c>
    </row>
    <row r="3080" spans="1:10" x14ac:dyDescent="0.25">
      <c r="A3080" s="92">
        <f t="shared" si="219"/>
        <v>13</v>
      </c>
      <c r="B3080" s="5" t="s">
        <v>26</v>
      </c>
      <c r="C3080" s="26">
        <v>43905</v>
      </c>
      <c r="D3080" s="4">
        <v>0</v>
      </c>
      <c r="E3080" s="29">
        <v>0</v>
      </c>
      <c r="G3080" s="82" t="e">
        <f>F3080+G3056</f>
        <v>#REF!</v>
      </c>
      <c r="H3080" s="92">
        <f t="shared" si="216"/>
        <v>0</v>
      </c>
      <c r="I3080" s="92" t="e">
        <f t="shared" si="217"/>
        <v>#NUM!</v>
      </c>
      <c r="J3080" s="149" t="e">
        <f t="shared" si="218"/>
        <v>#NUM!</v>
      </c>
    </row>
    <row r="3081" spans="1:10" x14ac:dyDescent="0.25">
      <c r="A3081" s="92">
        <f t="shared" si="219"/>
        <v>14</v>
      </c>
      <c r="B3081" s="5" t="s">
        <v>26</v>
      </c>
      <c r="C3081" s="26">
        <v>43906</v>
      </c>
      <c r="D3081" s="4">
        <v>0</v>
      </c>
      <c r="E3081" s="29">
        <v>0</v>
      </c>
      <c r="G3081" s="82">
        <f>F3081+G3057</f>
        <v>262</v>
      </c>
      <c r="H3081" s="92">
        <f t="shared" si="216"/>
        <v>0</v>
      </c>
      <c r="I3081" s="92" t="e">
        <f t="shared" si="217"/>
        <v>#NUM!</v>
      </c>
      <c r="J3081" s="149" t="e">
        <f t="shared" si="218"/>
        <v>#NUM!</v>
      </c>
    </row>
    <row r="3082" spans="1:10" x14ac:dyDescent="0.25">
      <c r="A3082" s="92">
        <f t="shared" si="219"/>
        <v>15</v>
      </c>
      <c r="B3082" s="5" t="s">
        <v>26</v>
      </c>
      <c r="C3082" s="26">
        <v>43907</v>
      </c>
      <c r="D3082" s="4">
        <v>0</v>
      </c>
      <c r="E3082" s="29">
        <v>0</v>
      </c>
      <c r="G3082" s="82" t="e">
        <f>F3082+G3058</f>
        <v>#REF!</v>
      </c>
      <c r="H3082" s="92">
        <f t="shared" si="216"/>
        <v>0</v>
      </c>
      <c r="I3082" s="92" t="e">
        <f t="shared" si="217"/>
        <v>#NUM!</v>
      </c>
      <c r="J3082" s="149" t="e">
        <f t="shared" si="218"/>
        <v>#NUM!</v>
      </c>
    </row>
    <row r="3083" spans="1:10" x14ac:dyDescent="0.25">
      <c r="A3083" s="92">
        <f t="shared" si="219"/>
        <v>16</v>
      </c>
      <c r="B3083" s="5" t="s">
        <v>26</v>
      </c>
      <c r="C3083" s="26">
        <v>43908</v>
      </c>
      <c r="D3083" s="4">
        <v>0</v>
      </c>
      <c r="E3083" s="29">
        <v>0</v>
      </c>
      <c r="G3083" s="82" t="e">
        <f>F3083+G3059</f>
        <v>#REF!</v>
      </c>
      <c r="H3083" s="92">
        <f t="shared" si="216"/>
        <v>0</v>
      </c>
      <c r="I3083" s="92" t="e">
        <f t="shared" si="217"/>
        <v>#NUM!</v>
      </c>
      <c r="J3083" s="149" t="e">
        <f t="shared" si="218"/>
        <v>#NUM!</v>
      </c>
    </row>
    <row r="3084" spans="1:10" x14ac:dyDescent="0.25">
      <c r="A3084" s="92">
        <f t="shared" si="219"/>
        <v>17</v>
      </c>
      <c r="B3084" s="5" t="s">
        <v>26</v>
      </c>
      <c r="C3084" s="26">
        <v>43909</v>
      </c>
      <c r="D3084" s="4">
        <v>0</v>
      </c>
      <c r="E3084" s="29">
        <v>0</v>
      </c>
      <c r="G3084" s="82">
        <f>F3084+G3060</f>
        <v>254</v>
      </c>
      <c r="H3084" s="92">
        <f t="shared" si="216"/>
        <v>0</v>
      </c>
      <c r="I3084" s="92" t="e">
        <f t="shared" si="217"/>
        <v>#NUM!</v>
      </c>
      <c r="J3084" s="149" t="e">
        <f t="shared" si="218"/>
        <v>#NUM!</v>
      </c>
    </row>
    <row r="3085" spans="1:10" x14ac:dyDescent="0.25">
      <c r="A3085" s="92">
        <f t="shared" si="219"/>
        <v>18</v>
      </c>
      <c r="B3085" s="5" t="s">
        <v>26</v>
      </c>
      <c r="C3085" s="26">
        <v>43910</v>
      </c>
      <c r="D3085" s="4">
        <v>2</v>
      </c>
      <c r="E3085" s="29">
        <v>2</v>
      </c>
      <c r="G3085" s="82">
        <f>F3085+G3061</f>
        <v>285</v>
      </c>
      <c r="H3085" s="92">
        <f t="shared" si="216"/>
        <v>2</v>
      </c>
      <c r="I3085" s="92">
        <f t="shared" si="217"/>
        <v>0.69314718055994529</v>
      </c>
      <c r="J3085" s="149" t="e">
        <f t="shared" si="218"/>
        <v>#NUM!</v>
      </c>
    </row>
    <row r="3086" spans="1:10" x14ac:dyDescent="0.25">
      <c r="A3086" s="92">
        <f t="shared" si="219"/>
        <v>19</v>
      </c>
      <c r="B3086" s="5" t="s">
        <v>26</v>
      </c>
      <c r="C3086" s="26">
        <v>43911</v>
      </c>
      <c r="D3086" s="4">
        <v>0</v>
      </c>
      <c r="E3086" s="29">
        <v>2</v>
      </c>
      <c r="G3086" s="82" t="e">
        <f>F3086+G3062</f>
        <v>#REF!</v>
      </c>
      <c r="H3086" s="92">
        <f t="shared" si="216"/>
        <v>2</v>
      </c>
      <c r="I3086" s="92">
        <f t="shared" si="217"/>
        <v>0.69314718055994529</v>
      </c>
      <c r="J3086" s="149" t="e">
        <f t="shared" si="218"/>
        <v>#NUM!</v>
      </c>
    </row>
    <row r="3087" spans="1:10" x14ac:dyDescent="0.25">
      <c r="A3087" s="92">
        <f t="shared" si="219"/>
        <v>20</v>
      </c>
      <c r="B3087" s="5" t="s">
        <v>26</v>
      </c>
      <c r="C3087" s="26">
        <v>43912</v>
      </c>
      <c r="D3087" s="4">
        <v>0</v>
      </c>
      <c r="E3087" s="29">
        <v>2</v>
      </c>
      <c r="G3087" s="82" t="e">
        <f>F3087+G3063</f>
        <v>#REF!</v>
      </c>
      <c r="H3087" s="92">
        <f t="shared" si="216"/>
        <v>2</v>
      </c>
      <c r="I3087" s="92">
        <f t="shared" si="217"/>
        <v>0.69314718055994529</v>
      </c>
      <c r="J3087" s="149" t="e">
        <f t="shared" si="218"/>
        <v>#NUM!</v>
      </c>
    </row>
    <row r="3088" spans="1:10" x14ac:dyDescent="0.25">
      <c r="A3088" s="92">
        <f t="shared" si="219"/>
        <v>21</v>
      </c>
      <c r="B3088" s="5" t="s">
        <v>26</v>
      </c>
      <c r="C3088" s="26">
        <v>43913</v>
      </c>
      <c r="D3088" s="4">
        <v>0</v>
      </c>
      <c r="E3088" s="29">
        <v>2</v>
      </c>
      <c r="G3088" s="82">
        <f>F3088+G3064</f>
        <v>141</v>
      </c>
      <c r="H3088" s="92">
        <f t="shared" si="216"/>
        <v>2</v>
      </c>
      <c r="I3088" s="92">
        <f t="shared" si="217"/>
        <v>0.69314718055994529</v>
      </c>
      <c r="J3088" s="149" t="e">
        <f t="shared" si="218"/>
        <v>#NUM!</v>
      </c>
    </row>
    <row r="3089" spans="1:10" x14ac:dyDescent="0.25">
      <c r="A3089" s="92">
        <f t="shared" si="219"/>
        <v>22</v>
      </c>
      <c r="B3089" s="5" t="s">
        <v>26</v>
      </c>
      <c r="C3089" s="26">
        <v>43914</v>
      </c>
      <c r="D3089" s="4">
        <v>1</v>
      </c>
      <c r="E3089" s="29">
        <v>3</v>
      </c>
      <c r="G3089" s="82" t="e">
        <f>F3089+G3065</f>
        <v>#REF!</v>
      </c>
      <c r="H3089" s="92">
        <f t="shared" si="216"/>
        <v>3</v>
      </c>
      <c r="I3089" s="92">
        <f t="shared" si="217"/>
        <v>1.0986122886681098</v>
      </c>
      <c r="J3089" s="149" t="e">
        <f t="shared" si="218"/>
        <v>#NUM!</v>
      </c>
    </row>
    <row r="3090" spans="1:10" x14ac:dyDescent="0.25">
      <c r="A3090" s="92">
        <f t="shared" si="219"/>
        <v>23</v>
      </c>
      <c r="B3090" s="5" t="s">
        <v>26</v>
      </c>
      <c r="C3090" s="26">
        <v>43915</v>
      </c>
      <c r="D3090" s="4">
        <v>1</v>
      </c>
      <c r="E3090" s="29">
        <v>4</v>
      </c>
      <c r="G3090" s="82" t="e">
        <f>F3090+G3066</f>
        <v>#REF!</v>
      </c>
      <c r="H3090" s="92">
        <f t="shared" si="216"/>
        <v>4</v>
      </c>
      <c r="I3090" s="92">
        <f t="shared" si="217"/>
        <v>1.3862943611198906</v>
      </c>
      <c r="J3090" s="149" t="e">
        <f t="shared" si="218"/>
        <v>#NUM!</v>
      </c>
    </row>
    <row r="3091" spans="1:10" x14ac:dyDescent="0.25">
      <c r="A3091" s="92">
        <f t="shared" si="219"/>
        <v>24</v>
      </c>
      <c r="B3091" s="5" t="s">
        <v>26</v>
      </c>
      <c r="C3091" s="26">
        <v>43916</v>
      </c>
      <c r="D3091" s="4">
        <v>3</v>
      </c>
      <c r="E3091" s="29">
        <v>7</v>
      </c>
      <c r="G3091" s="82">
        <f>F3091+G3067</f>
        <v>101</v>
      </c>
      <c r="H3091" s="92">
        <f t="shared" si="216"/>
        <v>7</v>
      </c>
      <c r="I3091" s="92">
        <f t="shared" si="217"/>
        <v>1.9459101490553132</v>
      </c>
      <c r="J3091" s="149" t="e">
        <f t="shared" si="218"/>
        <v>#NUM!</v>
      </c>
    </row>
    <row r="3092" spans="1:10" x14ac:dyDescent="0.25">
      <c r="A3092" s="92">
        <f t="shared" si="219"/>
        <v>25</v>
      </c>
      <c r="B3092" s="5" t="s">
        <v>26</v>
      </c>
      <c r="C3092" s="26">
        <v>43917</v>
      </c>
      <c r="D3092" s="4">
        <v>3</v>
      </c>
      <c r="E3092" s="29">
        <v>10</v>
      </c>
      <c r="G3092" s="82">
        <f>F3092+G3068</f>
        <v>0</v>
      </c>
      <c r="H3092" s="92">
        <f t="shared" si="216"/>
        <v>10</v>
      </c>
      <c r="I3092" s="92">
        <f t="shared" si="217"/>
        <v>2.3025850929940459</v>
      </c>
      <c r="J3092" s="149">
        <f t="shared" si="218"/>
        <v>2.9090673569571095</v>
      </c>
    </row>
    <row r="3093" spans="1:10" x14ac:dyDescent="0.25">
      <c r="A3093" s="92">
        <f t="shared" si="219"/>
        <v>26</v>
      </c>
      <c r="B3093" s="5" t="s">
        <v>26</v>
      </c>
      <c r="C3093" s="26">
        <v>43918</v>
      </c>
      <c r="D3093" s="4">
        <v>2</v>
      </c>
      <c r="E3093" s="29">
        <v>12</v>
      </c>
      <c r="G3093" s="82">
        <f>F3093+G3069</f>
        <v>0</v>
      </c>
      <c r="H3093" s="92">
        <f t="shared" si="216"/>
        <v>12</v>
      </c>
      <c r="I3093" s="92">
        <f t="shared" si="217"/>
        <v>2.4849066497880004</v>
      </c>
      <c r="J3093" s="149">
        <f t="shared" si="218"/>
        <v>2.3634356087902986</v>
      </c>
    </row>
    <row r="3094" spans="1:10" x14ac:dyDescent="0.25">
      <c r="A3094" s="92">
        <f t="shared" si="219"/>
        <v>27</v>
      </c>
      <c r="B3094" s="5" t="s">
        <v>26</v>
      </c>
      <c r="C3094" s="26">
        <v>43919</v>
      </c>
      <c r="D3094" s="4">
        <v>0</v>
      </c>
      <c r="E3094" s="29">
        <v>12</v>
      </c>
      <c r="G3094" s="82">
        <f>F3094+G3070</f>
        <v>12</v>
      </c>
      <c r="H3094" s="92">
        <f t="shared" si="216"/>
        <v>12</v>
      </c>
      <c r="I3094" s="92">
        <f t="shared" si="217"/>
        <v>2.4849066497880004</v>
      </c>
      <c r="J3094" s="149">
        <f t="shared" si="218"/>
        <v>2.2679531752566224</v>
      </c>
    </row>
    <row r="3095" spans="1:10" x14ac:dyDescent="0.25">
      <c r="A3095" s="92">
        <f t="shared" si="219"/>
        <v>28</v>
      </c>
      <c r="B3095" s="5" t="s">
        <v>26</v>
      </c>
      <c r="C3095" s="26">
        <v>43920</v>
      </c>
      <c r="D3095" s="4">
        <v>8</v>
      </c>
      <c r="E3095" s="29">
        <v>20</v>
      </c>
      <c r="F3095" s="4">
        <v>1</v>
      </c>
      <c r="G3095" s="82">
        <f>F3095+G3071</f>
        <v>14</v>
      </c>
      <c r="H3095" s="92">
        <f t="shared" si="216"/>
        <v>20</v>
      </c>
      <c r="I3095" s="92">
        <f t="shared" si="217"/>
        <v>2.9957322735539909</v>
      </c>
      <c r="J3095" s="149">
        <f t="shared" si="218"/>
        <v>2.1805179509028321</v>
      </c>
    </row>
    <row r="3096" spans="1:10" x14ac:dyDescent="0.25">
      <c r="A3096" s="92">
        <f t="shared" si="219"/>
        <v>29</v>
      </c>
      <c r="B3096" s="5" t="s">
        <v>26</v>
      </c>
      <c r="C3096" s="26">
        <v>43921</v>
      </c>
      <c r="D3096" s="4">
        <v>0</v>
      </c>
      <c r="E3096" s="29">
        <v>20</v>
      </c>
      <c r="G3096" s="82">
        <f>F3096+G3072</f>
        <v>21</v>
      </c>
      <c r="H3096" s="92">
        <f t="shared" si="216"/>
        <v>20</v>
      </c>
      <c r="I3096" s="92">
        <f t="shared" si="217"/>
        <v>2.9957322735539909</v>
      </c>
      <c r="J3096" s="149">
        <f t="shared" si="218"/>
        <v>2.5176643545637836</v>
      </c>
    </row>
    <row r="3097" spans="1:10" x14ac:dyDescent="0.25">
      <c r="A3097" s="92">
        <f t="shared" si="219"/>
        <v>30</v>
      </c>
      <c r="B3097" s="5" t="s">
        <v>26</v>
      </c>
      <c r="C3097" s="26">
        <v>43922</v>
      </c>
      <c r="D3097" s="4">
        <v>4</v>
      </c>
      <c r="E3097" s="29">
        <v>24</v>
      </c>
      <c r="G3097" s="82">
        <f>F3097+G3073</f>
        <v>52</v>
      </c>
      <c r="H3097" s="92">
        <f t="shared" si="216"/>
        <v>24</v>
      </c>
      <c r="I3097" s="92">
        <f t="shared" si="217"/>
        <v>3.1780538303479458</v>
      </c>
      <c r="J3097" s="149">
        <f t="shared" si="218"/>
        <v>2.9301368139569468</v>
      </c>
    </row>
    <row r="3098" spans="1:10" x14ac:dyDescent="0.25">
      <c r="A3098" s="92">
        <f t="shared" si="219"/>
        <v>31</v>
      </c>
      <c r="B3098" s="5" t="s">
        <v>26</v>
      </c>
      <c r="C3098" s="26">
        <v>43923</v>
      </c>
      <c r="D3098" s="4">
        <v>4</v>
      </c>
      <c r="E3098" s="29">
        <v>28</v>
      </c>
      <c r="G3098" s="82" t="e">
        <f>F3098+G3074</f>
        <v>#REF!</v>
      </c>
      <c r="H3098" s="92">
        <f t="shared" si="216"/>
        <v>28</v>
      </c>
      <c r="I3098" s="92">
        <f t="shared" si="217"/>
        <v>3.3322045101752038</v>
      </c>
      <c r="J3098" s="149">
        <f t="shared" si="218"/>
        <v>3.6108788963031788</v>
      </c>
    </row>
    <row r="3099" spans="1:10" x14ac:dyDescent="0.25">
      <c r="A3099" s="92">
        <f t="shared" si="219"/>
        <v>32</v>
      </c>
      <c r="B3099" s="5" t="s">
        <v>26</v>
      </c>
      <c r="C3099" s="26">
        <v>43924</v>
      </c>
      <c r="D3099" s="4">
        <v>1</v>
      </c>
      <c r="E3099" s="29">
        <v>29</v>
      </c>
      <c r="G3099" s="82" t="e">
        <f>F3099+G3075</f>
        <v>#REF!</v>
      </c>
      <c r="H3099" s="92">
        <f t="shared" si="216"/>
        <v>29</v>
      </c>
      <c r="I3099" s="92">
        <f t="shared" si="217"/>
        <v>3.3672958299864741</v>
      </c>
      <c r="J3099" s="149">
        <f t="shared" si="218"/>
        <v>4.2286847739535673</v>
      </c>
    </row>
    <row r="3100" spans="1:10" x14ac:dyDescent="0.25">
      <c r="A3100" s="92">
        <f t="shared" si="219"/>
        <v>33</v>
      </c>
      <c r="B3100" s="5" t="s">
        <v>26</v>
      </c>
      <c r="C3100" s="26">
        <v>43925</v>
      </c>
      <c r="D3100" s="4">
        <v>4</v>
      </c>
      <c r="E3100" s="29">
        <v>33</v>
      </c>
      <c r="G3100" s="82">
        <f>F3100+G3076</f>
        <v>254</v>
      </c>
      <c r="H3100" s="92">
        <f t="shared" si="216"/>
        <v>33</v>
      </c>
      <c r="I3100" s="92">
        <f t="shared" si="217"/>
        <v>3.4965075614664802</v>
      </c>
      <c r="J3100" s="149">
        <f t="shared" si="218"/>
        <v>4.5900564092602716</v>
      </c>
    </row>
    <row r="3101" spans="1:10" x14ac:dyDescent="0.25">
      <c r="A3101" s="92">
        <f t="shared" si="219"/>
        <v>34</v>
      </c>
      <c r="B3101" s="5" t="s">
        <v>26</v>
      </c>
      <c r="C3101" s="26">
        <v>43926</v>
      </c>
      <c r="D3101" s="4">
        <v>11</v>
      </c>
      <c r="E3101" s="29">
        <v>44</v>
      </c>
      <c r="G3101" s="82">
        <f>F3101+G3077</f>
        <v>254</v>
      </c>
      <c r="H3101" s="92">
        <f t="shared" si="216"/>
        <v>44</v>
      </c>
      <c r="I3101" s="92">
        <f t="shared" si="217"/>
        <v>3.784189633918261</v>
      </c>
      <c r="J3101" s="149">
        <f t="shared" si="218"/>
        <v>4.5248466431994228</v>
      </c>
    </row>
    <row r="3102" spans="1:10" x14ac:dyDescent="0.25">
      <c r="A3102" s="92">
        <f t="shared" si="219"/>
        <v>35</v>
      </c>
      <c r="B3102" s="5" t="s">
        <v>26</v>
      </c>
      <c r="C3102" s="26">
        <v>43927</v>
      </c>
      <c r="D3102" s="4">
        <v>6</v>
      </c>
      <c r="E3102" s="29">
        <v>50</v>
      </c>
      <c r="F3102" s="4">
        <v>1</v>
      </c>
      <c r="G3102" s="82" t="e">
        <f>F3102+G3078</f>
        <v>#REF!</v>
      </c>
      <c r="H3102" s="92">
        <f t="shared" si="216"/>
        <v>50</v>
      </c>
      <c r="I3102" s="92">
        <f t="shared" si="217"/>
        <v>3.912023005428146</v>
      </c>
      <c r="J3102" s="149">
        <f t="shared" si="218"/>
        <v>5.1313581216079474</v>
      </c>
    </row>
    <row r="3103" spans="1:10" x14ac:dyDescent="0.25">
      <c r="A3103" s="92">
        <f t="shared" si="219"/>
        <v>36</v>
      </c>
      <c r="B3103" s="5" t="s">
        <v>26</v>
      </c>
      <c r="C3103" s="26">
        <v>43928</v>
      </c>
      <c r="D3103" s="4">
        <v>3</v>
      </c>
      <c r="E3103" s="29">
        <v>53</v>
      </c>
      <c r="G3103" s="82" t="e">
        <f>F3103+G3079</f>
        <v>#REF!</v>
      </c>
      <c r="H3103" s="92">
        <f t="shared" si="216"/>
        <v>53</v>
      </c>
      <c r="I3103" s="92">
        <f t="shared" si="217"/>
        <v>3.970291913552122</v>
      </c>
      <c r="J3103" s="149">
        <f t="shared" si="218"/>
        <v>4.8613760738397191</v>
      </c>
    </row>
    <row r="3104" spans="1:10" x14ac:dyDescent="0.25">
      <c r="A3104" s="92">
        <f t="shared" si="219"/>
        <v>37</v>
      </c>
      <c r="B3104" s="5" t="s">
        <v>26</v>
      </c>
      <c r="C3104" s="26">
        <v>43929</v>
      </c>
      <c r="D3104" s="4">
        <v>17</v>
      </c>
      <c r="E3104" s="29">
        <v>70</v>
      </c>
      <c r="F3104" s="4">
        <v>1</v>
      </c>
      <c r="G3104" s="82" t="e">
        <f>F3104+G3080</f>
        <v>#REF!</v>
      </c>
      <c r="H3104" s="92">
        <f t="shared" si="216"/>
        <v>70</v>
      </c>
      <c r="I3104" s="92">
        <f t="shared" si="217"/>
        <v>4.2484952420493594</v>
      </c>
      <c r="J3104" s="149">
        <f t="shared" si="218"/>
        <v>4.6190051135864181</v>
      </c>
    </row>
    <row r="3105" spans="1:10" x14ac:dyDescent="0.25">
      <c r="A3105" s="92">
        <f t="shared" si="219"/>
        <v>38</v>
      </c>
      <c r="B3105" s="5" t="s">
        <v>26</v>
      </c>
      <c r="C3105" s="26">
        <v>43930</v>
      </c>
      <c r="D3105" s="4">
        <v>7</v>
      </c>
      <c r="E3105" s="29">
        <v>77</v>
      </c>
      <c r="G3105" s="82">
        <f>F3105+G3081</f>
        <v>262</v>
      </c>
      <c r="H3105" s="92">
        <f t="shared" si="216"/>
        <v>77</v>
      </c>
      <c r="I3105" s="92">
        <f t="shared" si="217"/>
        <v>4.3438054218536841</v>
      </c>
      <c r="J3105" s="149">
        <f t="shared" si="218"/>
        <v>4.4662950209690226</v>
      </c>
    </row>
    <row r="3106" spans="1:10" x14ac:dyDescent="0.25">
      <c r="A3106" s="92">
        <f t="shared" si="219"/>
        <v>39</v>
      </c>
      <c r="B3106" s="5" t="s">
        <v>26</v>
      </c>
      <c r="C3106" s="26">
        <v>43931</v>
      </c>
      <c r="D3106" s="4">
        <v>7</v>
      </c>
      <c r="E3106" s="29">
        <v>84</v>
      </c>
      <c r="G3106" s="82" t="e">
        <f>F3106+G3082</f>
        <v>#REF!</v>
      </c>
      <c r="H3106" s="92">
        <f t="shared" si="216"/>
        <v>84</v>
      </c>
      <c r="I3106" s="92">
        <f t="shared" si="217"/>
        <v>4.4308167988433134</v>
      </c>
      <c r="J3106" s="149">
        <f t="shared" si="218"/>
        <v>4.4336686216519912</v>
      </c>
    </row>
    <row r="3107" spans="1:10" x14ac:dyDescent="0.25">
      <c r="A3107" s="92">
        <f t="shared" si="219"/>
        <v>40</v>
      </c>
      <c r="B3107" s="5" t="s">
        <v>26</v>
      </c>
      <c r="C3107" s="26">
        <v>43932</v>
      </c>
      <c r="D3107" s="4">
        <v>1</v>
      </c>
      <c r="E3107" s="29">
        <v>85</v>
      </c>
      <c r="G3107" s="82" t="e">
        <f>F3107+G3083</f>
        <v>#REF!</v>
      </c>
      <c r="H3107" s="92">
        <f t="shared" si="216"/>
        <v>85</v>
      </c>
      <c r="I3107" s="92">
        <f t="shared" si="217"/>
        <v>4.4426512564903167</v>
      </c>
      <c r="J3107" s="149">
        <f t="shared" si="218"/>
        <v>5.0941321781915896</v>
      </c>
    </row>
    <row r="3108" spans="1:10" x14ac:dyDescent="0.25">
      <c r="A3108" s="92">
        <f t="shared" si="219"/>
        <v>41</v>
      </c>
      <c r="B3108" s="5" t="s">
        <v>26</v>
      </c>
      <c r="C3108" s="26">
        <v>43933</v>
      </c>
      <c r="D3108" s="4">
        <v>1</v>
      </c>
      <c r="E3108" s="29">
        <v>86</v>
      </c>
      <c r="G3108" s="82">
        <f>F3108+G3084</f>
        <v>254</v>
      </c>
      <c r="H3108" s="92">
        <f t="shared" si="216"/>
        <v>86</v>
      </c>
      <c r="I3108" s="92">
        <f t="shared" si="217"/>
        <v>4.4543472962535073</v>
      </c>
      <c r="J3108" s="149">
        <f t="shared" si="218"/>
        <v>6.6005562741704207</v>
      </c>
    </row>
    <row r="3109" spans="1:10" x14ac:dyDescent="0.25">
      <c r="A3109" s="92">
        <f t="shared" si="219"/>
        <v>42</v>
      </c>
      <c r="B3109" s="5" t="s">
        <v>26</v>
      </c>
      <c r="C3109" s="26">
        <v>43934</v>
      </c>
      <c r="D3109" s="4">
        <v>2</v>
      </c>
      <c r="E3109" s="29">
        <v>88</v>
      </c>
      <c r="G3109" s="82">
        <f>F3109+G3085</f>
        <v>285</v>
      </c>
      <c r="H3109" s="92">
        <f t="shared" si="216"/>
        <v>88</v>
      </c>
      <c r="I3109" s="92">
        <f t="shared" si="217"/>
        <v>4.4773368144782069</v>
      </c>
      <c r="J3109" s="149">
        <f t="shared" si="218"/>
        <v>8.2623458948029089</v>
      </c>
    </row>
    <row r="3110" spans="1:10" x14ac:dyDescent="0.25">
      <c r="A3110" s="92">
        <f t="shared" si="219"/>
        <v>43</v>
      </c>
      <c r="B3110" s="5" t="s">
        <v>26</v>
      </c>
      <c r="C3110" s="26">
        <v>43935</v>
      </c>
      <c r="D3110" s="4">
        <v>2</v>
      </c>
      <c r="E3110" s="29">
        <v>90</v>
      </c>
      <c r="G3110" s="82" t="e">
        <f>F3110+G3086</f>
        <v>#REF!</v>
      </c>
      <c r="H3110" s="92">
        <f t="shared" si="216"/>
        <v>90</v>
      </c>
      <c r="I3110" s="92">
        <f t="shared" si="217"/>
        <v>4.499809670330265</v>
      </c>
      <c r="J3110" s="149">
        <f t="shared" si="218"/>
        <v>11.209296757266964</v>
      </c>
    </row>
    <row r="3111" spans="1:10" x14ac:dyDescent="0.25">
      <c r="A3111" s="92">
        <f t="shared" si="219"/>
        <v>44</v>
      </c>
      <c r="B3111" s="5" t="s">
        <v>26</v>
      </c>
      <c r="C3111" s="26">
        <v>43936</v>
      </c>
      <c r="D3111" s="4">
        <v>1</v>
      </c>
      <c r="E3111" s="29">
        <v>91</v>
      </c>
      <c r="G3111" s="82" t="e">
        <f>F3111+G3087</f>
        <v>#REF!</v>
      </c>
      <c r="H3111" s="92">
        <f t="shared" si="216"/>
        <v>91</v>
      </c>
      <c r="I3111" s="92">
        <f t="shared" si="217"/>
        <v>4.5108595065168497</v>
      </c>
      <c r="J3111" s="149">
        <f t="shared" si="218"/>
        <v>21.036126670392896</v>
      </c>
    </row>
    <row r="3112" spans="1:10" x14ac:dyDescent="0.25">
      <c r="A3112" s="92">
        <f t="shared" si="219"/>
        <v>45</v>
      </c>
      <c r="B3112" s="5" t="s">
        <v>26</v>
      </c>
      <c r="C3112" s="26">
        <v>43937</v>
      </c>
      <c r="D3112" s="4">
        <v>1</v>
      </c>
      <c r="E3112" s="29">
        <v>92</v>
      </c>
      <c r="G3112" s="82">
        <f>F3112+G3088</f>
        <v>141</v>
      </c>
      <c r="H3112" s="92">
        <f t="shared" si="216"/>
        <v>92</v>
      </c>
      <c r="I3112" s="92">
        <f t="shared" si="217"/>
        <v>4.5217885770490405</v>
      </c>
      <c r="J3112" s="149">
        <f t="shared" si="218"/>
        <v>31.634041272432327</v>
      </c>
    </row>
    <row r="3113" spans="1:10" x14ac:dyDescent="0.25">
      <c r="A3113" s="92">
        <f t="shared" si="219"/>
        <v>46</v>
      </c>
      <c r="B3113" s="5" t="s">
        <v>26</v>
      </c>
      <c r="C3113" s="26">
        <v>43938</v>
      </c>
      <c r="D3113" s="4">
        <v>1</v>
      </c>
      <c r="E3113" s="29">
        <v>93</v>
      </c>
      <c r="G3113" s="82" t="e">
        <f>F3113+G3089</f>
        <v>#REF!</v>
      </c>
      <c r="H3113" s="92">
        <f t="shared" si="216"/>
        <v>93</v>
      </c>
      <c r="I3113" s="92">
        <f t="shared" si="217"/>
        <v>4.5325994931532563</v>
      </c>
      <c r="J3113" s="149">
        <f t="shared" si="218"/>
        <v>44.7819450641705</v>
      </c>
    </row>
    <row r="3114" spans="1:10" x14ac:dyDescent="0.25">
      <c r="A3114" s="92">
        <f t="shared" si="219"/>
        <v>47</v>
      </c>
      <c r="B3114" s="5" t="s">
        <v>26</v>
      </c>
      <c r="C3114" s="26">
        <v>43939</v>
      </c>
      <c r="D3114" s="4">
        <v>3</v>
      </c>
      <c r="E3114" s="29">
        <v>96</v>
      </c>
      <c r="G3114" s="82" t="e">
        <f>F3114+G3090</f>
        <v>#REF!</v>
      </c>
      <c r="H3114" s="92">
        <f t="shared" si="216"/>
        <v>96</v>
      </c>
      <c r="I3114" s="92">
        <f t="shared" si="217"/>
        <v>4.5643481914678361</v>
      </c>
      <c r="J3114" s="149">
        <f t="shared" si="218"/>
        <v>41.96215453755557</v>
      </c>
    </row>
    <row r="3115" spans="1:10" x14ac:dyDescent="0.25">
      <c r="A3115" s="92">
        <f t="shared" si="219"/>
        <v>48</v>
      </c>
      <c r="B3115" s="5" t="s">
        <v>26</v>
      </c>
      <c r="C3115" s="26">
        <v>43940</v>
      </c>
      <c r="D3115" s="4">
        <v>3</v>
      </c>
      <c r="E3115" s="29">
        <v>99</v>
      </c>
      <c r="G3115" s="82">
        <f>F3115+G3091</f>
        <v>101</v>
      </c>
      <c r="H3115" s="92">
        <f t="shared" si="216"/>
        <v>99</v>
      </c>
      <c r="I3115" s="92">
        <f t="shared" si="217"/>
        <v>4.5951198501345898</v>
      </c>
      <c r="J3115" s="149">
        <f t="shared" si="218"/>
        <v>38.061027561927723</v>
      </c>
    </row>
    <row r="3116" spans="1:10" x14ac:dyDescent="0.25">
      <c r="A3116" s="92">
        <f t="shared" si="219"/>
        <v>49</v>
      </c>
      <c r="B3116" s="5" t="s">
        <v>26</v>
      </c>
      <c r="C3116" s="26">
        <v>43941</v>
      </c>
      <c r="D3116" s="4">
        <v>3</v>
      </c>
      <c r="E3116" s="29">
        <v>102</v>
      </c>
      <c r="G3116" s="82">
        <f>F3116+G3092</f>
        <v>0</v>
      </c>
      <c r="H3116" s="92">
        <f t="shared" si="216"/>
        <v>102</v>
      </c>
      <c r="I3116" s="92">
        <f t="shared" si="217"/>
        <v>4.6249728132842707</v>
      </c>
      <c r="J3116" s="149">
        <f t="shared" si="218"/>
        <v>34.630976374682852</v>
      </c>
    </row>
    <row r="3117" spans="1:10" x14ac:dyDescent="0.25">
      <c r="A3117" s="92">
        <f t="shared" si="219"/>
        <v>50</v>
      </c>
      <c r="B3117" s="5" t="s">
        <v>26</v>
      </c>
      <c r="C3117" s="26">
        <v>43942</v>
      </c>
      <c r="D3117" s="4">
        <v>0</v>
      </c>
      <c r="E3117" s="29">
        <v>102</v>
      </c>
      <c r="G3117" s="82">
        <f>F3117+G3093</f>
        <v>0</v>
      </c>
      <c r="H3117" s="92">
        <f t="shared" si="216"/>
        <v>102</v>
      </c>
      <c r="I3117" s="92">
        <f t="shared" si="217"/>
        <v>4.6249728132842707</v>
      </c>
      <c r="J3117" s="149">
        <f t="shared" si="218"/>
        <v>34.280860255297185</v>
      </c>
    </row>
    <row r="3118" spans="1:10" x14ac:dyDescent="0.25">
      <c r="A3118" s="92">
        <f t="shared" si="219"/>
        <v>51</v>
      </c>
      <c r="B3118" s="5" t="s">
        <v>26</v>
      </c>
      <c r="C3118" s="26">
        <v>43943</v>
      </c>
      <c r="D3118" s="4">
        <v>1</v>
      </c>
      <c r="E3118" s="29">
        <v>103</v>
      </c>
      <c r="G3118" s="82">
        <f>F3118+G3094</f>
        <v>12</v>
      </c>
      <c r="H3118" s="92">
        <f t="shared" si="216"/>
        <v>103</v>
      </c>
      <c r="I3118" s="92">
        <f t="shared" si="217"/>
        <v>4.6347289882296359</v>
      </c>
      <c r="J3118" s="149">
        <f t="shared" si="218"/>
        <v>34.433965149089474</v>
      </c>
    </row>
    <row r="3119" spans="1:10" x14ac:dyDescent="0.25">
      <c r="A3119" s="92">
        <f t="shared" si="219"/>
        <v>52</v>
      </c>
      <c r="B3119" s="5" t="s">
        <v>26</v>
      </c>
      <c r="C3119" s="26">
        <v>43944</v>
      </c>
      <c r="D3119" s="4">
        <v>1</v>
      </c>
      <c r="E3119" s="29">
        <v>104</v>
      </c>
      <c r="G3119" s="82">
        <f>F3119+G3095</f>
        <v>14</v>
      </c>
      <c r="H3119" s="92">
        <f t="shared" si="216"/>
        <v>104</v>
      </c>
      <c r="I3119" s="92">
        <f t="shared" si="217"/>
        <v>4.6443908991413725</v>
      </c>
      <c r="J3119" s="149">
        <f t="shared" si="218"/>
        <v>36.837094116015173</v>
      </c>
    </row>
    <row r="3120" spans="1:10" x14ac:dyDescent="0.25">
      <c r="A3120" s="92">
        <f t="shared" si="219"/>
        <v>53</v>
      </c>
      <c r="B3120" s="5" t="s">
        <v>26</v>
      </c>
      <c r="C3120" s="26">
        <v>43945</v>
      </c>
      <c r="D3120" s="4">
        <v>0</v>
      </c>
      <c r="E3120" s="29">
        <v>104</v>
      </c>
      <c r="G3120" s="82">
        <f>F3120+G3096</f>
        <v>21</v>
      </c>
      <c r="H3120" s="92">
        <f t="shared" si="216"/>
        <v>104</v>
      </c>
      <c r="I3120" s="92">
        <f t="shared" si="217"/>
        <v>4.6443908991413725</v>
      </c>
      <c r="J3120" s="149">
        <f t="shared" si="218"/>
        <v>44.733575825607687</v>
      </c>
    </row>
    <row r="3121" spans="1:10" x14ac:dyDescent="0.25">
      <c r="A3121" s="92">
        <f t="shared" si="219"/>
        <v>54</v>
      </c>
      <c r="B3121" s="5" t="s">
        <v>26</v>
      </c>
      <c r="C3121" s="26">
        <v>43946</v>
      </c>
      <c r="D3121" s="4">
        <v>0</v>
      </c>
      <c r="E3121" s="29">
        <v>104</v>
      </c>
      <c r="G3121" s="82">
        <f>F3121+G3097</f>
        <v>52</v>
      </c>
      <c r="H3121" s="92">
        <f t="shared" si="216"/>
        <v>104</v>
      </c>
      <c r="I3121" s="92">
        <f t="shared" si="217"/>
        <v>4.6443908991413725</v>
      </c>
      <c r="J3121" s="149">
        <f t="shared" si="218"/>
        <v>66.567643283809005</v>
      </c>
    </row>
    <row r="3122" spans="1:10" x14ac:dyDescent="0.25">
      <c r="A3122" s="92">
        <f t="shared" si="219"/>
        <v>55</v>
      </c>
      <c r="B3122" s="5" t="s">
        <v>26</v>
      </c>
      <c r="C3122" s="26">
        <v>43947</v>
      </c>
      <c r="D3122" s="4">
        <v>1</v>
      </c>
      <c r="E3122" s="29">
        <v>105</v>
      </c>
      <c r="G3122" s="82" t="e">
        <f>F3122+G3098</f>
        <v>#REF!</v>
      </c>
      <c r="H3122" s="92">
        <f t="shared" si="216"/>
        <v>105</v>
      </c>
      <c r="I3122" s="92">
        <f t="shared" si="217"/>
        <v>4.6539603501575231</v>
      </c>
      <c r="J3122" s="149">
        <f t="shared" si="218"/>
        <v>100.92799889623483</v>
      </c>
    </row>
    <row r="3123" spans="1:10" x14ac:dyDescent="0.25">
      <c r="A3123" s="92">
        <f t="shared" si="219"/>
        <v>56</v>
      </c>
      <c r="B3123" s="5" t="s">
        <v>26</v>
      </c>
      <c r="C3123" s="26">
        <v>43948</v>
      </c>
      <c r="D3123" s="4">
        <v>3</v>
      </c>
      <c r="E3123" s="29">
        <v>108</v>
      </c>
      <c r="G3123" s="82" t="e">
        <f>F3123+G3099</f>
        <v>#REF!</v>
      </c>
      <c r="H3123" s="92">
        <f t="shared" ref="H3123:H3186" si="220">IF(EXACT(B3123,B3122),D3123+H3122,E3123)</f>
        <v>108</v>
      </c>
      <c r="I3123" s="92">
        <f t="shared" si="217"/>
        <v>4.6821312271242199</v>
      </c>
      <c r="J3123" s="149">
        <f t="shared" si="218"/>
        <v>101.43046262191916</v>
      </c>
    </row>
    <row r="3124" spans="1:10" x14ac:dyDescent="0.25">
      <c r="A3124" s="92">
        <f t="shared" si="219"/>
        <v>57</v>
      </c>
      <c r="B3124" s="5" t="s">
        <v>26</v>
      </c>
      <c r="C3124" s="26">
        <v>43949</v>
      </c>
      <c r="D3124" s="4">
        <v>0</v>
      </c>
      <c r="E3124" s="29">
        <v>108</v>
      </c>
      <c r="F3124" s="4">
        <v>1</v>
      </c>
      <c r="G3124" s="82" t="e">
        <f>F3124+G3099</f>
        <v>#REF!</v>
      </c>
      <c r="H3124" s="92">
        <f t="shared" si="220"/>
        <v>108</v>
      </c>
      <c r="I3124" s="92">
        <f t="shared" si="217"/>
        <v>4.6821312271242199</v>
      </c>
      <c r="J3124" s="149">
        <f t="shared" si="218"/>
        <v>87.446494148225199</v>
      </c>
    </row>
    <row r="3125" spans="1:10" x14ac:dyDescent="0.25">
      <c r="A3125" s="92">
        <f t="shared" si="219"/>
        <v>58</v>
      </c>
      <c r="B3125" s="5" t="s">
        <v>26</v>
      </c>
      <c r="C3125" s="26">
        <v>43950</v>
      </c>
      <c r="D3125" s="4">
        <v>1</v>
      </c>
      <c r="E3125" s="29">
        <v>109</v>
      </c>
      <c r="G3125" s="82">
        <f>F3125+G3100</f>
        <v>254</v>
      </c>
      <c r="H3125" s="92">
        <f t="shared" si="220"/>
        <v>109</v>
      </c>
      <c r="I3125" s="92">
        <f t="shared" si="217"/>
        <v>4.6913478822291435</v>
      </c>
      <c r="J3125" s="149">
        <f t="shared" si="218"/>
        <v>82.258210777387816</v>
      </c>
    </row>
    <row r="3126" spans="1:10" x14ac:dyDescent="0.25">
      <c r="A3126" s="92">
        <f t="shared" si="219"/>
        <v>59</v>
      </c>
      <c r="B3126" s="5" t="s">
        <v>26</v>
      </c>
      <c r="C3126" s="26">
        <v>43951</v>
      </c>
      <c r="D3126" s="4">
        <v>1</v>
      </c>
      <c r="E3126" s="29">
        <v>110</v>
      </c>
      <c r="G3126" s="82">
        <f>F3126+G3101</f>
        <v>254</v>
      </c>
      <c r="H3126" s="92">
        <f t="shared" si="220"/>
        <v>110</v>
      </c>
      <c r="I3126" s="92">
        <f t="shared" si="217"/>
        <v>4.7004803657924166</v>
      </c>
      <c r="J3126" s="149">
        <f t="shared" si="218"/>
        <v>75.733783449326467</v>
      </c>
    </row>
    <row r="3127" spans="1:10" x14ac:dyDescent="0.25">
      <c r="A3127" s="92">
        <f t="shared" si="219"/>
        <v>60</v>
      </c>
      <c r="B3127" s="5" t="s">
        <v>26</v>
      </c>
      <c r="C3127" s="26">
        <v>43952</v>
      </c>
      <c r="D3127" s="4">
        <v>0</v>
      </c>
      <c r="E3127" s="29">
        <v>110</v>
      </c>
      <c r="G3127" s="82" t="e">
        <f>F3127+G3102</f>
        <v>#REF!</v>
      </c>
      <c r="H3127" s="92">
        <f t="shared" si="220"/>
        <v>110</v>
      </c>
      <c r="I3127" s="92">
        <f t="shared" si="217"/>
        <v>4.7004803657924166</v>
      </c>
      <c r="J3127" s="149">
        <f t="shared" si="218"/>
        <v>74.148852869493112</v>
      </c>
    </row>
    <row r="3128" spans="1:10" x14ac:dyDescent="0.25">
      <c r="A3128" s="92">
        <f t="shared" si="219"/>
        <v>61</v>
      </c>
      <c r="B3128" s="5" t="s">
        <v>26</v>
      </c>
      <c r="C3128" s="26">
        <v>43953</v>
      </c>
      <c r="D3128" s="4">
        <v>0</v>
      </c>
      <c r="E3128" s="29">
        <v>110</v>
      </c>
      <c r="G3128" s="82" t="e">
        <f>F3128+G3103</f>
        <v>#REF!</v>
      </c>
      <c r="H3128" s="92">
        <f t="shared" si="220"/>
        <v>110</v>
      </c>
      <c r="I3128" s="92">
        <f t="shared" si="217"/>
        <v>4.7004803657924166</v>
      </c>
      <c r="J3128" s="149">
        <f t="shared" si="218"/>
        <v>84.44550037144792</v>
      </c>
    </row>
    <row r="3129" spans="1:10" x14ac:dyDescent="0.25">
      <c r="A3129" s="92">
        <f t="shared" si="219"/>
        <v>62</v>
      </c>
      <c r="B3129" s="5" t="s">
        <v>26</v>
      </c>
      <c r="C3129" s="26">
        <v>43954</v>
      </c>
      <c r="D3129" s="4">
        <v>0</v>
      </c>
      <c r="E3129" s="29">
        <v>110</v>
      </c>
      <c r="G3129" s="82" t="e">
        <f>F3129+G3104</f>
        <v>#REF!</v>
      </c>
      <c r="H3129" s="92">
        <f t="shared" si="220"/>
        <v>110</v>
      </c>
      <c r="I3129" s="92">
        <f t="shared" si="217"/>
        <v>4.7004803657924166</v>
      </c>
      <c r="J3129" s="149">
        <f t="shared" si="218"/>
        <v>120.90637452486861</v>
      </c>
    </row>
    <row r="3130" spans="1:10" x14ac:dyDescent="0.25">
      <c r="A3130" s="92">
        <f t="shared" si="219"/>
        <v>63</v>
      </c>
      <c r="B3130" s="5" t="s">
        <v>26</v>
      </c>
      <c r="C3130" s="26">
        <v>43955</v>
      </c>
      <c r="D3130" s="4">
        <v>0</v>
      </c>
      <c r="E3130" s="29">
        <v>110</v>
      </c>
      <c r="G3130" s="82">
        <f>F3130+G3105</f>
        <v>262</v>
      </c>
      <c r="H3130" s="92">
        <f t="shared" si="220"/>
        <v>110</v>
      </c>
      <c r="I3130" s="92">
        <f t="shared" si="217"/>
        <v>4.7004803657924166</v>
      </c>
      <c r="J3130" s="149">
        <f t="shared" si="218"/>
        <v>235.16717837138691</v>
      </c>
    </row>
    <row r="3131" spans="1:10" x14ac:dyDescent="0.25">
      <c r="A3131" s="92">
        <f t="shared" si="219"/>
        <v>64</v>
      </c>
      <c r="B3131" s="5" t="s">
        <v>26</v>
      </c>
      <c r="C3131" s="26">
        <v>43956</v>
      </c>
      <c r="D3131" s="4">
        <v>0</v>
      </c>
      <c r="E3131" s="29">
        <v>110</v>
      </c>
      <c r="G3131" s="82" t="e">
        <f>F3131+G3106</f>
        <v>#REF!</v>
      </c>
      <c r="H3131" s="92">
        <f t="shared" si="220"/>
        <v>110</v>
      </c>
      <c r="I3131" s="92">
        <f t="shared" si="217"/>
        <v>4.7004803657924166</v>
      </c>
      <c r="J3131" s="149">
        <f t="shared" si="218"/>
        <v>334.41830406543716</v>
      </c>
    </row>
    <row r="3132" spans="1:10" x14ac:dyDescent="0.25">
      <c r="A3132" s="92">
        <f t="shared" si="219"/>
        <v>65</v>
      </c>
      <c r="B3132" s="5" t="s">
        <v>26</v>
      </c>
      <c r="C3132" s="26">
        <v>43957</v>
      </c>
      <c r="D3132" s="4">
        <v>0</v>
      </c>
      <c r="E3132" s="29">
        <v>110</v>
      </c>
      <c r="G3132" s="82" t="e">
        <f>F3132+G3107</f>
        <v>#REF!</v>
      </c>
      <c r="H3132" s="92">
        <f t="shared" si="220"/>
        <v>110</v>
      </c>
      <c r="I3132" s="92">
        <f t="shared" si="217"/>
        <v>4.7004803657924166</v>
      </c>
      <c r="J3132" s="149">
        <f t="shared" si="218"/>
        <v>910.78906510927482</v>
      </c>
    </row>
    <row r="3133" spans="1:10" x14ac:dyDescent="0.25">
      <c r="A3133" s="92">
        <f t="shared" si="219"/>
        <v>66</v>
      </c>
      <c r="B3133" s="5" t="s">
        <v>26</v>
      </c>
      <c r="C3133" s="26">
        <v>43958</v>
      </c>
      <c r="D3133" s="4">
        <v>0</v>
      </c>
      <c r="E3133" s="29">
        <v>110</v>
      </c>
      <c r="G3133" s="82">
        <f>F3133+G3108</f>
        <v>254</v>
      </c>
      <c r="H3133" s="92">
        <f t="shared" si="220"/>
        <v>110</v>
      </c>
      <c r="I3133" s="92">
        <f t="shared" si="217"/>
        <v>4.7004803657924166</v>
      </c>
      <c r="J3133" s="149" t="e">
        <f t="shared" si="218"/>
        <v>#DIV/0!</v>
      </c>
    </row>
    <row r="3134" spans="1:10" x14ac:dyDescent="0.25">
      <c r="A3134" s="92">
        <f t="shared" si="219"/>
        <v>67</v>
      </c>
      <c r="B3134" s="5" t="s">
        <v>26</v>
      </c>
      <c r="C3134" s="26">
        <v>43959</v>
      </c>
      <c r="D3134" s="4">
        <v>0</v>
      </c>
      <c r="E3134" s="29">
        <v>110</v>
      </c>
      <c r="G3134" s="82">
        <f>F3134+G3109</f>
        <v>285</v>
      </c>
      <c r="H3134" s="92">
        <f t="shared" si="220"/>
        <v>110</v>
      </c>
      <c r="I3134" s="92">
        <f t="shared" si="217"/>
        <v>4.7004803657924166</v>
      </c>
      <c r="J3134" s="149" t="e">
        <f t="shared" si="218"/>
        <v>#DIV/0!</v>
      </c>
    </row>
    <row r="3135" spans="1:10" x14ac:dyDescent="0.25">
      <c r="A3135" s="92">
        <f t="shared" si="219"/>
        <v>68</v>
      </c>
      <c r="B3135" s="5" t="s">
        <v>26</v>
      </c>
      <c r="C3135" s="26">
        <v>43960</v>
      </c>
      <c r="D3135" s="4">
        <v>1</v>
      </c>
      <c r="E3135" s="29">
        <v>111</v>
      </c>
      <c r="G3135" s="82" t="e">
        <f>F3135+G3110</f>
        <v>#REF!</v>
      </c>
      <c r="H3135" s="92">
        <f t="shared" si="220"/>
        <v>111</v>
      </c>
      <c r="I3135" s="92">
        <f t="shared" si="217"/>
        <v>4.7095302013123339</v>
      </c>
      <c r="J3135" s="149">
        <f t="shared" si="218"/>
        <v>919.10688856313254</v>
      </c>
    </row>
    <row r="3136" spans="1:10" x14ac:dyDescent="0.25">
      <c r="A3136" s="92">
        <f t="shared" si="219"/>
        <v>69</v>
      </c>
      <c r="B3136" s="5" t="s">
        <v>26</v>
      </c>
      <c r="C3136" s="26">
        <v>43961</v>
      </c>
      <c r="D3136" s="4">
        <v>0</v>
      </c>
      <c r="E3136" s="29">
        <v>111</v>
      </c>
      <c r="G3136" s="82" t="e">
        <f>F3136+G3111</f>
        <v>#REF!</v>
      </c>
      <c r="H3136" s="92">
        <f t="shared" si="220"/>
        <v>111</v>
      </c>
      <c r="I3136" s="92">
        <f t="shared" si="217"/>
        <v>4.7095302013123339</v>
      </c>
      <c r="J3136" s="149">
        <f t="shared" si="218"/>
        <v>536.14568499516076</v>
      </c>
    </row>
    <row r="3137" spans="1:10" x14ac:dyDescent="0.25">
      <c r="A3137" s="92">
        <f t="shared" si="219"/>
        <v>70</v>
      </c>
      <c r="B3137" s="5" t="s">
        <v>26</v>
      </c>
      <c r="C3137" s="26">
        <v>43962</v>
      </c>
      <c r="D3137" s="4">
        <v>0</v>
      </c>
      <c r="E3137" s="29">
        <v>111</v>
      </c>
      <c r="G3137" s="82">
        <f>F3137+G3112</f>
        <v>141</v>
      </c>
      <c r="H3137" s="92">
        <f t="shared" si="220"/>
        <v>111</v>
      </c>
      <c r="I3137" s="92">
        <f t="shared" si="217"/>
        <v>4.7095302013123339</v>
      </c>
      <c r="J3137" s="149">
        <f t="shared" si="218"/>
        <v>428.91654799612854</v>
      </c>
    </row>
    <row r="3138" spans="1:10" x14ac:dyDescent="0.25">
      <c r="A3138" s="92">
        <f t="shared" si="219"/>
        <v>71</v>
      </c>
      <c r="B3138" s="5" t="s">
        <v>26</v>
      </c>
      <c r="C3138" s="26">
        <v>43963</v>
      </c>
      <c r="D3138" s="4">
        <v>0</v>
      </c>
      <c r="E3138" s="29">
        <v>111</v>
      </c>
      <c r="G3138" s="82" t="e">
        <f>F3138+G3113</f>
        <v>#REF!</v>
      </c>
      <c r="H3138" s="92">
        <f t="shared" si="220"/>
        <v>111</v>
      </c>
      <c r="I3138" s="92">
        <f t="shared" ref="I3138:I3201" si="221">LN(H3138)</f>
        <v>4.7095302013123339</v>
      </c>
      <c r="J3138" s="149">
        <f t="shared" si="218"/>
        <v>402.10926374637052</v>
      </c>
    </row>
    <row r="3139" spans="1:10" x14ac:dyDescent="0.25">
      <c r="A3139" s="92">
        <f t="shared" si="219"/>
        <v>72</v>
      </c>
      <c r="B3139" s="5" t="s">
        <v>26</v>
      </c>
      <c r="C3139" s="26">
        <v>43964</v>
      </c>
      <c r="D3139" s="4">
        <v>2</v>
      </c>
      <c r="E3139" s="29">
        <v>113</v>
      </c>
      <c r="G3139" s="82" t="e">
        <f>F3139+G3114</f>
        <v>#REF!</v>
      </c>
      <c r="H3139" s="92">
        <f t="shared" si="220"/>
        <v>113</v>
      </c>
      <c r="I3139" s="92">
        <f t="shared" si="221"/>
        <v>4.7273878187123408</v>
      </c>
      <c r="J3139" s="149">
        <f t="shared" ref="J3139:J3202" si="222">LN(2)/SLOPE(I3132:I3139,A3132:A3139)</f>
        <v>223.29500417791337</v>
      </c>
    </row>
    <row r="3140" spans="1:10" x14ac:dyDescent="0.25">
      <c r="A3140" s="92">
        <f t="shared" ref="A3140:A3203" si="223">IF(EXACT(B3140,B3139),A3139+1,1)</f>
        <v>73</v>
      </c>
      <c r="B3140" s="5" t="s">
        <v>26</v>
      </c>
      <c r="C3140" s="26">
        <v>43965</v>
      </c>
      <c r="D3140" s="4">
        <v>1</v>
      </c>
      <c r="E3140" s="29">
        <v>114</v>
      </c>
      <c r="G3140" s="82">
        <f>F3140+G3115</f>
        <v>101</v>
      </c>
      <c r="H3140" s="92">
        <f t="shared" si="220"/>
        <v>114</v>
      </c>
      <c r="I3140" s="92">
        <f t="shared" si="221"/>
        <v>4.7361984483944957</v>
      </c>
      <c r="J3140" s="149">
        <f t="shared" si="222"/>
        <v>151.40363363585899</v>
      </c>
    </row>
    <row r="3141" spans="1:10" x14ac:dyDescent="0.25">
      <c r="A3141" s="92">
        <f t="shared" si="223"/>
        <v>74</v>
      </c>
      <c r="B3141" s="5" t="s">
        <v>26</v>
      </c>
      <c r="C3141" s="26">
        <v>43966</v>
      </c>
      <c r="D3141" s="4">
        <v>0</v>
      </c>
      <c r="E3141" s="29">
        <v>114</v>
      </c>
      <c r="G3141" s="82">
        <f>F3141+G3116</f>
        <v>0</v>
      </c>
      <c r="H3141" s="92">
        <f t="shared" si="220"/>
        <v>114</v>
      </c>
      <c r="I3141" s="92">
        <f t="shared" si="221"/>
        <v>4.7361984483944957</v>
      </c>
      <c r="J3141" s="149">
        <f t="shared" si="222"/>
        <v>133.2546217849723</v>
      </c>
    </row>
    <row r="3142" spans="1:10" x14ac:dyDescent="0.25">
      <c r="A3142" s="92">
        <f t="shared" si="223"/>
        <v>75</v>
      </c>
      <c r="B3142" s="5" t="s">
        <v>26</v>
      </c>
      <c r="C3142" s="26">
        <v>43967</v>
      </c>
      <c r="D3142" s="4">
        <v>0</v>
      </c>
      <c r="E3142" s="29">
        <v>114</v>
      </c>
      <c r="G3142" s="82">
        <f>F3142+G3117</f>
        <v>0</v>
      </c>
      <c r="H3142" s="92">
        <f t="shared" si="220"/>
        <v>114</v>
      </c>
      <c r="I3142" s="92">
        <f t="shared" si="221"/>
        <v>4.7361984483944957</v>
      </c>
      <c r="J3142" s="149">
        <f t="shared" si="222"/>
        <v>139.3322933432874</v>
      </c>
    </row>
    <row r="3143" spans="1:10" x14ac:dyDescent="0.25">
      <c r="A3143" s="92">
        <f t="shared" si="223"/>
        <v>76</v>
      </c>
      <c r="B3143" s="5" t="s">
        <v>26</v>
      </c>
      <c r="C3143" s="26">
        <v>43968</v>
      </c>
      <c r="D3143" s="4">
        <v>0</v>
      </c>
      <c r="E3143" s="29">
        <v>114</v>
      </c>
      <c r="G3143" s="82">
        <f>F3143+G3118</f>
        <v>12</v>
      </c>
      <c r="H3143" s="92">
        <f t="shared" si="220"/>
        <v>114</v>
      </c>
      <c r="I3143" s="92">
        <f t="shared" si="221"/>
        <v>4.7361984483944957</v>
      </c>
      <c r="J3143" s="149">
        <f t="shared" si="222"/>
        <v>142.4155410938879</v>
      </c>
    </row>
    <row r="3144" spans="1:10" x14ac:dyDescent="0.25">
      <c r="A3144" s="92">
        <f t="shared" si="223"/>
        <v>77</v>
      </c>
      <c r="B3144" s="5" t="s">
        <v>26</v>
      </c>
      <c r="C3144" s="26">
        <v>43969</v>
      </c>
      <c r="D3144" s="4">
        <v>0</v>
      </c>
      <c r="E3144" s="29">
        <v>114</v>
      </c>
      <c r="G3144" s="82">
        <f>F3144+G3119</f>
        <v>14</v>
      </c>
      <c r="H3144" s="92">
        <f t="shared" si="220"/>
        <v>114</v>
      </c>
      <c r="I3144" s="92">
        <f t="shared" si="221"/>
        <v>4.7361984483944957</v>
      </c>
      <c r="J3144" s="149">
        <f t="shared" si="222"/>
        <v>168.05951692527603</v>
      </c>
    </row>
    <row r="3145" spans="1:10" x14ac:dyDescent="0.25">
      <c r="A3145" s="92">
        <f t="shared" si="223"/>
        <v>78</v>
      </c>
      <c r="B3145" s="5" t="s">
        <v>26</v>
      </c>
      <c r="C3145" s="26">
        <v>43970</v>
      </c>
      <c r="D3145" s="4">
        <v>0</v>
      </c>
      <c r="E3145" s="29">
        <v>114</v>
      </c>
      <c r="G3145" s="82">
        <f>F3145+G3120</f>
        <v>21</v>
      </c>
      <c r="H3145" s="92">
        <f t="shared" si="220"/>
        <v>114</v>
      </c>
      <c r="I3145" s="92">
        <f t="shared" si="221"/>
        <v>4.7361984483944957</v>
      </c>
      <c r="J3145" s="149">
        <f t="shared" si="222"/>
        <v>252.34751271822341</v>
      </c>
    </row>
    <row r="3146" spans="1:10" x14ac:dyDescent="0.25">
      <c r="A3146" s="92">
        <f t="shared" si="223"/>
        <v>79</v>
      </c>
      <c r="B3146" s="5" t="s">
        <v>26</v>
      </c>
      <c r="C3146" s="26">
        <v>43971</v>
      </c>
      <c r="D3146" s="4">
        <v>0</v>
      </c>
      <c r="E3146" s="29">
        <v>114</v>
      </c>
      <c r="G3146" s="82">
        <f>F3146+G3121</f>
        <v>52</v>
      </c>
      <c r="H3146" s="92">
        <f t="shared" si="220"/>
        <v>114</v>
      </c>
      <c r="I3146" s="92">
        <f t="shared" si="221"/>
        <v>4.7361984483944957</v>
      </c>
      <c r="J3146" s="149">
        <f t="shared" si="222"/>
        <v>944.06035286742838</v>
      </c>
    </row>
    <row r="3147" spans="1:10" x14ac:dyDescent="0.25">
      <c r="A3147" s="92">
        <f t="shared" si="223"/>
        <v>80</v>
      </c>
      <c r="B3147" s="5" t="s">
        <v>26</v>
      </c>
      <c r="C3147" s="26">
        <v>43972</v>
      </c>
      <c r="D3147" s="4">
        <v>0</v>
      </c>
      <c r="E3147" s="29">
        <v>114</v>
      </c>
      <c r="G3147" s="82" t="e">
        <f>F3147+G3122</f>
        <v>#REF!</v>
      </c>
      <c r="H3147" s="92">
        <f t="shared" si="220"/>
        <v>114</v>
      </c>
      <c r="I3147" s="92">
        <f t="shared" si="221"/>
        <v>4.7361984483944957</v>
      </c>
      <c r="J3147" s="149" t="e">
        <f t="shared" si="222"/>
        <v>#DIV/0!</v>
      </c>
    </row>
    <row r="3148" spans="1:10" x14ac:dyDescent="0.25">
      <c r="A3148" s="92">
        <f t="shared" si="223"/>
        <v>81</v>
      </c>
      <c r="B3148" s="5" t="s">
        <v>26</v>
      </c>
      <c r="C3148" s="26">
        <v>43973</v>
      </c>
      <c r="D3148" s="4">
        <v>0</v>
      </c>
      <c r="E3148" s="29">
        <v>114</v>
      </c>
      <c r="G3148" s="82" t="e">
        <f>F3148+G3123</f>
        <v>#REF!</v>
      </c>
      <c r="H3148" s="92">
        <f t="shared" si="220"/>
        <v>114</v>
      </c>
      <c r="I3148" s="92">
        <f t="shared" si="221"/>
        <v>4.7361984483944957</v>
      </c>
      <c r="J3148" s="149" t="e">
        <f t="shared" si="222"/>
        <v>#DIV/0!</v>
      </c>
    </row>
    <row r="3149" spans="1:10" x14ac:dyDescent="0.25">
      <c r="A3149" s="92">
        <f t="shared" si="223"/>
        <v>82</v>
      </c>
      <c r="B3149" s="5" t="s">
        <v>26</v>
      </c>
      <c r="C3149" s="26">
        <v>43974</v>
      </c>
      <c r="D3149" s="4">
        <v>0</v>
      </c>
      <c r="E3149" s="29">
        <v>114</v>
      </c>
      <c r="G3149" s="82" t="e">
        <f>F3149+G3124</f>
        <v>#REF!</v>
      </c>
      <c r="H3149" s="92">
        <f t="shared" si="220"/>
        <v>114</v>
      </c>
      <c r="I3149" s="92">
        <f t="shared" si="221"/>
        <v>4.7361984483944957</v>
      </c>
      <c r="J3149" s="149" t="e">
        <f t="shared" si="222"/>
        <v>#DIV/0!</v>
      </c>
    </row>
    <row r="3150" spans="1:10" x14ac:dyDescent="0.25">
      <c r="A3150" s="92">
        <f t="shared" si="223"/>
        <v>83</v>
      </c>
      <c r="B3150" s="5" t="s">
        <v>26</v>
      </c>
      <c r="C3150" s="26">
        <v>43975</v>
      </c>
      <c r="D3150" s="4">
        <v>1</v>
      </c>
      <c r="E3150" s="29">
        <v>115</v>
      </c>
      <c r="G3150" s="82">
        <f>F3150+G3125</f>
        <v>254</v>
      </c>
      <c r="H3150" s="92">
        <f t="shared" si="220"/>
        <v>115</v>
      </c>
      <c r="I3150" s="92">
        <f t="shared" si="221"/>
        <v>4.7449321283632502</v>
      </c>
      <c r="J3150" s="149">
        <f t="shared" si="222"/>
        <v>952.37817237142428</v>
      </c>
    </row>
    <row r="3151" spans="1:10" x14ac:dyDescent="0.25">
      <c r="A3151" s="92">
        <f t="shared" si="223"/>
        <v>84</v>
      </c>
      <c r="B3151" s="5" t="s">
        <v>26</v>
      </c>
      <c r="C3151" s="26">
        <v>43976</v>
      </c>
      <c r="D3151" s="4">
        <v>1</v>
      </c>
      <c r="E3151" s="29">
        <v>116</v>
      </c>
      <c r="G3151" s="82">
        <f>F3151+G3126</f>
        <v>254</v>
      </c>
      <c r="H3151" s="92">
        <f t="shared" si="220"/>
        <v>116</v>
      </c>
      <c r="I3151" s="92">
        <f t="shared" si="221"/>
        <v>4.7535901911063645</v>
      </c>
      <c r="J3151" s="149">
        <f t="shared" si="222"/>
        <v>351.99898664282387</v>
      </c>
    </row>
    <row r="3152" spans="1:10" x14ac:dyDescent="0.25">
      <c r="A3152" s="92">
        <f t="shared" si="223"/>
        <v>85</v>
      </c>
      <c r="B3152" s="5" t="s">
        <v>26</v>
      </c>
      <c r="C3152" s="26">
        <v>43977</v>
      </c>
      <c r="D3152" s="4">
        <v>7</v>
      </c>
      <c r="E3152" s="29">
        <v>123</v>
      </c>
      <c r="G3152" s="82" t="e">
        <f>F3152+G3127</f>
        <v>#REF!</v>
      </c>
      <c r="H3152" s="92">
        <f t="shared" si="220"/>
        <v>123</v>
      </c>
      <c r="I3152" s="92">
        <f t="shared" si="221"/>
        <v>4.8121843553724171</v>
      </c>
      <c r="J3152" s="149">
        <f t="shared" si="222"/>
        <v>90.2617797886669</v>
      </c>
    </row>
    <row r="3153" spans="1:10" x14ac:dyDescent="0.25">
      <c r="A3153" s="92">
        <f t="shared" si="223"/>
        <v>86</v>
      </c>
      <c r="B3153" s="5" t="s">
        <v>26</v>
      </c>
      <c r="C3153" s="26">
        <v>43978</v>
      </c>
      <c r="D3153" s="4">
        <v>2</v>
      </c>
      <c r="E3153" s="29">
        <v>125</v>
      </c>
      <c r="G3153" s="82" t="e">
        <f>F3153+G3128</f>
        <v>#REF!</v>
      </c>
      <c r="H3153" s="92">
        <f t="shared" si="220"/>
        <v>125</v>
      </c>
      <c r="I3153" s="92">
        <f t="shared" si="221"/>
        <v>4.8283137373023015</v>
      </c>
      <c r="J3153" s="149">
        <f t="shared" si="222"/>
        <v>53.631102441292029</v>
      </c>
    </row>
    <row r="3154" spans="1:10" x14ac:dyDescent="0.25">
      <c r="A3154" s="92">
        <f t="shared" si="223"/>
        <v>87</v>
      </c>
      <c r="B3154" s="5" t="s">
        <v>26</v>
      </c>
      <c r="C3154" s="26">
        <v>43979</v>
      </c>
      <c r="D3154" s="4">
        <v>3</v>
      </c>
      <c r="E3154" s="29">
        <v>128</v>
      </c>
      <c r="G3154" s="82" t="e">
        <f>F3154+G3129</f>
        <v>#REF!</v>
      </c>
      <c r="H3154" s="92">
        <f t="shared" si="220"/>
        <v>128</v>
      </c>
      <c r="I3154" s="92">
        <f t="shared" si="221"/>
        <v>4.8520302639196169</v>
      </c>
      <c r="J3154" s="149">
        <f t="shared" si="222"/>
        <v>38.609937967222329</v>
      </c>
    </row>
    <row r="3155" spans="1:10" x14ac:dyDescent="0.25">
      <c r="A3155" s="92">
        <f t="shared" si="223"/>
        <v>88</v>
      </c>
      <c r="B3155" s="5" t="s">
        <v>26</v>
      </c>
      <c r="C3155" s="26">
        <v>43980</v>
      </c>
      <c r="D3155" s="4">
        <v>2</v>
      </c>
      <c r="E3155" s="29">
        <v>130</v>
      </c>
      <c r="G3155" s="82">
        <f>F3155+G3130</f>
        <v>262</v>
      </c>
      <c r="H3155" s="92">
        <f t="shared" si="220"/>
        <v>130</v>
      </c>
      <c r="I3155" s="92">
        <f t="shared" si="221"/>
        <v>4.8675344504555822</v>
      </c>
      <c r="J3155" s="149">
        <f t="shared" si="222"/>
        <v>32.217103604161458</v>
      </c>
    </row>
    <row r="3156" spans="1:10" x14ac:dyDescent="0.25">
      <c r="A3156" s="92">
        <f t="shared" si="223"/>
        <v>89</v>
      </c>
      <c r="B3156" s="5" t="s">
        <v>26</v>
      </c>
      <c r="C3156" s="26">
        <v>43981</v>
      </c>
      <c r="D3156" s="4">
        <v>1</v>
      </c>
      <c r="E3156" s="29">
        <v>131</v>
      </c>
      <c r="G3156" s="82" t="e">
        <f>F3156+G3131</f>
        <v>#REF!</v>
      </c>
      <c r="H3156" s="92">
        <f t="shared" si="220"/>
        <v>131</v>
      </c>
      <c r="I3156" s="92">
        <f t="shared" si="221"/>
        <v>4.8751973232011512</v>
      </c>
      <c r="J3156" s="149">
        <f t="shared" si="222"/>
        <v>30.685531026804735</v>
      </c>
    </row>
    <row r="3157" spans="1:10" x14ac:dyDescent="0.25">
      <c r="A3157" s="92">
        <f t="shared" si="223"/>
        <v>90</v>
      </c>
      <c r="B3157" s="5" t="s">
        <v>26</v>
      </c>
      <c r="C3157" s="26">
        <v>43982</v>
      </c>
      <c r="D3157" s="4">
        <v>3</v>
      </c>
      <c r="E3157" s="29">
        <v>134</v>
      </c>
      <c r="G3157" s="82" t="e">
        <f>F3157+G3132</f>
        <v>#REF!</v>
      </c>
      <c r="H3157" s="92">
        <f t="shared" si="220"/>
        <v>134</v>
      </c>
      <c r="I3157" s="92">
        <f t="shared" si="221"/>
        <v>4.8978397999509111</v>
      </c>
      <c r="J3157" s="149">
        <f t="shared" si="222"/>
        <v>31.166753612131838</v>
      </c>
    </row>
    <row r="3158" spans="1:10" x14ac:dyDescent="0.25">
      <c r="A3158" s="92">
        <f t="shared" si="223"/>
        <v>91</v>
      </c>
      <c r="B3158" s="5" t="s">
        <v>26</v>
      </c>
      <c r="C3158" s="26">
        <v>43983</v>
      </c>
      <c r="D3158" s="4">
        <v>3</v>
      </c>
      <c r="E3158" s="29">
        <v>137</v>
      </c>
      <c r="G3158" s="82">
        <f>F3158+G3133</f>
        <v>254</v>
      </c>
      <c r="H3158" s="92">
        <f t="shared" si="220"/>
        <v>137</v>
      </c>
      <c r="I3158" s="92">
        <f t="shared" si="221"/>
        <v>4.9199809258281251</v>
      </c>
      <c r="J3158" s="149">
        <f t="shared" si="222"/>
        <v>33.286903332954097</v>
      </c>
    </row>
    <row r="3159" spans="1:10" x14ac:dyDescent="0.25">
      <c r="A3159" s="92">
        <f t="shared" si="223"/>
        <v>92</v>
      </c>
      <c r="B3159" s="5" t="s">
        <v>26</v>
      </c>
      <c r="C3159" s="26">
        <v>43984</v>
      </c>
      <c r="D3159" s="4">
        <v>3</v>
      </c>
      <c r="E3159" s="29">
        <v>140</v>
      </c>
      <c r="G3159" s="82">
        <f>F3159+G3134</f>
        <v>285</v>
      </c>
      <c r="H3159" s="92">
        <f t="shared" si="220"/>
        <v>140</v>
      </c>
      <c r="I3159" s="92">
        <f t="shared" si="221"/>
        <v>4.9416424226093039</v>
      </c>
      <c r="J3159" s="149">
        <f t="shared" si="222"/>
        <v>38.568532008692301</v>
      </c>
    </row>
    <row r="3160" spans="1:10" x14ac:dyDescent="0.25">
      <c r="A3160" s="92">
        <f t="shared" si="223"/>
        <v>93</v>
      </c>
      <c r="B3160" s="5" t="s">
        <v>26</v>
      </c>
      <c r="C3160" s="26">
        <v>43985</v>
      </c>
      <c r="D3160" s="4">
        <v>10</v>
      </c>
      <c r="E3160" s="29">
        <v>150</v>
      </c>
      <c r="G3160" s="82" t="e">
        <f>F3160+G3135</f>
        <v>#REF!</v>
      </c>
      <c r="H3160" s="92">
        <f t="shared" si="220"/>
        <v>150</v>
      </c>
      <c r="I3160" s="92">
        <f t="shared" si="221"/>
        <v>5.0106352940962555</v>
      </c>
      <c r="J3160" s="149">
        <f t="shared" si="222"/>
        <v>30.575308006262784</v>
      </c>
    </row>
    <row r="3161" spans="1:10" x14ac:dyDescent="0.25">
      <c r="A3161" s="92">
        <f t="shared" si="223"/>
        <v>94</v>
      </c>
      <c r="B3161" s="5" t="s">
        <v>26</v>
      </c>
      <c r="C3161" s="26">
        <v>43986</v>
      </c>
      <c r="D3161" s="4">
        <v>0</v>
      </c>
      <c r="E3161" s="29">
        <v>150</v>
      </c>
      <c r="G3161" s="82" t="e">
        <f>F3161+G3136</f>
        <v>#REF!</v>
      </c>
      <c r="H3161" s="92">
        <f t="shared" si="220"/>
        <v>150</v>
      </c>
      <c r="I3161" s="92">
        <f t="shared" si="221"/>
        <v>5.0106352940962555</v>
      </c>
      <c r="J3161" s="149">
        <f t="shared" si="222"/>
        <v>28.440754337805764</v>
      </c>
    </row>
    <row r="3162" spans="1:10" x14ac:dyDescent="0.25">
      <c r="A3162" s="92">
        <f t="shared" si="223"/>
        <v>95</v>
      </c>
      <c r="B3162" s="5" t="s">
        <v>26</v>
      </c>
      <c r="C3162" s="26">
        <v>43987</v>
      </c>
      <c r="D3162" s="4">
        <v>1</v>
      </c>
      <c r="E3162" s="29">
        <v>151</v>
      </c>
      <c r="G3162" s="82">
        <f>F3162+G3137</f>
        <v>141</v>
      </c>
      <c r="H3162" s="92">
        <f t="shared" si="220"/>
        <v>151</v>
      </c>
      <c r="I3162" s="92">
        <f t="shared" si="221"/>
        <v>5.0172798368149243</v>
      </c>
      <c r="J3162" s="149">
        <f t="shared" si="222"/>
        <v>27.91925413910436</v>
      </c>
    </row>
    <row r="3163" spans="1:10" x14ac:dyDescent="0.25">
      <c r="A3163" s="92">
        <f t="shared" si="223"/>
        <v>96</v>
      </c>
      <c r="B3163" s="5" t="s">
        <v>26</v>
      </c>
      <c r="C3163" s="26">
        <v>43988</v>
      </c>
      <c r="D3163" s="4">
        <v>1</v>
      </c>
      <c r="E3163" s="29">
        <v>152</v>
      </c>
      <c r="G3163" s="82" t="e">
        <f>F3163+G3138</f>
        <v>#REF!</v>
      </c>
      <c r="H3163" s="92">
        <f t="shared" si="220"/>
        <v>152</v>
      </c>
      <c r="I3163" s="92">
        <f t="shared" si="221"/>
        <v>5.0238805208462765</v>
      </c>
      <c r="J3163" s="149">
        <f t="shared" si="222"/>
        <v>29.422016838179488</v>
      </c>
    </row>
    <row r="3164" spans="1:10" x14ac:dyDescent="0.25">
      <c r="A3164" s="92">
        <f t="shared" si="223"/>
        <v>97</v>
      </c>
      <c r="B3164" s="5" t="s">
        <v>26</v>
      </c>
      <c r="C3164" s="26">
        <v>43989</v>
      </c>
      <c r="D3164" s="4">
        <v>0</v>
      </c>
      <c r="E3164" s="29">
        <v>152</v>
      </c>
      <c r="G3164" s="82" t="e">
        <f>F3164+G3139</f>
        <v>#REF!</v>
      </c>
      <c r="H3164" s="92">
        <f t="shared" si="220"/>
        <v>152</v>
      </c>
      <c r="I3164" s="92">
        <f t="shared" si="221"/>
        <v>5.0238805208462765</v>
      </c>
      <c r="J3164" s="149">
        <f t="shared" si="222"/>
        <v>35.749083609985163</v>
      </c>
    </row>
    <row r="3165" spans="1:10" x14ac:dyDescent="0.25">
      <c r="A3165" s="92">
        <f t="shared" si="223"/>
        <v>98</v>
      </c>
      <c r="B3165" s="5" t="s">
        <v>26</v>
      </c>
      <c r="C3165" s="26">
        <v>43990</v>
      </c>
      <c r="D3165" s="4">
        <v>0</v>
      </c>
      <c r="E3165" s="29">
        <v>152</v>
      </c>
      <c r="G3165" s="82">
        <f>F3165+G3140</f>
        <v>101</v>
      </c>
      <c r="H3165" s="92">
        <f t="shared" si="220"/>
        <v>152</v>
      </c>
      <c r="I3165" s="92">
        <f t="shared" si="221"/>
        <v>5.0238805208462765</v>
      </c>
      <c r="J3165" s="149">
        <f t="shared" si="222"/>
        <v>49.139962509899448</v>
      </c>
    </row>
    <row r="3166" spans="1:10" x14ac:dyDescent="0.25">
      <c r="A3166" s="92">
        <f t="shared" si="223"/>
        <v>99</v>
      </c>
      <c r="B3166" s="5" t="s">
        <v>26</v>
      </c>
      <c r="C3166" s="26">
        <v>43991</v>
      </c>
      <c r="D3166" s="4">
        <v>5</v>
      </c>
      <c r="E3166" s="29">
        <v>157</v>
      </c>
      <c r="G3166" s="82">
        <f>F3166+G3141</f>
        <v>0</v>
      </c>
      <c r="H3166" s="92">
        <f t="shared" si="220"/>
        <v>157</v>
      </c>
      <c r="I3166" s="92">
        <f t="shared" si="221"/>
        <v>5.0562458053483077</v>
      </c>
      <c r="J3166" s="149">
        <f t="shared" si="222"/>
        <v>63.648057456399904</v>
      </c>
    </row>
    <row r="3167" spans="1:10" x14ac:dyDescent="0.25">
      <c r="A3167" s="92">
        <f t="shared" si="223"/>
        <v>100</v>
      </c>
      <c r="B3167" s="5" t="s">
        <v>26</v>
      </c>
      <c r="C3167" s="26">
        <v>43992</v>
      </c>
      <c r="D3167" s="4">
        <v>10</v>
      </c>
      <c r="E3167" s="29">
        <v>167</v>
      </c>
      <c r="G3167" s="82">
        <f>F3167+G3142</f>
        <v>0</v>
      </c>
      <c r="H3167" s="92">
        <f t="shared" si="220"/>
        <v>167</v>
      </c>
      <c r="I3167" s="92">
        <f t="shared" si="221"/>
        <v>5.1179938124167554</v>
      </c>
      <c r="J3167" s="149">
        <f t="shared" si="222"/>
        <v>58.261403635226507</v>
      </c>
    </row>
    <row r="3168" spans="1:10" x14ac:dyDescent="0.25">
      <c r="A3168" s="92">
        <f t="shared" si="223"/>
        <v>101</v>
      </c>
      <c r="B3168" s="5" t="s">
        <v>26</v>
      </c>
      <c r="C3168" s="26">
        <v>43993</v>
      </c>
      <c r="D3168" s="4">
        <v>14</v>
      </c>
      <c r="E3168" s="29">
        <v>181</v>
      </c>
      <c r="G3168" s="82">
        <f>F3168+G3143</f>
        <v>12</v>
      </c>
      <c r="H3168" s="92">
        <f t="shared" si="220"/>
        <v>181</v>
      </c>
      <c r="I3168" s="92">
        <f t="shared" si="221"/>
        <v>5.1984970312658261</v>
      </c>
      <c r="J3168" s="149">
        <f t="shared" si="222"/>
        <v>30.393290831102096</v>
      </c>
    </row>
    <row r="3169" spans="1:10" x14ac:dyDescent="0.25">
      <c r="A3169" s="92">
        <f t="shared" si="223"/>
        <v>102</v>
      </c>
      <c r="B3169" s="5" t="s">
        <v>26</v>
      </c>
      <c r="C3169" s="26">
        <v>43994</v>
      </c>
      <c r="D3169" s="4">
        <v>6</v>
      </c>
      <c r="E3169" s="29">
        <v>187</v>
      </c>
      <c r="G3169" s="82">
        <f>F3169+G3144</f>
        <v>14</v>
      </c>
      <c r="H3169" s="92">
        <f t="shared" si="220"/>
        <v>187</v>
      </c>
      <c r="I3169" s="92">
        <f t="shared" si="221"/>
        <v>5.2311086168545868</v>
      </c>
      <c r="J3169" s="149">
        <f t="shared" si="222"/>
        <v>21.688369968569809</v>
      </c>
    </row>
    <row r="3170" spans="1:10" x14ac:dyDescent="0.25">
      <c r="A3170" s="92">
        <f t="shared" si="223"/>
        <v>103</v>
      </c>
      <c r="B3170" s="5" t="s">
        <v>26</v>
      </c>
      <c r="C3170" s="26">
        <v>43995</v>
      </c>
      <c r="D3170" s="4">
        <v>13</v>
      </c>
      <c r="E3170" s="29">
        <v>200</v>
      </c>
      <c r="G3170" s="82">
        <f>F3170+G3145</f>
        <v>21</v>
      </c>
      <c r="H3170" s="92">
        <f t="shared" si="220"/>
        <v>200</v>
      </c>
      <c r="I3170" s="92">
        <f t="shared" si="221"/>
        <v>5.2983173665480363</v>
      </c>
      <c r="J3170" s="149">
        <f t="shared" si="222"/>
        <v>16.434579970554832</v>
      </c>
    </row>
    <row r="3171" spans="1:10" x14ac:dyDescent="0.25">
      <c r="A3171" s="92">
        <f t="shared" si="223"/>
        <v>104</v>
      </c>
      <c r="B3171" s="5" t="s">
        <v>26</v>
      </c>
      <c r="C3171" s="26">
        <v>43996</v>
      </c>
      <c r="D3171" s="4">
        <v>9</v>
      </c>
      <c r="E3171" s="29">
        <v>209</v>
      </c>
      <c r="G3171" s="82">
        <f>F3171+G3146</f>
        <v>52</v>
      </c>
      <c r="H3171" s="92">
        <f t="shared" si="220"/>
        <v>209</v>
      </c>
      <c r="I3171" s="92">
        <f t="shared" si="221"/>
        <v>5.3423342519648109</v>
      </c>
      <c r="J3171" s="149">
        <f t="shared" si="222"/>
        <v>13.841680154937853</v>
      </c>
    </row>
    <row r="3172" spans="1:10" x14ac:dyDescent="0.25">
      <c r="A3172" s="92">
        <f t="shared" si="223"/>
        <v>105</v>
      </c>
      <c r="B3172" s="5" t="s">
        <v>26</v>
      </c>
      <c r="C3172" s="26">
        <v>43997</v>
      </c>
      <c r="D3172" s="4">
        <v>3</v>
      </c>
      <c r="E3172" s="29">
        <v>212</v>
      </c>
      <c r="G3172" s="82" t="e">
        <f>F3172+G3147</f>
        <v>#REF!</v>
      </c>
      <c r="H3172" s="92">
        <f t="shared" si="220"/>
        <v>212</v>
      </c>
      <c r="I3172" s="92">
        <f t="shared" si="221"/>
        <v>5.3565862746720123</v>
      </c>
      <c r="J3172" s="149">
        <f t="shared" si="222"/>
        <v>13.437534441427042</v>
      </c>
    </row>
    <row r="3173" spans="1:10" x14ac:dyDescent="0.25">
      <c r="A3173" s="92">
        <f t="shared" si="223"/>
        <v>106</v>
      </c>
      <c r="B3173" s="5" t="s">
        <v>26</v>
      </c>
      <c r="C3173" s="26">
        <v>43998</v>
      </c>
      <c r="D3173" s="4">
        <v>28</v>
      </c>
      <c r="E3173" s="29">
        <v>240</v>
      </c>
      <c r="F3173" s="4">
        <v>1</v>
      </c>
      <c r="G3173" s="82" t="e">
        <f>F3173+G3148</f>
        <v>#REF!</v>
      </c>
      <c r="H3173" s="92">
        <f t="shared" si="220"/>
        <v>240</v>
      </c>
      <c r="I3173" s="92">
        <f t="shared" si="221"/>
        <v>5.4806389233419912</v>
      </c>
      <c r="J3173" s="149">
        <f t="shared" si="222"/>
        <v>12.487974373654797</v>
      </c>
    </row>
    <row r="3174" spans="1:10" x14ac:dyDescent="0.25">
      <c r="A3174" s="92">
        <f t="shared" si="223"/>
        <v>107</v>
      </c>
      <c r="B3174" s="5" t="s">
        <v>26</v>
      </c>
      <c r="C3174" s="26">
        <v>43999</v>
      </c>
      <c r="D3174" s="4">
        <v>11</v>
      </c>
      <c r="E3174" s="29">
        <v>251</v>
      </c>
      <c r="G3174" s="82" t="e">
        <f>F3174+G3149</f>
        <v>#REF!</v>
      </c>
      <c r="H3174" s="92">
        <f t="shared" si="220"/>
        <v>251</v>
      </c>
      <c r="I3174" s="92">
        <f t="shared" si="221"/>
        <v>5.5254529391317835</v>
      </c>
      <c r="J3174" s="149">
        <f t="shared" si="222"/>
        <v>12.432142518403497</v>
      </c>
    </row>
    <row r="3175" spans="1:10" x14ac:dyDescent="0.25">
      <c r="A3175" s="92">
        <f t="shared" si="223"/>
        <v>108</v>
      </c>
      <c r="B3175" s="5" t="s">
        <v>26</v>
      </c>
      <c r="C3175" s="26">
        <v>44000</v>
      </c>
      <c r="D3175" s="4">
        <v>16</v>
      </c>
      <c r="E3175" s="29">
        <v>267</v>
      </c>
      <c r="F3175" s="4">
        <v>1</v>
      </c>
      <c r="G3175" s="82">
        <f>F3175+G3150</f>
        <v>255</v>
      </c>
      <c r="H3175" s="92">
        <f t="shared" si="220"/>
        <v>267</v>
      </c>
      <c r="I3175" s="92">
        <f t="shared" si="221"/>
        <v>5.5872486584002496</v>
      </c>
      <c r="J3175" s="149">
        <f t="shared" si="222"/>
        <v>12.246932587922654</v>
      </c>
    </row>
    <row r="3176" spans="1:10" x14ac:dyDescent="0.25">
      <c r="A3176" s="92">
        <f t="shared" si="223"/>
        <v>109</v>
      </c>
      <c r="B3176" s="5" t="s">
        <v>26</v>
      </c>
      <c r="C3176" s="26">
        <v>44001</v>
      </c>
      <c r="D3176" s="4">
        <v>27</v>
      </c>
      <c r="E3176" s="29">
        <v>294</v>
      </c>
      <c r="G3176" s="82">
        <f>F3176+G3151</f>
        <v>254</v>
      </c>
      <c r="H3176" s="92">
        <f t="shared" si="220"/>
        <v>294</v>
      </c>
      <c r="I3176" s="92">
        <f t="shared" si="221"/>
        <v>5.6835797673386814</v>
      </c>
      <c r="J3176" s="149">
        <f t="shared" si="222"/>
        <v>11.016151721728402</v>
      </c>
    </row>
    <row r="3177" spans="1:10" x14ac:dyDescent="0.25">
      <c r="A3177" s="92">
        <f t="shared" si="223"/>
        <v>110</v>
      </c>
      <c r="B3177" s="5" t="s">
        <v>26</v>
      </c>
      <c r="C3177" s="26">
        <v>44002</v>
      </c>
      <c r="D3177" s="4">
        <v>0</v>
      </c>
      <c r="E3177" s="29">
        <v>294</v>
      </c>
      <c r="G3177" s="82" t="e">
        <f>F3177+G3152</f>
        <v>#REF!</v>
      </c>
      <c r="H3177" s="92">
        <f t="shared" si="220"/>
        <v>294</v>
      </c>
      <c r="I3177" s="92">
        <f t="shared" si="221"/>
        <v>5.6835797673386814</v>
      </c>
      <c r="J3177" s="149">
        <f t="shared" si="222"/>
        <v>11.327993428559079</v>
      </c>
    </row>
    <row r="3178" spans="1:10" x14ac:dyDescent="0.25">
      <c r="A3178" s="92">
        <f t="shared" si="223"/>
        <v>111</v>
      </c>
      <c r="B3178" s="5" t="s">
        <v>26</v>
      </c>
      <c r="C3178" s="26">
        <v>44003</v>
      </c>
      <c r="D3178" s="4">
        <v>9</v>
      </c>
      <c r="E3178" s="29">
        <v>303</v>
      </c>
      <c r="G3178" s="82" t="e">
        <f>F3178+G3153</f>
        <v>#REF!</v>
      </c>
      <c r="H3178" s="92">
        <f t="shared" si="220"/>
        <v>303</v>
      </c>
      <c r="I3178" s="92">
        <f t="shared" si="221"/>
        <v>5.7137328055093688</v>
      </c>
      <c r="J3178" s="149">
        <f t="shared" si="222"/>
        <v>11.869501551075349</v>
      </c>
    </row>
    <row r="3179" spans="1:10" x14ac:dyDescent="0.25">
      <c r="A3179" s="92">
        <f t="shared" si="223"/>
        <v>112</v>
      </c>
      <c r="B3179" s="5" t="s">
        <v>26</v>
      </c>
      <c r="C3179" s="26">
        <v>44004</v>
      </c>
      <c r="D3179" s="4">
        <v>11</v>
      </c>
      <c r="E3179" s="29">
        <v>314</v>
      </c>
      <c r="F3179" s="4">
        <v>1</v>
      </c>
      <c r="G3179" s="82" t="e">
        <f>F3179+G3154</f>
        <v>#REF!</v>
      </c>
      <c r="H3179" s="92">
        <f t="shared" si="220"/>
        <v>314</v>
      </c>
      <c r="I3179" s="92">
        <f t="shared" si="221"/>
        <v>5.7493929859082531</v>
      </c>
      <c r="J3179" s="149">
        <f t="shared" si="222"/>
        <v>12.979624583698694</v>
      </c>
    </row>
    <row r="3180" spans="1:10" x14ac:dyDescent="0.25">
      <c r="A3180" s="92">
        <f t="shared" si="223"/>
        <v>113</v>
      </c>
      <c r="B3180" s="5" t="s">
        <v>26</v>
      </c>
      <c r="C3180" s="26">
        <v>44005</v>
      </c>
      <c r="D3180" s="4">
        <v>29</v>
      </c>
      <c r="E3180" s="29">
        <v>343</v>
      </c>
      <c r="G3180" s="82">
        <f>F3180+G3155</f>
        <v>262</v>
      </c>
      <c r="H3180" s="92">
        <f t="shared" si="220"/>
        <v>343</v>
      </c>
      <c r="I3180" s="92">
        <f t="shared" si="221"/>
        <v>5.8377304471659395</v>
      </c>
      <c r="J3180" s="149">
        <f t="shared" si="222"/>
        <v>14.56048317271738</v>
      </c>
    </row>
    <row r="3181" spans="1:10" x14ac:dyDescent="0.25">
      <c r="A3181" s="92">
        <f t="shared" si="223"/>
        <v>114</v>
      </c>
      <c r="B3181" s="5" t="s">
        <v>26</v>
      </c>
      <c r="C3181" s="26">
        <v>44006</v>
      </c>
      <c r="D3181" s="4">
        <v>12</v>
      </c>
      <c r="E3181" s="29">
        <v>355</v>
      </c>
      <c r="F3181" s="4">
        <v>1</v>
      </c>
      <c r="G3181" s="82" t="e">
        <f>F3181+G3156</f>
        <v>#REF!</v>
      </c>
      <c r="H3181" s="92">
        <f t="shared" si="220"/>
        <v>355</v>
      </c>
      <c r="I3181" s="92">
        <f t="shared" si="221"/>
        <v>5.872117789475416</v>
      </c>
      <c r="J3181" s="149">
        <f t="shared" si="222"/>
        <v>14.903889483983692</v>
      </c>
    </row>
    <row r="3182" spans="1:10" x14ac:dyDescent="0.25">
      <c r="A3182" s="92">
        <f t="shared" si="223"/>
        <v>115</v>
      </c>
      <c r="B3182" s="5" t="s">
        <v>26</v>
      </c>
      <c r="C3182" s="26">
        <v>44007</v>
      </c>
      <c r="D3182" s="4">
        <v>20</v>
      </c>
      <c r="E3182" s="29">
        <v>375</v>
      </c>
      <c r="F3182" s="4">
        <v>2</v>
      </c>
      <c r="G3182" s="82" t="e">
        <f>F3182+G3157</f>
        <v>#REF!</v>
      </c>
      <c r="H3182" s="92">
        <f t="shared" si="220"/>
        <v>375</v>
      </c>
      <c r="I3182" s="92">
        <f t="shared" si="221"/>
        <v>5.9269260259704106</v>
      </c>
      <c r="J3182" s="149">
        <f t="shared" si="222"/>
        <v>15.247791995483544</v>
      </c>
    </row>
    <row r="3183" spans="1:10" x14ac:dyDescent="0.25">
      <c r="A3183" s="92">
        <f t="shared" si="223"/>
        <v>116</v>
      </c>
      <c r="B3183" s="5" t="s">
        <v>26</v>
      </c>
      <c r="C3183" s="26">
        <v>44008</v>
      </c>
      <c r="D3183" s="4">
        <v>31</v>
      </c>
      <c r="E3183" s="29">
        <v>406</v>
      </c>
      <c r="G3183" s="82">
        <f>F3183+G3158</f>
        <v>254</v>
      </c>
      <c r="H3183" s="92">
        <f t="shared" si="220"/>
        <v>406</v>
      </c>
      <c r="I3183" s="92">
        <f t="shared" si="221"/>
        <v>6.0063531596017325</v>
      </c>
      <c r="J3183" s="149">
        <f t="shared" si="222"/>
        <v>14.413264521043301</v>
      </c>
    </row>
    <row r="3184" spans="1:10" x14ac:dyDescent="0.25">
      <c r="A3184" s="92">
        <f t="shared" si="223"/>
        <v>117</v>
      </c>
      <c r="B3184" s="5" t="s">
        <v>26</v>
      </c>
      <c r="C3184" s="26">
        <v>44009</v>
      </c>
      <c r="D3184" s="4">
        <v>16</v>
      </c>
      <c r="E3184" s="29">
        <v>422</v>
      </c>
      <c r="G3184" s="82">
        <f>F3184+G3159</f>
        <v>285</v>
      </c>
      <c r="H3184" s="92">
        <f t="shared" si="220"/>
        <v>422</v>
      </c>
      <c r="I3184" s="92">
        <f t="shared" si="221"/>
        <v>6.045005314036012</v>
      </c>
      <c r="J3184" s="149">
        <f t="shared" si="222"/>
        <v>12.768312922374008</v>
      </c>
    </row>
    <row r="3185" spans="1:10" x14ac:dyDescent="0.25">
      <c r="A3185" s="92">
        <f t="shared" si="223"/>
        <v>118</v>
      </c>
      <c r="B3185" s="5" t="s">
        <v>26</v>
      </c>
      <c r="C3185" s="26">
        <v>44010</v>
      </c>
      <c r="D3185" s="4">
        <v>12</v>
      </c>
      <c r="E3185" s="29">
        <v>434</v>
      </c>
      <c r="F3185" s="4">
        <v>1</v>
      </c>
      <c r="G3185" s="82" t="e">
        <f>F3185+G3160</f>
        <v>#REF!</v>
      </c>
      <c r="H3185" s="92">
        <f t="shared" si="220"/>
        <v>434</v>
      </c>
      <c r="I3185" s="92">
        <f t="shared" si="221"/>
        <v>6.0730445341004051</v>
      </c>
      <c r="J3185" s="149">
        <f t="shared" si="222"/>
        <v>12.78554777029186</v>
      </c>
    </row>
    <row r="3186" spans="1:10" x14ac:dyDescent="0.25">
      <c r="A3186" s="92">
        <f t="shared" si="223"/>
        <v>119</v>
      </c>
      <c r="B3186" s="5" t="s">
        <v>26</v>
      </c>
      <c r="C3186" s="26">
        <v>44011</v>
      </c>
      <c r="D3186" s="4">
        <v>18</v>
      </c>
      <c r="E3186" s="29">
        <v>452</v>
      </c>
      <c r="F3186" s="4">
        <v>1</v>
      </c>
      <c r="G3186" s="82" t="e">
        <f>F3186+G3161</f>
        <v>#REF!</v>
      </c>
      <c r="H3186" s="92">
        <f t="shared" si="220"/>
        <v>452</v>
      </c>
      <c r="I3186" s="92">
        <f t="shared" si="221"/>
        <v>6.1136821798322316</v>
      </c>
      <c r="J3186" s="149">
        <f t="shared" si="222"/>
        <v>13.463262620520856</v>
      </c>
    </row>
    <row r="3187" spans="1:10" x14ac:dyDescent="0.25">
      <c r="A3187" s="92">
        <f t="shared" si="223"/>
        <v>120</v>
      </c>
      <c r="B3187" s="5" t="s">
        <v>26</v>
      </c>
      <c r="C3187" s="26">
        <v>44012</v>
      </c>
      <c r="D3187" s="4">
        <v>18</v>
      </c>
      <c r="E3187" s="29">
        <v>470</v>
      </c>
      <c r="G3187" s="82">
        <f>F3187+G3162</f>
        <v>141</v>
      </c>
      <c r="H3187" s="92">
        <f t="shared" ref="H3187:H3250" si="224">IF(EXACT(B3187,B3186),D3187+H3186,E3187)</f>
        <v>470</v>
      </c>
      <c r="I3187" s="92">
        <f t="shared" si="221"/>
        <v>6.1527326947041043</v>
      </c>
      <c r="J3187" s="149">
        <f t="shared" si="222"/>
        <v>14.968297638575017</v>
      </c>
    </row>
    <row r="3188" spans="1:10" x14ac:dyDescent="0.25">
      <c r="A3188" s="92">
        <f t="shared" si="223"/>
        <v>121</v>
      </c>
      <c r="B3188" s="5" t="s">
        <v>26</v>
      </c>
      <c r="C3188" s="26">
        <v>44013</v>
      </c>
      <c r="D3188" s="4">
        <v>12</v>
      </c>
      <c r="E3188" s="29">
        <v>482</v>
      </c>
      <c r="G3188" s="82" t="e">
        <f>F3188+G3163</f>
        <v>#REF!</v>
      </c>
      <c r="H3188" s="92">
        <f t="shared" si="224"/>
        <v>482</v>
      </c>
      <c r="I3188" s="92">
        <f t="shared" si="221"/>
        <v>6.1779441140506002</v>
      </c>
      <c r="J3188" s="149">
        <f t="shared" si="222"/>
        <v>16.084771838953031</v>
      </c>
    </row>
    <row r="3189" spans="1:10" x14ac:dyDescent="0.25">
      <c r="A3189" s="92">
        <f t="shared" si="223"/>
        <v>122</v>
      </c>
      <c r="B3189" s="5" t="s">
        <v>26</v>
      </c>
      <c r="C3189" s="26">
        <v>44014</v>
      </c>
      <c r="D3189" s="4">
        <v>12</v>
      </c>
      <c r="E3189" s="29">
        <v>494</v>
      </c>
      <c r="G3189" s="82" t="e">
        <f>F3189+G3164</f>
        <v>#REF!</v>
      </c>
      <c r="H3189" s="92">
        <f t="shared" si="224"/>
        <v>494</v>
      </c>
      <c r="I3189" s="92">
        <f t="shared" si="221"/>
        <v>6.2025355171879228</v>
      </c>
      <c r="J3189" s="149">
        <f t="shared" si="222"/>
        <v>18.477818344698214</v>
      </c>
    </row>
    <row r="3190" spans="1:10" x14ac:dyDescent="0.25">
      <c r="A3190" s="92">
        <f t="shared" si="223"/>
        <v>123</v>
      </c>
      <c r="B3190" s="5" t="s">
        <v>26</v>
      </c>
      <c r="C3190" s="26">
        <v>44015</v>
      </c>
      <c r="D3190" s="4">
        <v>28</v>
      </c>
      <c r="E3190" s="29">
        <v>522</v>
      </c>
      <c r="G3190" s="82">
        <f>F3190+G3165</f>
        <v>101</v>
      </c>
      <c r="H3190" s="92">
        <f t="shared" si="224"/>
        <v>522</v>
      </c>
      <c r="I3190" s="92">
        <f t="shared" si="221"/>
        <v>6.2576675878826391</v>
      </c>
      <c r="J3190" s="149">
        <f t="shared" si="222"/>
        <v>20.073204752538025</v>
      </c>
    </row>
    <row r="3191" spans="1:10" x14ac:dyDescent="0.25">
      <c r="A3191" s="92">
        <f t="shared" si="223"/>
        <v>124</v>
      </c>
      <c r="B3191" s="5" t="s">
        <v>26</v>
      </c>
      <c r="C3191" s="26">
        <v>44016</v>
      </c>
      <c r="D3191" s="4">
        <v>20</v>
      </c>
      <c r="E3191" s="29">
        <v>542</v>
      </c>
      <c r="F3191" s="4">
        <v>1</v>
      </c>
      <c r="G3191" s="82">
        <f>F3191+G3166</f>
        <v>1</v>
      </c>
      <c r="H3191" s="92">
        <f t="shared" si="224"/>
        <v>542</v>
      </c>
      <c r="I3191" s="92">
        <f t="shared" si="221"/>
        <v>6.2952660014396464</v>
      </c>
      <c r="J3191" s="149">
        <f t="shared" si="222"/>
        <v>19.62589315765192</v>
      </c>
    </row>
    <row r="3192" spans="1:10" x14ac:dyDescent="0.25">
      <c r="A3192" s="92">
        <f t="shared" si="223"/>
        <v>125</v>
      </c>
      <c r="B3192" s="5" t="s">
        <v>26</v>
      </c>
      <c r="C3192" s="26">
        <v>44017</v>
      </c>
      <c r="D3192" s="4">
        <v>9</v>
      </c>
      <c r="E3192" s="29">
        <v>551</v>
      </c>
      <c r="F3192" s="4">
        <v>3</v>
      </c>
      <c r="G3192" s="82">
        <f>F3192+G3167</f>
        <v>3</v>
      </c>
      <c r="H3192" s="92">
        <f t="shared" si="224"/>
        <v>551</v>
      </c>
      <c r="I3192" s="92">
        <f t="shared" si="221"/>
        <v>6.3117348091529148</v>
      </c>
      <c r="J3192" s="149">
        <f t="shared" si="222"/>
        <v>19.952511251488154</v>
      </c>
    </row>
    <row r="3193" spans="1:10" x14ac:dyDescent="0.25">
      <c r="A3193" s="92">
        <f t="shared" si="223"/>
        <v>126</v>
      </c>
      <c r="B3193" s="5" t="s">
        <v>26</v>
      </c>
      <c r="C3193" s="26">
        <v>44018</v>
      </c>
      <c r="D3193" s="4">
        <v>34</v>
      </c>
      <c r="E3193" s="29">
        <v>585</v>
      </c>
      <c r="F3193" s="4">
        <v>1</v>
      </c>
      <c r="G3193" s="82">
        <f>F3193+G3168</f>
        <v>13</v>
      </c>
      <c r="H3193" s="92">
        <f t="shared" si="224"/>
        <v>585</v>
      </c>
      <c r="I3193" s="92">
        <f t="shared" si="221"/>
        <v>6.3716118472318568</v>
      </c>
      <c r="J3193" s="149">
        <f t="shared" si="222"/>
        <v>19.358975219630484</v>
      </c>
    </row>
    <row r="3194" spans="1:10" x14ac:dyDescent="0.25">
      <c r="A3194" s="92">
        <f t="shared" si="223"/>
        <v>127</v>
      </c>
      <c r="B3194" s="5" t="s">
        <v>26</v>
      </c>
      <c r="C3194" s="26">
        <v>44019</v>
      </c>
      <c r="D3194" s="4">
        <v>22</v>
      </c>
      <c r="E3194" s="29">
        <v>607</v>
      </c>
      <c r="G3194" s="82">
        <f>F3194+G3169</f>
        <v>14</v>
      </c>
      <c r="H3194" s="92">
        <f t="shared" si="224"/>
        <v>607</v>
      </c>
      <c r="I3194" s="92">
        <f t="shared" si="221"/>
        <v>6.4085287910594984</v>
      </c>
      <c r="J3194" s="149">
        <f t="shared" si="222"/>
        <v>18.63711820002343</v>
      </c>
    </row>
    <row r="3195" spans="1:10" x14ac:dyDescent="0.25">
      <c r="A3195" s="92">
        <f t="shared" si="223"/>
        <v>128</v>
      </c>
      <c r="B3195" s="5" t="s">
        <v>26</v>
      </c>
      <c r="C3195" s="26">
        <v>44020</v>
      </c>
      <c r="D3195" s="4">
        <v>23</v>
      </c>
      <c r="E3195" s="29">
        <v>630</v>
      </c>
      <c r="G3195" s="82">
        <f>F3195+G3170</f>
        <v>21</v>
      </c>
      <c r="H3195" s="92">
        <f t="shared" si="224"/>
        <v>630</v>
      </c>
      <c r="I3195" s="92">
        <f t="shared" si="221"/>
        <v>6.4457198193855785</v>
      </c>
      <c r="J3195" s="149">
        <f t="shared" si="222"/>
        <v>17.845465650229258</v>
      </c>
    </row>
    <row r="3196" spans="1:10" x14ac:dyDescent="0.25">
      <c r="A3196" s="92">
        <f t="shared" si="223"/>
        <v>129</v>
      </c>
      <c r="B3196" s="5" t="s">
        <v>26</v>
      </c>
      <c r="C3196" s="26">
        <v>44021</v>
      </c>
      <c r="D3196" s="4">
        <v>10</v>
      </c>
      <c r="E3196" s="29">
        <v>640</v>
      </c>
      <c r="G3196" s="82">
        <f>F3196+G3171</f>
        <v>52</v>
      </c>
      <c r="H3196" s="92">
        <f t="shared" si="224"/>
        <v>640</v>
      </c>
      <c r="I3196" s="92">
        <f t="shared" si="221"/>
        <v>6.4614681763537174</v>
      </c>
      <c r="J3196" s="149">
        <f t="shared" si="222"/>
        <v>18.469529261519483</v>
      </c>
    </row>
    <row r="3197" spans="1:10" x14ac:dyDescent="0.25">
      <c r="A3197" s="92">
        <f t="shared" si="223"/>
        <v>130</v>
      </c>
      <c r="B3197" s="5" t="s">
        <v>26</v>
      </c>
      <c r="C3197" s="26">
        <v>44022</v>
      </c>
      <c r="D3197" s="4">
        <v>14</v>
      </c>
      <c r="E3197" s="29">
        <v>654</v>
      </c>
      <c r="F3197" s="4">
        <v>1</v>
      </c>
      <c r="G3197" s="82" t="e">
        <f>F3197+G3172</f>
        <v>#REF!</v>
      </c>
      <c r="H3197" s="92">
        <f t="shared" si="224"/>
        <v>654</v>
      </c>
      <c r="I3197" s="92">
        <f t="shared" si="221"/>
        <v>6.4831073514571989</v>
      </c>
      <c r="J3197" s="149">
        <f t="shared" si="222"/>
        <v>20.4442263073283</v>
      </c>
    </row>
    <row r="3198" spans="1:10" x14ac:dyDescent="0.25">
      <c r="A3198" s="92">
        <f t="shared" si="223"/>
        <v>131</v>
      </c>
      <c r="B3198" s="5" t="s">
        <v>26</v>
      </c>
      <c r="C3198" s="26">
        <v>44023</v>
      </c>
      <c r="D3198" s="4">
        <v>13</v>
      </c>
      <c r="E3198" s="29">
        <v>667</v>
      </c>
      <c r="G3198" s="82" t="e">
        <f>F3198+G3173</f>
        <v>#REF!</v>
      </c>
      <c r="H3198" s="92">
        <f t="shared" si="224"/>
        <v>667</v>
      </c>
      <c r="I3198" s="92">
        <f t="shared" si="221"/>
        <v>6.5027900459156234</v>
      </c>
      <c r="J3198" s="149">
        <f t="shared" si="222"/>
        <v>22.254543668588774</v>
      </c>
    </row>
    <row r="3199" spans="1:10" x14ac:dyDescent="0.25">
      <c r="A3199" s="92">
        <f t="shared" si="223"/>
        <v>132</v>
      </c>
      <c r="B3199" s="5" t="s">
        <v>26</v>
      </c>
      <c r="C3199" s="26">
        <v>44024</v>
      </c>
      <c r="D3199" s="4">
        <v>17</v>
      </c>
      <c r="E3199" s="29">
        <v>684</v>
      </c>
      <c r="G3199" s="82" t="e">
        <f>F3199+G3174</f>
        <v>#REF!</v>
      </c>
      <c r="H3199" s="92">
        <f t="shared" si="224"/>
        <v>684</v>
      </c>
      <c r="I3199" s="92">
        <f t="shared" si="221"/>
        <v>6.5279579176225502</v>
      </c>
      <c r="J3199" s="149">
        <f t="shared" si="222"/>
        <v>24.170149830318838</v>
      </c>
    </row>
    <row r="3200" spans="1:10" x14ac:dyDescent="0.25">
      <c r="A3200" s="92">
        <f t="shared" si="223"/>
        <v>133</v>
      </c>
      <c r="B3200" s="5" t="s">
        <v>26</v>
      </c>
      <c r="C3200" s="26">
        <v>44025</v>
      </c>
      <c r="D3200" s="4">
        <v>47</v>
      </c>
      <c r="E3200" s="29">
        <v>731</v>
      </c>
      <c r="G3200" s="82">
        <f>F3200+G3175</f>
        <v>255</v>
      </c>
      <c r="H3200" s="92">
        <f t="shared" si="224"/>
        <v>731</v>
      </c>
      <c r="I3200" s="92">
        <f t="shared" si="221"/>
        <v>6.5944134597497781</v>
      </c>
      <c r="J3200" s="149">
        <f t="shared" si="222"/>
        <v>24.780471261497269</v>
      </c>
    </row>
    <row r="3201" spans="1:10" x14ac:dyDescent="0.25">
      <c r="A3201" s="92">
        <f t="shared" si="223"/>
        <v>134</v>
      </c>
      <c r="B3201" s="5" t="s">
        <v>26</v>
      </c>
      <c r="C3201" s="26">
        <v>44026</v>
      </c>
      <c r="D3201" s="4">
        <v>21</v>
      </c>
      <c r="E3201" s="29">
        <v>752</v>
      </c>
      <c r="G3201" s="82">
        <f>F3201+G3176</f>
        <v>254</v>
      </c>
      <c r="H3201" s="92">
        <f t="shared" si="224"/>
        <v>752</v>
      </c>
      <c r="I3201" s="92">
        <f t="shared" si="221"/>
        <v>6.62273632394984</v>
      </c>
      <c r="J3201" s="149">
        <f t="shared" si="222"/>
        <v>23.648513552110281</v>
      </c>
    </row>
    <row r="3202" spans="1:10" x14ac:dyDescent="0.25">
      <c r="A3202" s="92">
        <f t="shared" si="223"/>
        <v>135</v>
      </c>
      <c r="B3202" s="5" t="s">
        <v>26</v>
      </c>
      <c r="C3202" s="26">
        <v>44027</v>
      </c>
      <c r="D3202" s="4">
        <v>35</v>
      </c>
      <c r="E3202" s="29">
        <v>787</v>
      </c>
      <c r="F3202" s="4">
        <v>1</v>
      </c>
      <c r="G3202" s="82" t="e">
        <f>F3202+G3177</f>
        <v>#REF!</v>
      </c>
      <c r="H3202" s="92">
        <f t="shared" si="224"/>
        <v>787</v>
      </c>
      <c r="I3202" s="92">
        <f t="shared" ref="I3202:I3265" si="225">LN(H3202)</f>
        <v>6.6682282484174031</v>
      </c>
      <c r="J3202" s="149">
        <f t="shared" si="222"/>
        <v>21.382542729667019</v>
      </c>
    </row>
    <row r="3203" spans="1:10" x14ac:dyDescent="0.25">
      <c r="A3203" s="92">
        <f t="shared" si="223"/>
        <v>136</v>
      </c>
      <c r="B3203" s="5" t="s">
        <v>26</v>
      </c>
      <c r="C3203" s="26">
        <v>44028</v>
      </c>
      <c r="D3203" s="4">
        <v>15</v>
      </c>
      <c r="E3203" s="29">
        <v>802</v>
      </c>
      <c r="G3203" s="82" t="e">
        <f>F3203+G3178</f>
        <v>#REF!</v>
      </c>
      <c r="H3203" s="92">
        <f t="shared" si="224"/>
        <v>802</v>
      </c>
      <c r="I3203" s="92">
        <f t="shared" si="225"/>
        <v>6.6871086078665147</v>
      </c>
      <c r="J3203" s="149">
        <f t="shared" ref="J3203:J3266" si="226">LN(2)/SLOPE(I3196:I3203,A3196:A3203)</f>
        <v>19.862428546787879</v>
      </c>
    </row>
    <row r="3204" spans="1:10" x14ac:dyDescent="0.25">
      <c r="A3204" s="92">
        <f t="shared" ref="A3204:A3267" si="227">IF(EXACT(B3204,B3203),A3203+1,1)</f>
        <v>137</v>
      </c>
      <c r="B3204" s="5" t="s">
        <v>26</v>
      </c>
      <c r="C3204" s="26">
        <v>44029</v>
      </c>
      <c r="D3204" s="4">
        <v>29</v>
      </c>
      <c r="E3204" s="29">
        <v>831</v>
      </c>
      <c r="F3204" s="4">
        <v>2</v>
      </c>
      <c r="G3204" s="82" t="e">
        <f>F3204+G3179</f>
        <v>#REF!</v>
      </c>
      <c r="H3204" s="92">
        <f t="shared" si="224"/>
        <v>831</v>
      </c>
      <c r="I3204" s="92">
        <f t="shared" si="225"/>
        <v>6.7226297948554485</v>
      </c>
      <c r="J3204" s="149">
        <f t="shared" si="226"/>
        <v>19.106344182115347</v>
      </c>
    </row>
    <row r="3205" spans="1:10" x14ac:dyDescent="0.25">
      <c r="A3205" s="92">
        <f t="shared" si="227"/>
        <v>138</v>
      </c>
      <c r="B3205" s="5" t="s">
        <v>26</v>
      </c>
      <c r="C3205" s="26">
        <v>44030</v>
      </c>
      <c r="D3205" s="4">
        <v>16</v>
      </c>
      <c r="E3205" s="29">
        <v>847</v>
      </c>
      <c r="G3205" s="82">
        <f>F3205+G3180</f>
        <v>262</v>
      </c>
      <c r="H3205" s="92">
        <f t="shared" si="224"/>
        <v>847</v>
      </c>
      <c r="I3205" s="92">
        <f t="shared" si="225"/>
        <v>6.7417006946520548</v>
      </c>
      <c r="J3205" s="149">
        <f t="shared" si="226"/>
        <v>19.608709683884701</v>
      </c>
    </row>
    <row r="3206" spans="1:10" x14ac:dyDescent="0.25">
      <c r="A3206" s="92">
        <f t="shared" si="227"/>
        <v>139</v>
      </c>
      <c r="B3206" s="5" t="s">
        <v>26</v>
      </c>
      <c r="C3206" s="26">
        <v>44031</v>
      </c>
      <c r="D3206" s="4">
        <v>33</v>
      </c>
      <c r="E3206" s="29">
        <v>880</v>
      </c>
      <c r="G3206" s="82" t="e">
        <f>F3206+G3181</f>
        <v>#REF!</v>
      </c>
      <c r="H3206" s="92">
        <f t="shared" si="224"/>
        <v>880</v>
      </c>
      <c r="I3206" s="92">
        <f t="shared" si="225"/>
        <v>6.7799219074722519</v>
      </c>
      <c r="J3206" s="149">
        <f t="shared" si="226"/>
        <v>20.656130915047967</v>
      </c>
    </row>
    <row r="3207" spans="1:10" x14ac:dyDescent="0.25">
      <c r="A3207" s="92">
        <f t="shared" si="227"/>
        <v>140</v>
      </c>
      <c r="B3207" s="5" t="s">
        <v>26</v>
      </c>
      <c r="C3207" s="26">
        <v>44032</v>
      </c>
      <c r="D3207" s="4">
        <v>17</v>
      </c>
      <c r="E3207" s="29">
        <v>897</v>
      </c>
      <c r="G3207" s="82" t="e">
        <f>F3207+G3182</f>
        <v>#REF!</v>
      </c>
      <c r="H3207" s="92">
        <f t="shared" si="224"/>
        <v>897</v>
      </c>
      <c r="I3207" s="92">
        <f t="shared" si="225"/>
        <v>6.799055862058796</v>
      </c>
      <c r="J3207" s="149">
        <f t="shared" si="226"/>
        <v>23.531049026145094</v>
      </c>
    </row>
    <row r="3208" spans="1:10" x14ac:dyDescent="0.25">
      <c r="A3208" s="92">
        <f t="shared" si="227"/>
        <v>141</v>
      </c>
      <c r="B3208" s="5" t="s">
        <v>26</v>
      </c>
      <c r="C3208" s="26">
        <v>44033</v>
      </c>
      <c r="D3208" s="4">
        <v>26</v>
      </c>
      <c r="E3208" s="29">
        <v>923</v>
      </c>
      <c r="G3208" s="82">
        <f>F3208+G3183</f>
        <v>254</v>
      </c>
      <c r="H3208" s="92">
        <f t="shared" si="224"/>
        <v>923</v>
      </c>
      <c r="I3208" s="92">
        <f t="shared" si="225"/>
        <v>6.8276292345028518</v>
      </c>
      <c r="J3208" s="149">
        <f t="shared" si="226"/>
        <v>24.403529777792073</v>
      </c>
    </row>
    <row r="3209" spans="1:10" x14ac:dyDescent="0.25">
      <c r="A3209" s="92">
        <f t="shared" si="227"/>
        <v>142</v>
      </c>
      <c r="B3209" s="5" t="s">
        <v>26</v>
      </c>
      <c r="C3209" s="26">
        <v>44034</v>
      </c>
      <c r="D3209" s="4">
        <v>26</v>
      </c>
      <c r="E3209" s="29">
        <v>949</v>
      </c>
      <c r="G3209" s="82">
        <f>F3209+G3184</f>
        <v>285</v>
      </c>
      <c r="H3209" s="92">
        <f t="shared" si="224"/>
        <v>949</v>
      </c>
      <c r="I3209" s="92">
        <f t="shared" si="225"/>
        <v>6.8554087986099281</v>
      </c>
      <c r="J3209" s="149">
        <f t="shared" si="226"/>
        <v>25.532898219163307</v>
      </c>
    </row>
    <row r="3210" spans="1:10" x14ac:dyDescent="0.25">
      <c r="A3210" s="92">
        <f t="shared" si="227"/>
        <v>143</v>
      </c>
      <c r="B3210" s="5" t="s">
        <v>26</v>
      </c>
      <c r="C3210" s="26">
        <v>44035</v>
      </c>
      <c r="D3210" s="4">
        <v>25</v>
      </c>
      <c r="E3210" s="29">
        <v>974</v>
      </c>
      <c r="G3210" s="82" t="e">
        <f>F3210+G3185</f>
        <v>#REF!</v>
      </c>
      <c r="H3210" s="92">
        <f t="shared" si="224"/>
        <v>974</v>
      </c>
      <c r="I3210" s="92">
        <f t="shared" si="225"/>
        <v>6.8814113036425351</v>
      </c>
      <c r="J3210" s="149">
        <f t="shared" si="226"/>
        <v>25.304670515082982</v>
      </c>
    </row>
    <row r="3211" spans="1:10" x14ac:dyDescent="0.25">
      <c r="A3211" s="92">
        <f t="shared" si="227"/>
        <v>144</v>
      </c>
      <c r="B3211" s="5" t="s">
        <v>26</v>
      </c>
      <c r="C3211" s="26">
        <v>44036</v>
      </c>
      <c r="D3211" s="4">
        <v>18</v>
      </c>
      <c r="E3211" s="29">
        <v>992</v>
      </c>
      <c r="G3211" s="82" t="e">
        <f>F3211+G3186</f>
        <v>#REF!</v>
      </c>
      <c r="H3211" s="92">
        <f t="shared" si="224"/>
        <v>992</v>
      </c>
      <c r="I3211" s="92">
        <f t="shared" si="225"/>
        <v>6.8997231072848724</v>
      </c>
      <c r="J3211" s="149">
        <f t="shared" si="226"/>
        <v>26.54718853924614</v>
      </c>
    </row>
    <row r="3212" spans="1:10" x14ac:dyDescent="0.25">
      <c r="A3212" s="92">
        <f t="shared" si="227"/>
        <v>145</v>
      </c>
      <c r="B3212" s="5" t="s">
        <v>26</v>
      </c>
      <c r="C3212" s="26">
        <v>44037</v>
      </c>
      <c r="D3212" s="4">
        <v>25</v>
      </c>
      <c r="E3212" s="29">
        <v>1017</v>
      </c>
      <c r="F3212" s="4">
        <v>1</v>
      </c>
      <c r="G3212" s="82">
        <f>F3212+G3187</f>
        <v>142</v>
      </c>
      <c r="H3212" s="92">
        <f t="shared" si="224"/>
        <v>1017</v>
      </c>
      <c r="I3212" s="92">
        <f t="shared" si="225"/>
        <v>6.9246123960485599</v>
      </c>
      <c r="J3212" s="149">
        <f t="shared" si="226"/>
        <v>27.027875632293224</v>
      </c>
    </row>
    <row r="3213" spans="1:10" x14ac:dyDescent="0.25">
      <c r="A3213" s="92">
        <f t="shared" si="227"/>
        <v>146</v>
      </c>
      <c r="B3213" s="5" t="s">
        <v>26</v>
      </c>
      <c r="C3213" s="26">
        <v>44038</v>
      </c>
      <c r="D3213" s="4">
        <v>25</v>
      </c>
      <c r="E3213" s="29">
        <v>1042</v>
      </c>
      <c r="G3213" s="82" t="e">
        <f>F3213+G3188</f>
        <v>#REF!</v>
      </c>
      <c r="H3213" s="92">
        <f t="shared" si="224"/>
        <v>1042</v>
      </c>
      <c r="I3213" s="92">
        <f t="shared" si="225"/>
        <v>6.9488972223133123</v>
      </c>
      <c r="J3213" s="149">
        <f t="shared" si="226"/>
        <v>28.362089443500896</v>
      </c>
    </row>
    <row r="3214" spans="1:10" x14ac:dyDescent="0.25">
      <c r="A3214" s="92">
        <f t="shared" si="227"/>
        <v>147</v>
      </c>
      <c r="B3214" s="5" t="s">
        <v>26</v>
      </c>
      <c r="C3214" s="26">
        <v>44039</v>
      </c>
      <c r="D3214" s="4">
        <v>23</v>
      </c>
      <c r="E3214" s="29">
        <v>1065</v>
      </c>
      <c r="G3214" s="82" t="e">
        <f>F3214+G3189</f>
        <v>#REF!</v>
      </c>
      <c r="H3214" s="92">
        <f t="shared" si="224"/>
        <v>1065</v>
      </c>
      <c r="I3214" s="92">
        <f t="shared" si="225"/>
        <v>6.9707300781435251</v>
      </c>
      <c r="J3214" s="149">
        <f t="shared" si="226"/>
        <v>28.625799935468038</v>
      </c>
    </row>
    <row r="3215" spans="1:10" x14ac:dyDescent="0.25">
      <c r="A3215" s="92">
        <f t="shared" si="227"/>
        <v>148</v>
      </c>
      <c r="B3215" s="5" t="s">
        <v>26</v>
      </c>
      <c r="C3215" s="26">
        <v>44040</v>
      </c>
      <c r="D3215" s="4">
        <v>21</v>
      </c>
      <c r="E3215" s="29">
        <v>1086</v>
      </c>
      <c r="G3215" s="82">
        <f>F3215+G3190</f>
        <v>101</v>
      </c>
      <c r="H3215" s="92">
        <f t="shared" si="224"/>
        <v>1086</v>
      </c>
      <c r="I3215" s="92">
        <f t="shared" si="225"/>
        <v>6.9902565004938806</v>
      </c>
      <c r="J3215" s="149">
        <f t="shared" si="226"/>
        <v>29.976334801045784</v>
      </c>
    </row>
    <row r="3216" spans="1:10" x14ac:dyDescent="0.25">
      <c r="A3216" s="92">
        <f t="shared" si="227"/>
        <v>149</v>
      </c>
      <c r="B3216" s="5" t="s">
        <v>26</v>
      </c>
      <c r="C3216" s="26">
        <v>44041</v>
      </c>
      <c r="D3216" s="4">
        <v>30</v>
      </c>
      <c r="E3216" s="29">
        <v>1116</v>
      </c>
      <c r="G3216" s="82">
        <f>F3216+G3191</f>
        <v>1</v>
      </c>
      <c r="H3216" s="92">
        <f t="shared" si="224"/>
        <v>1116</v>
      </c>
      <c r="I3216" s="92">
        <f t="shared" si="225"/>
        <v>7.0175061429412562</v>
      </c>
      <c r="J3216" s="149">
        <f t="shared" si="226"/>
        <v>30.385118519262797</v>
      </c>
    </row>
    <row r="3217" spans="1:10" x14ac:dyDescent="0.25">
      <c r="A3217" s="92">
        <f t="shared" si="227"/>
        <v>150</v>
      </c>
      <c r="B3217" s="5" t="s">
        <v>26</v>
      </c>
      <c r="C3217" s="26">
        <v>44042</v>
      </c>
      <c r="D3217" s="4">
        <v>27</v>
      </c>
      <c r="E3217" s="29">
        <v>1143</v>
      </c>
      <c r="G3217" s="82">
        <f>F3217+G3192</f>
        <v>3</v>
      </c>
      <c r="H3217" s="92">
        <f t="shared" si="224"/>
        <v>1143</v>
      </c>
      <c r="I3217" s="92">
        <f t="shared" si="225"/>
        <v>7.0414116637948103</v>
      </c>
      <c r="J3217" s="149">
        <f t="shared" si="226"/>
        <v>30.204326716830977</v>
      </c>
    </row>
    <row r="3218" spans="1:10" x14ac:dyDescent="0.25">
      <c r="A3218" s="92">
        <f t="shared" si="227"/>
        <v>151</v>
      </c>
      <c r="B3218" s="5" t="s">
        <v>26</v>
      </c>
      <c r="C3218" s="26">
        <v>44043</v>
      </c>
      <c r="D3218" s="4">
        <v>35</v>
      </c>
      <c r="E3218" s="29">
        <v>1178</v>
      </c>
      <c r="G3218" s="82">
        <f>F3218+G3193</f>
        <v>13</v>
      </c>
      <c r="H3218" s="92">
        <f t="shared" si="224"/>
        <v>1178</v>
      </c>
      <c r="I3218" s="92">
        <f t="shared" si="225"/>
        <v>7.0715733642115319</v>
      </c>
      <c r="J3218" s="149">
        <f t="shared" si="226"/>
        <v>28.934217031185618</v>
      </c>
    </row>
    <row r="3219" spans="1:10" x14ac:dyDescent="0.25">
      <c r="A3219" s="92">
        <f t="shared" si="227"/>
        <v>152</v>
      </c>
      <c r="B3219" s="5" t="s">
        <v>26</v>
      </c>
      <c r="C3219" s="26">
        <v>44044</v>
      </c>
      <c r="D3219" s="4">
        <v>8</v>
      </c>
      <c r="E3219" s="29">
        <v>1186</v>
      </c>
      <c r="G3219" s="82">
        <f>F3219+G3194</f>
        <v>14</v>
      </c>
      <c r="H3219" s="92">
        <f t="shared" si="224"/>
        <v>1186</v>
      </c>
      <c r="I3219" s="92">
        <f t="shared" si="225"/>
        <v>7.0783415795576712</v>
      </c>
      <c r="J3219" s="149">
        <f t="shared" si="226"/>
        <v>30.187155340095856</v>
      </c>
    </row>
    <row r="3220" spans="1:10" x14ac:dyDescent="0.25">
      <c r="A3220" s="92">
        <f t="shared" si="227"/>
        <v>153</v>
      </c>
      <c r="B3220" s="5" t="s">
        <v>26</v>
      </c>
      <c r="C3220" s="26">
        <v>44045</v>
      </c>
      <c r="D3220" s="4">
        <v>8</v>
      </c>
      <c r="E3220" s="29">
        <v>1194</v>
      </c>
      <c r="G3220" s="82">
        <f>F3220+G3195</f>
        <v>21</v>
      </c>
      <c r="H3220" s="92">
        <f t="shared" si="224"/>
        <v>1194</v>
      </c>
      <c r="I3220" s="92">
        <f t="shared" si="225"/>
        <v>7.0850642939525477</v>
      </c>
      <c r="J3220" s="149">
        <f t="shared" si="226"/>
        <v>33.099267730320996</v>
      </c>
    </row>
    <row r="3221" spans="1:10" x14ac:dyDescent="0.25">
      <c r="A3221" s="92">
        <f t="shared" si="227"/>
        <v>154</v>
      </c>
      <c r="B3221" s="5" t="s">
        <v>26</v>
      </c>
      <c r="C3221" s="26">
        <v>44046</v>
      </c>
      <c r="D3221" s="4">
        <v>21</v>
      </c>
      <c r="E3221" s="29">
        <v>1215</v>
      </c>
      <c r="F3221" s="4">
        <f>2</f>
        <v>2</v>
      </c>
      <c r="G3221" s="82">
        <f>F3221+G3196</f>
        <v>54</v>
      </c>
      <c r="H3221" s="92">
        <f t="shared" si="224"/>
        <v>1215</v>
      </c>
      <c r="I3221" s="92">
        <f t="shared" si="225"/>
        <v>7.1024993557746487</v>
      </c>
      <c r="J3221" s="149">
        <f t="shared" si="226"/>
        <v>36.184609721784547</v>
      </c>
    </row>
    <row r="3222" spans="1:10" x14ac:dyDescent="0.25">
      <c r="A3222" s="92">
        <f t="shared" si="227"/>
        <v>155</v>
      </c>
      <c r="B3222" s="5" t="s">
        <v>26</v>
      </c>
      <c r="C3222" s="26">
        <v>44047</v>
      </c>
      <c r="D3222" s="4">
        <v>18</v>
      </c>
      <c r="E3222" s="29">
        <v>1233</v>
      </c>
      <c r="G3222" s="82" t="e">
        <f>F3222+G3197</f>
        <v>#REF!</v>
      </c>
      <c r="H3222" s="92">
        <f t="shared" si="224"/>
        <v>1233</v>
      </c>
      <c r="I3222" s="92">
        <f t="shared" si="225"/>
        <v>7.1172055031643442</v>
      </c>
      <c r="J3222" s="149">
        <f t="shared" si="226"/>
        <v>40.11779196231614</v>
      </c>
    </row>
    <row r="3223" spans="1:10" x14ac:dyDescent="0.25">
      <c r="A3223" s="92">
        <f t="shared" si="227"/>
        <v>156</v>
      </c>
      <c r="B3223" s="5" t="s">
        <v>26</v>
      </c>
      <c r="C3223" s="26">
        <v>44048</v>
      </c>
      <c r="D3223" s="4">
        <v>81</v>
      </c>
      <c r="E3223" s="29">
        <v>1314</v>
      </c>
      <c r="F3223" s="4">
        <f>1+1</f>
        <v>2</v>
      </c>
      <c r="G3223" s="82" t="e">
        <f>F3223+G3198</f>
        <v>#REF!</v>
      </c>
      <c r="H3223" s="92">
        <f t="shared" si="224"/>
        <v>1314</v>
      </c>
      <c r="I3223" s="92">
        <f t="shared" si="225"/>
        <v>7.1808311990445555</v>
      </c>
      <c r="J3223" s="149">
        <f t="shared" si="226"/>
        <v>35.902286218045475</v>
      </c>
    </row>
    <row r="3224" spans="1:10" x14ac:dyDescent="0.25">
      <c r="A3224" s="92">
        <f t="shared" si="227"/>
        <v>157</v>
      </c>
      <c r="B3224" s="5" t="s">
        <v>26</v>
      </c>
      <c r="C3224" s="26">
        <v>44049</v>
      </c>
      <c r="D3224" s="4">
        <v>53</v>
      </c>
      <c r="E3224" s="29">
        <v>1367</v>
      </c>
      <c r="F3224" s="4">
        <v>4</v>
      </c>
      <c r="G3224" s="82" t="e">
        <f>F3224+G3199</f>
        <v>#REF!</v>
      </c>
      <c r="H3224" s="92">
        <f t="shared" si="224"/>
        <v>1367</v>
      </c>
      <c r="I3224" s="92">
        <f t="shared" si="225"/>
        <v>7.2203738367239492</v>
      </c>
      <c r="J3224" s="149">
        <f t="shared" si="226"/>
        <v>30.120445152003249</v>
      </c>
    </row>
    <row r="3225" spans="1:10" x14ac:dyDescent="0.25">
      <c r="A3225" s="92">
        <f t="shared" si="227"/>
        <v>158</v>
      </c>
      <c r="B3225" s="5" t="s">
        <v>26</v>
      </c>
      <c r="C3225" s="26">
        <v>44050</v>
      </c>
      <c r="D3225" s="4">
        <v>42</v>
      </c>
      <c r="E3225" s="29">
        <v>1409</v>
      </c>
      <c r="F3225" s="4">
        <v>1</v>
      </c>
      <c r="G3225" s="82">
        <f>F3225+G3200</f>
        <v>256</v>
      </c>
      <c r="H3225" s="92">
        <f t="shared" si="224"/>
        <v>1409</v>
      </c>
      <c r="I3225" s="92">
        <f t="shared" si="225"/>
        <v>7.2506355118986798</v>
      </c>
      <c r="J3225" s="149">
        <f t="shared" si="226"/>
        <v>25.699276740838378</v>
      </c>
    </row>
    <row r="3226" spans="1:10" x14ac:dyDescent="0.25">
      <c r="A3226" s="92">
        <f t="shared" si="227"/>
        <v>159</v>
      </c>
      <c r="B3226" s="5" t="s">
        <v>26</v>
      </c>
      <c r="C3226" s="26">
        <v>44051</v>
      </c>
      <c r="D3226" s="4">
        <v>18</v>
      </c>
      <c r="E3226" s="29">
        <v>1427</v>
      </c>
      <c r="G3226" s="82">
        <f>F3226+G3201</f>
        <v>254</v>
      </c>
      <c r="H3226" s="92">
        <f t="shared" si="224"/>
        <v>1427</v>
      </c>
      <c r="I3226" s="92">
        <f t="shared" si="225"/>
        <v>7.2633296174768365</v>
      </c>
      <c r="J3226" s="149">
        <f t="shared" si="226"/>
        <v>22.922783648495273</v>
      </c>
    </row>
    <row r="3227" spans="1:10" x14ac:dyDescent="0.25">
      <c r="A3227" s="92">
        <f t="shared" si="227"/>
        <v>160</v>
      </c>
      <c r="B3227" s="5" t="s">
        <v>26</v>
      </c>
      <c r="C3227" s="26">
        <v>44052</v>
      </c>
      <c r="D3227" s="4">
        <v>29</v>
      </c>
      <c r="E3227" s="29">
        <v>1456</v>
      </c>
      <c r="G3227" s="82" t="e">
        <f>F3227+G3202</f>
        <v>#REF!</v>
      </c>
      <c r="H3227" s="92">
        <f t="shared" si="224"/>
        <v>1456</v>
      </c>
      <c r="I3227" s="92">
        <f t="shared" si="225"/>
        <v>7.2834482287566313</v>
      </c>
      <c r="J3227" s="149">
        <f t="shared" si="226"/>
        <v>22.116075937576451</v>
      </c>
    </row>
    <row r="3228" spans="1:10" x14ac:dyDescent="0.25">
      <c r="A3228" s="92">
        <f t="shared" si="227"/>
        <v>161</v>
      </c>
      <c r="B3228" s="5" t="s">
        <v>26</v>
      </c>
      <c r="C3228" s="26">
        <v>44053</v>
      </c>
      <c r="D3228" s="4">
        <v>27</v>
      </c>
      <c r="E3228" s="29">
        <v>1483</v>
      </c>
      <c r="G3228" s="82" t="e">
        <f>F3228+G3204</f>
        <v>#REF!</v>
      </c>
      <c r="H3228" s="92">
        <f t="shared" si="224"/>
        <v>1483</v>
      </c>
      <c r="I3228" s="92">
        <f t="shared" si="225"/>
        <v>7.3018223421379318</v>
      </c>
      <c r="J3228" s="149">
        <f t="shared" si="226"/>
        <v>23.250391997648034</v>
      </c>
    </row>
    <row r="3229" spans="1:10" x14ac:dyDescent="0.25">
      <c r="A3229" s="92">
        <f t="shared" si="227"/>
        <v>162</v>
      </c>
      <c r="B3229" s="5" t="s">
        <v>26</v>
      </c>
      <c r="C3229" s="26">
        <v>44054</v>
      </c>
      <c r="D3229" s="4">
        <v>7</v>
      </c>
      <c r="E3229" s="29">
        <v>1490</v>
      </c>
      <c r="F3229" s="4">
        <f>1</f>
        <v>1</v>
      </c>
      <c r="G3229" s="82">
        <f>F3229+G3205</f>
        <v>263</v>
      </c>
      <c r="H3229" s="92">
        <f t="shared" si="224"/>
        <v>1490</v>
      </c>
      <c r="I3229" s="92">
        <f t="shared" si="225"/>
        <v>7.3065313989395051</v>
      </c>
      <c r="J3229" s="149">
        <f t="shared" si="226"/>
        <v>27.307762882192765</v>
      </c>
    </row>
    <row r="3230" spans="1:10" x14ac:dyDescent="0.25">
      <c r="A3230" s="92">
        <f t="shared" si="227"/>
        <v>163</v>
      </c>
      <c r="B3230" s="5" t="s">
        <v>26</v>
      </c>
      <c r="C3230" s="26">
        <v>44055</v>
      </c>
      <c r="D3230" s="4">
        <v>155</v>
      </c>
      <c r="E3230" s="29">
        <f>D3230+E3206</f>
        <v>1035</v>
      </c>
      <c r="G3230" s="82" t="e">
        <f>F3230+G3206</f>
        <v>#REF!</v>
      </c>
      <c r="H3230" s="92">
        <f t="shared" si="224"/>
        <v>1645</v>
      </c>
      <c r="I3230" s="92">
        <f t="shared" si="225"/>
        <v>7.4054956631994724</v>
      </c>
      <c r="J3230" s="149">
        <f t="shared" si="226"/>
        <v>26.743777246006509</v>
      </c>
    </row>
    <row r="3231" spans="1:10" x14ac:dyDescent="0.25">
      <c r="A3231" s="92">
        <f t="shared" si="227"/>
        <v>164</v>
      </c>
      <c r="B3231" s="5" t="s">
        <v>26</v>
      </c>
      <c r="C3231" s="26">
        <v>44056</v>
      </c>
      <c r="D3231" s="4">
        <v>65</v>
      </c>
      <c r="E3231" s="29">
        <f>D3231+E3207</f>
        <v>962</v>
      </c>
      <c r="G3231" s="82" t="e">
        <f>F3231+G3207</f>
        <v>#REF!</v>
      </c>
      <c r="H3231" s="92">
        <f t="shared" si="224"/>
        <v>1710</v>
      </c>
      <c r="I3231" s="92">
        <f t="shared" si="225"/>
        <v>7.4442486494967053</v>
      </c>
      <c r="J3231" s="149">
        <f t="shared" si="226"/>
        <v>23.388877586680255</v>
      </c>
    </row>
    <row r="3232" spans="1:10" x14ac:dyDescent="0.25">
      <c r="A3232" s="92">
        <f t="shared" si="227"/>
        <v>165</v>
      </c>
      <c r="B3232" s="5" t="s">
        <v>26</v>
      </c>
      <c r="C3232" s="26">
        <v>44057</v>
      </c>
      <c r="D3232" s="4">
        <v>16</v>
      </c>
      <c r="E3232" s="29">
        <f>D3232+E3208</f>
        <v>939</v>
      </c>
      <c r="F3232" s="4">
        <v>1</v>
      </c>
      <c r="G3232" s="82">
        <f>F3232+G3208</f>
        <v>255</v>
      </c>
      <c r="H3232" s="92">
        <f t="shared" si="224"/>
        <v>1726</v>
      </c>
      <c r="I3232" s="92">
        <f t="shared" si="225"/>
        <v>7.4535618716433731</v>
      </c>
      <c r="J3232" s="149">
        <f t="shared" si="226"/>
        <v>21.59712631250293</v>
      </c>
    </row>
    <row r="3233" spans="1:10" x14ac:dyDescent="0.25">
      <c r="A3233" s="92">
        <f t="shared" si="227"/>
        <v>166</v>
      </c>
      <c r="B3233" s="5" t="s">
        <v>26</v>
      </c>
      <c r="C3233" s="26">
        <v>44058</v>
      </c>
      <c r="D3233" s="4">
        <v>72</v>
      </c>
      <c r="E3233" s="29">
        <f>D3233+E3209</f>
        <v>1021</v>
      </c>
      <c r="G3233" s="82">
        <f>F3233+G3209</f>
        <v>285</v>
      </c>
      <c r="H3233" s="92">
        <f t="shared" si="224"/>
        <v>1798</v>
      </c>
      <c r="I3233" s="92">
        <f t="shared" si="225"/>
        <v>7.4944302150315654</v>
      </c>
      <c r="J3233" s="149">
        <f t="shared" si="226"/>
        <v>19.443666776983598</v>
      </c>
    </row>
    <row r="3234" spans="1:10" x14ac:dyDescent="0.25">
      <c r="A3234" s="92">
        <f t="shared" si="227"/>
        <v>167</v>
      </c>
      <c r="B3234" s="5" t="s">
        <v>26</v>
      </c>
      <c r="C3234" s="26">
        <v>44059</v>
      </c>
      <c r="D3234" s="4">
        <v>27</v>
      </c>
      <c r="E3234" s="29">
        <f>D3234+E3210</f>
        <v>1001</v>
      </c>
      <c r="G3234" s="82" t="e">
        <f>F3234+G3210</f>
        <v>#REF!</v>
      </c>
      <c r="H3234" s="92">
        <f t="shared" si="224"/>
        <v>1825</v>
      </c>
      <c r="I3234" s="92">
        <f t="shared" si="225"/>
        <v>7.509335266016592</v>
      </c>
      <c r="J3234" s="149">
        <f t="shared" si="226"/>
        <v>19.253496038405412</v>
      </c>
    </row>
    <row r="3235" spans="1:10" x14ac:dyDescent="0.25">
      <c r="A3235" s="92">
        <f t="shared" si="227"/>
        <v>168</v>
      </c>
      <c r="B3235" s="5" t="s">
        <v>26</v>
      </c>
      <c r="C3235" s="26">
        <v>44060</v>
      </c>
      <c r="D3235" s="4">
        <v>64</v>
      </c>
      <c r="E3235" s="29">
        <f>D3235+E3211</f>
        <v>1056</v>
      </c>
      <c r="F3235" s="4">
        <f>1</f>
        <v>1</v>
      </c>
      <c r="G3235" s="82" t="e">
        <f>F3235+G3211</f>
        <v>#REF!</v>
      </c>
      <c r="H3235" s="92">
        <f t="shared" si="224"/>
        <v>1889</v>
      </c>
      <c r="I3235" s="92">
        <f t="shared" si="225"/>
        <v>7.5438028675015092</v>
      </c>
      <c r="J3235" s="149">
        <f t="shared" si="226"/>
        <v>19.512186763467568</v>
      </c>
    </row>
    <row r="3236" spans="1:10" x14ac:dyDescent="0.25">
      <c r="A3236" s="92">
        <f t="shared" si="227"/>
        <v>169</v>
      </c>
      <c r="B3236" s="5" t="s">
        <v>26</v>
      </c>
      <c r="C3236" s="26">
        <v>44061</v>
      </c>
      <c r="D3236" s="4">
        <v>13</v>
      </c>
      <c r="E3236" s="29">
        <v>1911</v>
      </c>
      <c r="F3236" s="4">
        <v>2</v>
      </c>
      <c r="G3236" s="82">
        <f>F3236+G3212</f>
        <v>144</v>
      </c>
      <c r="H3236" s="92">
        <f t="shared" si="224"/>
        <v>1902</v>
      </c>
      <c r="I3236" s="92">
        <f t="shared" si="225"/>
        <v>7.5506612431053357</v>
      </c>
      <c r="J3236" s="149">
        <f t="shared" si="226"/>
        <v>22.083348512298823</v>
      </c>
    </row>
    <row r="3237" spans="1:10" x14ac:dyDescent="0.25">
      <c r="A3237" s="92">
        <f t="shared" si="227"/>
        <v>170</v>
      </c>
      <c r="B3237" s="5" t="s">
        <v>26</v>
      </c>
      <c r="C3237" s="26">
        <v>44062</v>
      </c>
      <c r="D3237" s="4">
        <v>50</v>
      </c>
      <c r="E3237" s="29">
        <f>D3237+E3213</f>
        <v>1092</v>
      </c>
      <c r="F3237" s="4">
        <v>1</v>
      </c>
      <c r="G3237" s="82" t="e">
        <f>F3237+G3213</f>
        <v>#REF!</v>
      </c>
      <c r="H3237" s="92">
        <f t="shared" si="224"/>
        <v>1952</v>
      </c>
      <c r="I3237" s="92">
        <f t="shared" si="225"/>
        <v>7.5766097669730375</v>
      </c>
      <c r="J3237" s="149">
        <f t="shared" si="226"/>
        <v>28.888444437701651</v>
      </c>
    </row>
    <row r="3238" spans="1:10" x14ac:dyDescent="0.25">
      <c r="A3238" s="92">
        <f t="shared" si="227"/>
        <v>171</v>
      </c>
      <c r="B3238" s="5" t="s">
        <v>26</v>
      </c>
      <c r="C3238" s="26">
        <v>44063</v>
      </c>
      <c r="D3238" s="4">
        <v>59</v>
      </c>
      <c r="E3238" s="29">
        <f>D3238+E3214</f>
        <v>1124</v>
      </c>
      <c r="F3238" s="4">
        <v>1</v>
      </c>
      <c r="G3238" s="82" t="e">
        <f>F3238+G3214</f>
        <v>#REF!</v>
      </c>
      <c r="H3238" s="92">
        <f t="shared" si="224"/>
        <v>2011</v>
      </c>
      <c r="I3238" s="92">
        <f t="shared" si="225"/>
        <v>7.6063873897726522</v>
      </c>
      <c r="J3238" s="149">
        <f t="shared" si="226"/>
        <v>29.807114421611615</v>
      </c>
    </row>
    <row r="3239" spans="1:10" x14ac:dyDescent="0.25">
      <c r="A3239" s="92">
        <f t="shared" si="227"/>
        <v>172</v>
      </c>
      <c r="B3239" s="5" t="s">
        <v>26</v>
      </c>
      <c r="C3239" s="26">
        <v>44064</v>
      </c>
      <c r="D3239" s="4">
        <v>47</v>
      </c>
      <c r="E3239" s="29">
        <f>D3239+E3215</f>
        <v>1133</v>
      </c>
      <c r="F3239" s="4">
        <f>2</f>
        <v>2</v>
      </c>
      <c r="G3239" s="82">
        <f>F3239+G3215</f>
        <v>103</v>
      </c>
      <c r="H3239" s="92">
        <f t="shared" si="224"/>
        <v>2058</v>
      </c>
      <c r="I3239" s="92">
        <f t="shared" si="225"/>
        <v>7.6294899163939949</v>
      </c>
      <c r="J3239" s="149">
        <f t="shared" si="226"/>
        <v>29.112704659736515</v>
      </c>
    </row>
    <row r="3240" spans="1:10" x14ac:dyDescent="0.25">
      <c r="A3240" s="92">
        <f t="shared" si="227"/>
        <v>173</v>
      </c>
      <c r="B3240" s="5" t="s">
        <v>26</v>
      </c>
      <c r="C3240" s="26">
        <v>44065</v>
      </c>
      <c r="D3240" s="4">
        <v>103</v>
      </c>
      <c r="E3240" s="29">
        <f>D3240+E3216</f>
        <v>1219</v>
      </c>
      <c r="G3240" s="82">
        <f>F3240+G3216</f>
        <v>1</v>
      </c>
      <c r="H3240" s="92">
        <f t="shared" si="224"/>
        <v>2161</v>
      </c>
      <c r="I3240" s="92">
        <f t="shared" si="225"/>
        <v>7.6783263565068856</v>
      </c>
      <c r="J3240" s="149">
        <f t="shared" si="226"/>
        <v>27.702823528269448</v>
      </c>
    </row>
    <row r="3241" spans="1:10" x14ac:dyDescent="0.25">
      <c r="A3241" s="92">
        <f t="shared" si="227"/>
        <v>174</v>
      </c>
      <c r="B3241" s="5" t="s">
        <v>26</v>
      </c>
      <c r="C3241" s="26">
        <v>44066</v>
      </c>
      <c r="D3241" s="12">
        <v>108</v>
      </c>
      <c r="E3241" s="29">
        <f>D3241+E3217</f>
        <v>1251</v>
      </c>
      <c r="G3241" s="82">
        <f>F3241+G3217</f>
        <v>3</v>
      </c>
      <c r="H3241" s="92">
        <f t="shared" si="224"/>
        <v>2269</v>
      </c>
      <c r="I3241" s="92">
        <f t="shared" si="225"/>
        <v>7.7270944847798413</v>
      </c>
      <c r="J3241" s="149">
        <f t="shared" si="226"/>
        <v>23.637734135724322</v>
      </c>
    </row>
    <row r="3242" spans="1:10" x14ac:dyDescent="0.25">
      <c r="A3242" s="92">
        <f t="shared" si="227"/>
        <v>175</v>
      </c>
      <c r="B3242" s="5" t="s">
        <v>26</v>
      </c>
      <c r="C3242" s="26">
        <v>44067</v>
      </c>
      <c r="D3242" s="4">
        <v>15</v>
      </c>
      <c r="E3242" s="29">
        <f>D3242+E3218</f>
        <v>1193</v>
      </c>
      <c r="F3242" s="4">
        <f>2</f>
        <v>2</v>
      </c>
      <c r="G3242" s="82">
        <f>F3242+G3218</f>
        <v>15</v>
      </c>
      <c r="H3242" s="92">
        <f t="shared" si="224"/>
        <v>2284</v>
      </c>
      <c r="I3242" s="92">
        <f t="shared" si="225"/>
        <v>7.7336835707759004</v>
      </c>
      <c r="J3242" s="149">
        <f t="shared" si="226"/>
        <v>22.92673773151396</v>
      </c>
    </row>
    <row r="3243" spans="1:10" x14ac:dyDescent="0.25">
      <c r="A3243" s="92">
        <f t="shared" si="227"/>
        <v>176</v>
      </c>
      <c r="B3243" s="5" t="s">
        <v>26</v>
      </c>
      <c r="C3243" s="26">
        <v>44068</v>
      </c>
      <c r="D3243" s="4">
        <v>122</v>
      </c>
      <c r="E3243" s="29">
        <f>D3243+E3219</f>
        <v>1308</v>
      </c>
      <c r="F3243" s="4">
        <f>1</f>
        <v>1</v>
      </c>
      <c r="G3243" s="82">
        <f>F3243+G3219</f>
        <v>15</v>
      </c>
      <c r="H3243" s="92">
        <f t="shared" si="224"/>
        <v>2406</v>
      </c>
      <c r="I3243" s="92">
        <f t="shared" si="225"/>
        <v>7.7857208965346238</v>
      </c>
      <c r="J3243" s="149">
        <f t="shared" si="226"/>
        <v>20.488952083086176</v>
      </c>
    </row>
    <row r="3244" spans="1:10" x14ac:dyDescent="0.25">
      <c r="A3244" s="92">
        <f t="shared" si="227"/>
        <v>177</v>
      </c>
      <c r="B3244" s="5" t="s">
        <v>26</v>
      </c>
      <c r="C3244" s="26">
        <v>44069</v>
      </c>
      <c r="D3244" s="4">
        <v>132</v>
      </c>
      <c r="E3244" s="29">
        <f>D3244+E3220</f>
        <v>1326</v>
      </c>
      <c r="G3244" s="82">
        <f>F3244+G3220</f>
        <v>21</v>
      </c>
      <c r="H3244" s="92">
        <f t="shared" si="224"/>
        <v>2538</v>
      </c>
      <c r="I3244" s="92">
        <f t="shared" si="225"/>
        <v>7.839131648274333</v>
      </c>
      <c r="J3244" s="149">
        <f t="shared" si="226"/>
        <v>18.808324865118262</v>
      </c>
    </row>
    <row r="3245" spans="1:10" x14ac:dyDescent="0.25">
      <c r="A3245" s="92">
        <f t="shared" si="227"/>
        <v>178</v>
      </c>
      <c r="B3245" s="5" t="s">
        <v>26</v>
      </c>
      <c r="C3245" s="26">
        <v>44070</v>
      </c>
      <c r="D3245" s="4">
        <v>122</v>
      </c>
      <c r="E3245" s="29">
        <f>D3245+E3221</f>
        <v>1337</v>
      </c>
      <c r="F3245" s="4">
        <f>1+2</f>
        <v>3</v>
      </c>
      <c r="G3245" s="82">
        <f>F3245+G3221</f>
        <v>57</v>
      </c>
      <c r="H3245" s="92">
        <f t="shared" si="224"/>
        <v>2660</v>
      </c>
      <c r="I3245" s="92">
        <f t="shared" si="225"/>
        <v>7.886081401775745</v>
      </c>
      <c r="J3245" s="149">
        <f t="shared" si="226"/>
        <v>17.459420175600798</v>
      </c>
    </row>
    <row r="3246" spans="1:10" x14ac:dyDescent="0.25">
      <c r="A3246" s="92">
        <f t="shared" si="227"/>
        <v>179</v>
      </c>
      <c r="B3246" s="5" t="s">
        <v>26</v>
      </c>
      <c r="C3246" s="26">
        <v>44071</v>
      </c>
      <c r="D3246" s="4">
        <v>99</v>
      </c>
      <c r="E3246" s="29">
        <f>D3246+E3222</f>
        <v>1332</v>
      </c>
      <c r="F3246" s="4">
        <f>3</f>
        <v>3</v>
      </c>
      <c r="G3246" s="82" t="e">
        <f>F3246+G3222</f>
        <v>#REF!</v>
      </c>
      <c r="H3246" s="92">
        <f t="shared" si="224"/>
        <v>2759</v>
      </c>
      <c r="I3246" s="92">
        <f t="shared" si="225"/>
        <v>7.9226235742172859</v>
      </c>
      <c r="J3246" s="149">
        <f t="shared" si="226"/>
        <v>16.736623224048511</v>
      </c>
    </row>
    <row r="3247" spans="1:10" x14ac:dyDescent="0.25">
      <c r="A3247" s="92">
        <f t="shared" si="227"/>
        <v>180</v>
      </c>
      <c r="B3247" s="5" t="s">
        <v>26</v>
      </c>
      <c r="C3247" s="26">
        <v>44072</v>
      </c>
      <c r="D3247" s="4">
        <v>77</v>
      </c>
      <c r="E3247" s="29">
        <f>D3247+E3223</f>
        <v>1391</v>
      </c>
      <c r="G3247" s="82" t="e">
        <f>F3247+G3223</f>
        <v>#REF!</v>
      </c>
      <c r="H3247" s="92">
        <f t="shared" si="224"/>
        <v>2836</v>
      </c>
      <c r="I3247" s="92">
        <f t="shared" si="225"/>
        <v>7.9501498876520182</v>
      </c>
      <c r="J3247" s="149">
        <f t="shared" si="226"/>
        <v>17.17019042924813</v>
      </c>
    </row>
    <row r="3248" spans="1:10" x14ac:dyDescent="0.25">
      <c r="A3248" s="92">
        <f t="shared" si="227"/>
        <v>181</v>
      </c>
      <c r="B3248" s="5" t="s">
        <v>26</v>
      </c>
      <c r="C3248" s="26">
        <v>44073</v>
      </c>
      <c r="D3248" s="4">
        <v>87</v>
      </c>
      <c r="E3248" s="29">
        <f>D3248+E3224</f>
        <v>1454</v>
      </c>
      <c r="F3248" s="4">
        <f>1</f>
        <v>1</v>
      </c>
      <c r="G3248" s="82" t="e">
        <f>F3248+G3224</f>
        <v>#REF!</v>
      </c>
      <c r="H3248" s="92">
        <f t="shared" si="224"/>
        <v>2923</v>
      </c>
      <c r="I3248" s="92">
        <f t="shared" si="225"/>
        <v>7.9803657651112463</v>
      </c>
      <c r="J3248" s="149">
        <f t="shared" si="226"/>
        <v>17.575105862357706</v>
      </c>
    </row>
    <row r="3249" spans="1:10" x14ac:dyDescent="0.25">
      <c r="A3249" s="92">
        <f t="shared" si="227"/>
        <v>182</v>
      </c>
      <c r="B3249" s="5" t="s">
        <v>26</v>
      </c>
      <c r="C3249" s="26">
        <v>44074</v>
      </c>
      <c r="D3249" s="4">
        <v>104</v>
      </c>
      <c r="E3249" s="29">
        <f>D3249+E3225</f>
        <v>1513</v>
      </c>
      <c r="F3249" s="4">
        <f>2</f>
        <v>2</v>
      </c>
      <c r="G3249" s="82">
        <f>F3249+G3225</f>
        <v>258</v>
      </c>
      <c r="H3249" s="92">
        <f t="shared" si="224"/>
        <v>3027</v>
      </c>
      <c r="I3249" s="92">
        <f t="shared" si="225"/>
        <v>8.0153273090217194</v>
      </c>
      <c r="J3249" s="149">
        <f t="shared" si="226"/>
        <v>17.567474820481873</v>
      </c>
    </row>
    <row r="3250" spans="1:10" x14ac:dyDescent="0.25">
      <c r="A3250" s="92">
        <f t="shared" si="227"/>
        <v>183</v>
      </c>
      <c r="B3250" s="5" t="s">
        <v>26</v>
      </c>
      <c r="C3250" s="26">
        <v>44075</v>
      </c>
      <c r="D3250" s="4">
        <v>136</v>
      </c>
      <c r="E3250" s="29">
        <f>D3250+E3226</f>
        <v>1563</v>
      </c>
      <c r="F3250" s="4">
        <f>1+1+1</f>
        <v>3</v>
      </c>
      <c r="G3250" s="82">
        <f>F3250+G3226</f>
        <v>257</v>
      </c>
      <c r="H3250" s="92">
        <f t="shared" si="224"/>
        <v>3163</v>
      </c>
      <c r="I3250" s="92">
        <f t="shared" si="225"/>
        <v>8.0592762233056483</v>
      </c>
      <c r="J3250" s="149">
        <f t="shared" si="226"/>
        <v>18.7442919887893</v>
      </c>
    </row>
    <row r="3251" spans="1:10" x14ac:dyDescent="0.25">
      <c r="A3251" s="92">
        <f t="shared" si="227"/>
        <v>184</v>
      </c>
      <c r="B3251" s="5" t="s">
        <v>26</v>
      </c>
      <c r="C3251" s="26">
        <v>44076</v>
      </c>
      <c r="D3251" s="4">
        <v>91</v>
      </c>
      <c r="E3251" s="29">
        <f>D3251+E3227</f>
        <v>1547</v>
      </c>
      <c r="G3251" s="82" t="e">
        <f>F3251+G3227</f>
        <v>#REF!</v>
      </c>
      <c r="H3251" s="92">
        <f t="shared" ref="H3251:H3286" si="228">IF(EXACT(B3251,B3250),D3251+H3250,E3251)</f>
        <v>3254</v>
      </c>
      <c r="I3251" s="92">
        <f t="shared" si="225"/>
        <v>8.0876402877789833</v>
      </c>
      <c r="J3251" s="149">
        <f t="shared" si="226"/>
        <v>19.981855640344065</v>
      </c>
    </row>
    <row r="3252" spans="1:10" x14ac:dyDescent="0.25">
      <c r="A3252" s="92">
        <f t="shared" si="227"/>
        <v>185</v>
      </c>
      <c r="B3252" s="5" t="s">
        <v>26</v>
      </c>
      <c r="C3252" s="26">
        <v>44077</v>
      </c>
      <c r="D3252" s="4">
        <v>135</v>
      </c>
      <c r="E3252" s="29">
        <f>D3252+E3228</f>
        <v>1618</v>
      </c>
      <c r="F3252" s="4">
        <f>1+1+1</f>
        <v>3</v>
      </c>
      <c r="G3252" s="82" t="e">
        <f>F3252+G3228</f>
        <v>#REF!</v>
      </c>
      <c r="H3252" s="92">
        <f t="shared" si="228"/>
        <v>3389</v>
      </c>
      <c r="I3252" s="92">
        <f t="shared" si="225"/>
        <v>8.1282901716070519</v>
      </c>
      <c r="J3252" s="149">
        <f t="shared" si="226"/>
        <v>20.196557586342383</v>
      </c>
    </row>
    <row r="3253" spans="1:10" x14ac:dyDescent="0.25">
      <c r="A3253" s="92">
        <f t="shared" si="227"/>
        <v>186</v>
      </c>
      <c r="B3253" s="5" t="s">
        <v>26</v>
      </c>
      <c r="C3253" s="26">
        <v>44078</v>
      </c>
      <c r="D3253" s="4">
        <v>73</v>
      </c>
      <c r="E3253" s="29">
        <f>D3253+E3229</f>
        <v>1563</v>
      </c>
      <c r="G3253" s="82">
        <f>F3253+G3229</f>
        <v>263</v>
      </c>
      <c r="H3253" s="92">
        <f t="shared" si="228"/>
        <v>3462</v>
      </c>
      <c r="I3253" s="92">
        <f t="shared" si="225"/>
        <v>8.1496017357361552</v>
      </c>
      <c r="J3253" s="149">
        <f t="shared" si="226"/>
        <v>20.463196418964191</v>
      </c>
    </row>
    <row r="3254" spans="1:10" x14ac:dyDescent="0.25">
      <c r="A3254" s="92">
        <f t="shared" si="227"/>
        <v>187</v>
      </c>
      <c r="B3254" s="5" t="s">
        <v>26</v>
      </c>
      <c r="C3254" s="26">
        <v>44079</v>
      </c>
      <c r="D3254" s="4">
        <v>171</v>
      </c>
      <c r="E3254" s="29">
        <f>D3254+E3230</f>
        <v>1206</v>
      </c>
      <c r="F3254" s="4">
        <f>1</f>
        <v>1</v>
      </c>
      <c r="G3254" s="82" t="e">
        <f>F3254+G3230</f>
        <v>#REF!</v>
      </c>
      <c r="H3254" s="92">
        <f t="shared" si="228"/>
        <v>3633</v>
      </c>
      <c r="I3254" s="92">
        <f t="shared" si="225"/>
        <v>8.1978140322212028</v>
      </c>
      <c r="J3254" s="149">
        <f t="shared" si="226"/>
        <v>19.756617801201571</v>
      </c>
    </row>
    <row r="3255" spans="1:10" x14ac:dyDescent="0.25">
      <c r="A3255" s="92">
        <f t="shared" si="227"/>
        <v>188</v>
      </c>
      <c r="B3255" s="5" t="s">
        <v>26</v>
      </c>
      <c r="C3255" s="26">
        <v>44080</v>
      </c>
      <c r="D3255" s="4">
        <v>177</v>
      </c>
      <c r="E3255" s="29">
        <f>D3255+E3231</f>
        <v>1139</v>
      </c>
      <c r="F3255" s="4">
        <f>2+2</f>
        <v>4</v>
      </c>
      <c r="G3255" s="82" t="e">
        <f>F3255+G3231</f>
        <v>#REF!</v>
      </c>
      <c r="H3255" s="92">
        <f t="shared" si="228"/>
        <v>3810</v>
      </c>
      <c r="I3255" s="92">
        <f t="shared" si="225"/>
        <v>8.2453844681207471</v>
      </c>
      <c r="J3255" s="149">
        <f t="shared" si="226"/>
        <v>18.908980949133255</v>
      </c>
    </row>
    <row r="3256" spans="1:10" x14ac:dyDescent="0.25">
      <c r="A3256" s="92">
        <f t="shared" si="227"/>
        <v>189</v>
      </c>
      <c r="B3256" s="5" t="s">
        <v>26</v>
      </c>
      <c r="C3256" s="26">
        <v>44081</v>
      </c>
      <c r="D3256" s="4">
        <v>140</v>
      </c>
      <c r="E3256" s="29">
        <f>D3256+E3232</f>
        <v>1079</v>
      </c>
      <c r="F3256" s="4">
        <f>2+2</f>
        <v>4</v>
      </c>
      <c r="G3256" s="82">
        <f>F3256+G3232</f>
        <v>259</v>
      </c>
      <c r="H3256" s="92">
        <f t="shared" si="228"/>
        <v>3950</v>
      </c>
      <c r="I3256" s="92">
        <f t="shared" si="225"/>
        <v>8.281470857895167</v>
      </c>
      <c r="J3256" s="149">
        <f t="shared" si="226"/>
        <v>18.511081078339579</v>
      </c>
    </row>
    <row r="3257" spans="1:10" x14ac:dyDescent="0.25">
      <c r="A3257" s="92">
        <f t="shared" si="227"/>
        <v>190</v>
      </c>
      <c r="B3257" s="5" t="s">
        <v>26</v>
      </c>
      <c r="C3257" s="26">
        <v>44082</v>
      </c>
      <c r="D3257" s="4">
        <v>90</v>
      </c>
      <c r="E3257" s="29">
        <f>D3257+E3233</f>
        <v>1111</v>
      </c>
      <c r="F3257" s="4">
        <f>1+2</f>
        <v>3</v>
      </c>
      <c r="G3257" s="82">
        <f>F3257+G3233</f>
        <v>288</v>
      </c>
      <c r="H3257" s="92">
        <f t="shared" si="228"/>
        <v>4040</v>
      </c>
      <c r="I3257" s="92">
        <f t="shared" si="225"/>
        <v>8.3039999709551964</v>
      </c>
      <c r="J3257" s="149">
        <f t="shared" si="226"/>
        <v>18.893498248988511</v>
      </c>
    </row>
    <row r="3258" spans="1:10" x14ac:dyDescent="0.25">
      <c r="A3258" s="92">
        <f t="shared" si="227"/>
        <v>191</v>
      </c>
      <c r="B3258" s="5" t="s">
        <v>26</v>
      </c>
      <c r="C3258" s="26">
        <v>44083</v>
      </c>
      <c r="D3258" s="4">
        <v>69</v>
      </c>
      <c r="E3258" s="29">
        <f>D3258+E3234</f>
        <v>1070</v>
      </c>
      <c r="F3258" s="4">
        <f>1+1</f>
        <v>2</v>
      </c>
      <c r="G3258" s="82" t="e">
        <f>F3258+G3234</f>
        <v>#REF!</v>
      </c>
      <c r="H3258" s="92">
        <f t="shared" si="228"/>
        <v>4109</v>
      </c>
      <c r="I3258" s="92">
        <f t="shared" si="225"/>
        <v>8.3209349688834102</v>
      </c>
      <c r="J3258" s="149">
        <f t="shared" si="226"/>
        <v>19.705079448056967</v>
      </c>
    </row>
    <row r="3259" spans="1:10" x14ac:dyDescent="0.25">
      <c r="A3259" s="92">
        <f t="shared" si="227"/>
        <v>192</v>
      </c>
      <c r="B3259" s="5" t="s">
        <v>26</v>
      </c>
      <c r="C3259" s="26">
        <v>44084</v>
      </c>
      <c r="D3259" s="1">
        <v>180</v>
      </c>
      <c r="E3259" s="29">
        <f>D3259+E3235</f>
        <v>1236</v>
      </c>
      <c r="F3259" s="4">
        <f>1+1</f>
        <v>2</v>
      </c>
      <c r="G3259" s="82" t="e">
        <f>F3259+G3235</f>
        <v>#REF!</v>
      </c>
      <c r="H3259" s="92">
        <f t="shared" si="228"/>
        <v>4289</v>
      </c>
      <c r="I3259" s="92">
        <f t="shared" si="225"/>
        <v>8.3638088845168799</v>
      </c>
      <c r="J3259" s="149">
        <f t="shared" si="226"/>
        <v>20.35858634691013</v>
      </c>
    </row>
    <row r="3260" spans="1:10" x14ac:dyDescent="0.25">
      <c r="A3260" s="92">
        <f t="shared" si="227"/>
        <v>193</v>
      </c>
      <c r="B3260" s="5" t="s">
        <v>26</v>
      </c>
      <c r="C3260" s="26">
        <v>44085</v>
      </c>
      <c r="D3260" s="4">
        <v>161</v>
      </c>
      <c r="E3260" s="29">
        <f>D3260+E3236</f>
        <v>2072</v>
      </c>
      <c r="F3260" s="4">
        <f>1</f>
        <v>1</v>
      </c>
      <c r="G3260" s="82">
        <f>F3260+G3236</f>
        <v>145</v>
      </c>
      <c r="H3260" s="92">
        <f t="shared" si="228"/>
        <v>4450</v>
      </c>
      <c r="I3260" s="92">
        <f t="shared" si="225"/>
        <v>8.400659375160286</v>
      </c>
      <c r="J3260" s="149">
        <f t="shared" si="226"/>
        <v>20.526411208730295</v>
      </c>
    </row>
    <row r="3261" spans="1:10" x14ac:dyDescent="0.25">
      <c r="A3261" s="92">
        <f t="shared" si="227"/>
        <v>194</v>
      </c>
      <c r="B3261" s="5" t="s">
        <v>26</v>
      </c>
      <c r="C3261" s="26">
        <v>44086</v>
      </c>
      <c r="D3261" s="4">
        <v>67</v>
      </c>
      <c r="E3261" s="29">
        <f>D3261+E3237</f>
        <v>1159</v>
      </c>
      <c r="G3261" s="82" t="e">
        <f>F3261+G3237</f>
        <v>#REF!</v>
      </c>
      <c r="H3261" s="92">
        <f t="shared" si="228"/>
        <v>4517</v>
      </c>
      <c r="I3261" s="92">
        <f t="shared" si="225"/>
        <v>8.4156033356546036</v>
      </c>
      <c r="J3261" s="149">
        <f t="shared" si="226"/>
        <v>22.700895505663972</v>
      </c>
    </row>
    <row r="3262" spans="1:10" x14ac:dyDescent="0.25">
      <c r="A3262" s="92">
        <f t="shared" si="227"/>
        <v>195</v>
      </c>
      <c r="B3262" s="5" t="s">
        <v>26</v>
      </c>
      <c r="C3262" s="26">
        <v>44087</v>
      </c>
      <c r="D3262" s="4">
        <v>286</v>
      </c>
      <c r="E3262" s="29">
        <f>D3262+E3238</f>
        <v>1410</v>
      </c>
      <c r="F3262" s="4">
        <f>2+1+1</f>
        <v>4</v>
      </c>
      <c r="G3262" s="82" t="e">
        <f>F3262+G3238</f>
        <v>#REF!</v>
      </c>
      <c r="H3262" s="92">
        <f t="shared" si="228"/>
        <v>4803</v>
      </c>
      <c r="I3262" s="92">
        <f t="shared" si="225"/>
        <v>8.4769960016648245</v>
      </c>
      <c r="J3262" s="149">
        <f t="shared" si="226"/>
        <v>22.182439992566614</v>
      </c>
    </row>
    <row r="3263" spans="1:10" x14ac:dyDescent="0.25">
      <c r="A3263" s="92">
        <f t="shared" si="227"/>
        <v>196</v>
      </c>
      <c r="B3263" s="5" t="s">
        <v>26</v>
      </c>
      <c r="C3263" s="26">
        <v>44088</v>
      </c>
      <c r="D3263" s="4">
        <v>227</v>
      </c>
      <c r="E3263" s="29">
        <f>D3263+E3239</f>
        <v>1360</v>
      </c>
      <c r="F3263" s="4">
        <f>1+1</f>
        <v>2</v>
      </c>
      <c r="G3263" s="82">
        <f>F3263+G3239</f>
        <v>105</v>
      </c>
      <c r="H3263" s="92">
        <f t="shared" si="228"/>
        <v>5030</v>
      </c>
      <c r="I3263" s="92">
        <f t="shared" si="225"/>
        <v>8.5231752630937851</v>
      </c>
      <c r="J3263" s="149">
        <f t="shared" si="226"/>
        <v>20.232482910034406</v>
      </c>
    </row>
    <row r="3264" spans="1:10" x14ac:dyDescent="0.25">
      <c r="A3264" s="92">
        <f t="shared" si="227"/>
        <v>197</v>
      </c>
      <c r="B3264" s="61" t="s">
        <v>26</v>
      </c>
      <c r="C3264" s="26">
        <v>44089</v>
      </c>
      <c r="D3264" s="4">
        <v>120</v>
      </c>
      <c r="E3264" s="29">
        <f>D3264+E3240</f>
        <v>1339</v>
      </c>
      <c r="F3264" s="4">
        <f>1</f>
        <v>1</v>
      </c>
      <c r="G3264" s="82">
        <f>F3264+G3240</f>
        <v>2</v>
      </c>
      <c r="H3264" s="92">
        <f t="shared" si="228"/>
        <v>5150</v>
      </c>
      <c r="I3264" s="92">
        <f t="shared" si="225"/>
        <v>8.5467519936577823</v>
      </c>
      <c r="J3264" s="149">
        <f t="shared" si="226"/>
        <v>18.996709681948001</v>
      </c>
    </row>
    <row r="3265" spans="1:10" x14ac:dyDescent="0.25">
      <c r="A3265" s="92">
        <f t="shared" si="227"/>
        <v>198</v>
      </c>
      <c r="B3265" s="61" t="s">
        <v>26</v>
      </c>
      <c r="C3265" s="26">
        <v>44090</v>
      </c>
      <c r="D3265" s="4">
        <v>189</v>
      </c>
      <c r="E3265" s="29">
        <f>D3265+E3241</f>
        <v>1440</v>
      </c>
      <c r="F3265" s="4">
        <f>1</f>
        <v>1</v>
      </c>
      <c r="G3265" s="82">
        <f>F3265+G3241</f>
        <v>4</v>
      </c>
      <c r="H3265" s="92">
        <f t="shared" si="228"/>
        <v>5339</v>
      </c>
      <c r="I3265" s="92">
        <f t="shared" si="225"/>
        <v>8.5827936485001857</v>
      </c>
      <c r="J3265" s="149">
        <f t="shared" si="226"/>
        <v>18.328760898374878</v>
      </c>
    </row>
    <row r="3266" spans="1:10" x14ac:dyDescent="0.25">
      <c r="A3266" s="92">
        <f t="shared" si="227"/>
        <v>199</v>
      </c>
      <c r="B3266" s="61" t="s">
        <v>26</v>
      </c>
      <c r="C3266" s="26">
        <v>44091</v>
      </c>
      <c r="D3266" s="4">
        <v>218</v>
      </c>
      <c r="E3266" s="29">
        <f>D3266+E3242</f>
        <v>1411</v>
      </c>
      <c r="F3266" s="4">
        <f>5+2</f>
        <v>7</v>
      </c>
      <c r="G3266" s="82">
        <f>F3266+G3242</f>
        <v>22</v>
      </c>
      <c r="H3266" s="92">
        <f t="shared" si="228"/>
        <v>5557</v>
      </c>
      <c r="I3266" s="92">
        <f t="shared" ref="I3266:I3329" si="229">LN(H3266)</f>
        <v>8.6228136732799214</v>
      </c>
      <c r="J3266" s="149">
        <f t="shared" si="226"/>
        <v>18.406034430259069</v>
      </c>
    </row>
    <row r="3267" spans="1:10" x14ac:dyDescent="0.25">
      <c r="A3267" s="92">
        <f t="shared" si="227"/>
        <v>200</v>
      </c>
      <c r="B3267" s="61" t="s">
        <v>26</v>
      </c>
      <c r="C3267" s="26">
        <v>44092</v>
      </c>
      <c r="D3267" s="4">
        <v>150</v>
      </c>
      <c r="E3267" s="29">
        <f>D3267+E3243</f>
        <v>1458</v>
      </c>
      <c r="F3267" s="4">
        <f>4+2</f>
        <v>6</v>
      </c>
      <c r="G3267" s="82">
        <f>F3267+G3243</f>
        <v>21</v>
      </c>
      <c r="H3267" s="92">
        <f t="shared" si="228"/>
        <v>5707</v>
      </c>
      <c r="I3267" s="92">
        <f t="shared" si="229"/>
        <v>8.6494487705367078</v>
      </c>
      <c r="J3267" s="149">
        <f t="shared" ref="J3267:J3286" si="230">LN(2)/SLOPE(I3260:I3267,A3260:A3267)</f>
        <v>18.67034897952308</v>
      </c>
    </row>
    <row r="3268" spans="1:10" x14ac:dyDescent="0.25">
      <c r="A3268" s="92">
        <f t="shared" ref="A3268:A3331" si="231">IF(EXACT(B3268,B3267),A3267+1,1)</f>
        <v>201</v>
      </c>
      <c r="B3268" s="61" t="s">
        <v>26</v>
      </c>
      <c r="C3268" s="26">
        <v>44093</v>
      </c>
      <c r="D3268" s="4">
        <v>141</v>
      </c>
      <c r="E3268" s="29">
        <f>D3268+E3244</f>
        <v>1467</v>
      </c>
      <c r="F3268" s="4">
        <f>2+1</f>
        <v>3</v>
      </c>
      <c r="G3268" s="82">
        <f>F3268+G3244</f>
        <v>24</v>
      </c>
      <c r="H3268" s="92">
        <f t="shared" si="228"/>
        <v>5848</v>
      </c>
      <c r="I3268" s="92">
        <f t="shared" si="229"/>
        <v>8.6738550014296152</v>
      </c>
      <c r="J3268" s="149">
        <f t="shared" si="230"/>
        <v>19.375941555332989</v>
      </c>
    </row>
    <row r="3269" spans="1:10" x14ac:dyDescent="0.25">
      <c r="A3269" s="92">
        <f t="shared" si="231"/>
        <v>202</v>
      </c>
      <c r="B3269" s="61" t="s">
        <v>26</v>
      </c>
      <c r="C3269" s="26">
        <v>44094</v>
      </c>
      <c r="D3269" s="4">
        <v>155</v>
      </c>
      <c r="E3269" s="29">
        <f>D3269+E3245</f>
        <v>1492</v>
      </c>
      <c r="F3269" s="4">
        <f>2+1</f>
        <v>3</v>
      </c>
      <c r="G3269" s="82">
        <f>F3269+G3245</f>
        <v>60</v>
      </c>
      <c r="H3269" s="92">
        <f t="shared" si="228"/>
        <v>6003</v>
      </c>
      <c r="I3269" s="92">
        <f t="shared" si="229"/>
        <v>8.7000146232518425</v>
      </c>
      <c r="J3269" s="149">
        <f t="shared" si="230"/>
        <v>21.867160534878128</v>
      </c>
    </row>
    <row r="3270" spans="1:10" x14ac:dyDescent="0.25">
      <c r="A3270" s="92">
        <f t="shared" si="231"/>
        <v>203</v>
      </c>
      <c r="B3270" s="61" t="s">
        <v>26</v>
      </c>
      <c r="C3270" s="26">
        <v>44095</v>
      </c>
      <c r="D3270" s="4">
        <v>211</v>
      </c>
      <c r="E3270" s="29">
        <f>D3270+E3246</f>
        <v>1543</v>
      </c>
      <c r="F3270" s="4">
        <v>13</v>
      </c>
      <c r="G3270" s="82" t="e">
        <f>F3270+G3246</f>
        <v>#REF!</v>
      </c>
      <c r="H3270" s="92">
        <f t="shared" si="228"/>
        <v>6214</v>
      </c>
      <c r="I3270" s="92">
        <f t="shared" si="229"/>
        <v>8.7345600899529927</v>
      </c>
      <c r="J3270" s="149">
        <f t="shared" si="230"/>
        <v>22.87051866948703</v>
      </c>
    </row>
    <row r="3271" spans="1:10" x14ac:dyDescent="0.25">
      <c r="A3271" s="92">
        <f t="shared" si="231"/>
        <v>204</v>
      </c>
      <c r="B3271" s="61" t="s">
        <v>26</v>
      </c>
      <c r="C3271" s="26">
        <v>44096</v>
      </c>
      <c r="D3271" s="4">
        <v>218</v>
      </c>
      <c r="E3271" s="29">
        <f>D3271+E3247</f>
        <v>1609</v>
      </c>
      <c r="F3271" s="4">
        <f>4+2</f>
        <v>6</v>
      </c>
      <c r="G3271" s="82" t="e">
        <f>F3271+G3247</f>
        <v>#REF!</v>
      </c>
      <c r="H3271" s="92">
        <f t="shared" si="228"/>
        <v>6432</v>
      </c>
      <c r="I3271" s="92">
        <f t="shared" si="229"/>
        <v>8.7690408108588027</v>
      </c>
      <c r="J3271" s="149">
        <f t="shared" si="230"/>
        <v>22.647789078992375</v>
      </c>
    </row>
    <row r="3272" spans="1:10" x14ac:dyDescent="0.25">
      <c r="A3272" s="92">
        <f t="shared" si="231"/>
        <v>205</v>
      </c>
      <c r="B3272" s="61" t="s">
        <v>26</v>
      </c>
      <c r="C3272" s="26">
        <v>44097</v>
      </c>
      <c r="D3272" s="4">
        <v>176</v>
      </c>
      <c r="E3272" s="29">
        <f>D3272+E3248</f>
        <v>1630</v>
      </c>
      <c r="F3272" s="4">
        <f>4+3</f>
        <v>7</v>
      </c>
      <c r="G3272" s="82" t="e">
        <f>F3272+G3248</f>
        <v>#REF!</v>
      </c>
      <c r="H3272" s="92">
        <f t="shared" si="228"/>
        <v>6608</v>
      </c>
      <c r="I3272" s="92">
        <f t="shared" si="229"/>
        <v>8.7960363152008139</v>
      </c>
      <c r="J3272" s="149">
        <f t="shared" si="230"/>
        <v>23.240216323241246</v>
      </c>
    </row>
    <row r="3273" spans="1:10" x14ac:dyDescent="0.25">
      <c r="A3273" s="92">
        <f t="shared" si="231"/>
        <v>206</v>
      </c>
      <c r="B3273" s="61" t="s">
        <v>26</v>
      </c>
      <c r="C3273" s="26">
        <v>44098</v>
      </c>
      <c r="D3273" s="4">
        <v>253</v>
      </c>
      <c r="E3273" s="29">
        <f>D3273+E3249</f>
        <v>1766</v>
      </c>
      <c r="F3273" s="4">
        <f>1+1</f>
        <v>2</v>
      </c>
      <c r="G3273" s="82">
        <f>F3273+G3249</f>
        <v>260</v>
      </c>
      <c r="H3273" s="92">
        <f t="shared" si="228"/>
        <v>6861</v>
      </c>
      <c r="I3273" s="92">
        <f t="shared" si="229"/>
        <v>8.8336084826908916</v>
      </c>
      <c r="J3273" s="149">
        <f t="shared" si="230"/>
        <v>23.026285105649897</v>
      </c>
    </row>
    <row r="3274" spans="1:10" x14ac:dyDescent="0.25">
      <c r="A3274" s="92">
        <f t="shared" si="231"/>
        <v>207</v>
      </c>
      <c r="B3274" s="61" t="s">
        <v>26</v>
      </c>
      <c r="C3274" s="26">
        <v>44099</v>
      </c>
      <c r="D3274" s="4">
        <v>105</v>
      </c>
      <c r="E3274" s="29">
        <f>D3274+E3250</f>
        <v>1668</v>
      </c>
      <c r="F3274" s="4">
        <f>3</f>
        <v>3</v>
      </c>
      <c r="G3274" s="82">
        <f>F3274+G3250</f>
        <v>260</v>
      </c>
      <c r="H3274" s="92">
        <f t="shared" si="228"/>
        <v>6966</v>
      </c>
      <c r="I3274" s="92">
        <f t="shared" si="229"/>
        <v>8.8487964509259474</v>
      </c>
      <c r="J3274" s="149">
        <f t="shared" si="230"/>
        <v>23.134770383602216</v>
      </c>
    </row>
    <row r="3275" spans="1:10" x14ac:dyDescent="0.25">
      <c r="A3275" s="92">
        <f t="shared" si="231"/>
        <v>208</v>
      </c>
      <c r="B3275" s="61" t="s">
        <v>26</v>
      </c>
      <c r="C3275" s="26">
        <v>44100</v>
      </c>
      <c r="D3275" s="4">
        <v>180</v>
      </c>
      <c r="E3275" s="29">
        <f>D3275+E3251</f>
        <v>1727</v>
      </c>
      <c r="F3275" s="4">
        <f>5</f>
        <v>5</v>
      </c>
      <c r="G3275" s="82" t="e">
        <f>F3275+G3251</f>
        <v>#REF!</v>
      </c>
      <c r="H3275" s="92">
        <f t="shared" si="228"/>
        <v>7146</v>
      </c>
      <c r="I3275" s="92">
        <f t="shared" si="229"/>
        <v>8.8743080385833544</v>
      </c>
      <c r="J3275" s="149">
        <f t="shared" si="230"/>
        <v>23.560968953622613</v>
      </c>
    </row>
    <row r="3276" spans="1:10" x14ac:dyDescent="0.25">
      <c r="A3276" s="92">
        <f t="shared" si="231"/>
        <v>209</v>
      </c>
      <c r="B3276" s="61" t="s">
        <v>26</v>
      </c>
      <c r="C3276" s="26">
        <v>44101</v>
      </c>
      <c r="D3276" s="4">
        <v>181</v>
      </c>
      <c r="E3276" s="29">
        <f>D3276+E3252</f>
        <v>1799</v>
      </c>
      <c r="F3276" s="4">
        <f>2</f>
        <v>2</v>
      </c>
      <c r="G3276" s="82" t="e">
        <f>F3276+G3252</f>
        <v>#REF!</v>
      </c>
      <c r="H3276" s="92">
        <f t="shared" si="228"/>
        <v>7327</v>
      </c>
      <c r="I3276" s="92">
        <f t="shared" si="229"/>
        <v>8.8993214341599636</v>
      </c>
      <c r="J3276" s="149">
        <f t="shared" si="230"/>
        <v>24.559713231450932</v>
      </c>
    </row>
    <row r="3277" spans="1:10" x14ac:dyDescent="0.25">
      <c r="A3277" s="92">
        <f t="shared" si="231"/>
        <v>210</v>
      </c>
      <c r="B3277" s="61" t="s">
        <v>26</v>
      </c>
      <c r="C3277" s="26">
        <v>44102</v>
      </c>
      <c r="D3277" s="4">
        <v>288</v>
      </c>
      <c r="E3277" s="29">
        <f>D3277+E3253</f>
        <v>1851</v>
      </c>
      <c r="F3277" s="4">
        <v>3</v>
      </c>
      <c r="G3277" s="82">
        <f>F3277+G3253</f>
        <v>266</v>
      </c>
      <c r="H3277" s="92">
        <f>IF(EXACT(B3277,B3276),D3277+H3276,E3277)</f>
        <v>7615</v>
      </c>
      <c r="I3277" s="92">
        <f t="shared" si="229"/>
        <v>8.9378752653292626</v>
      </c>
      <c r="J3277" s="149">
        <f t="shared" si="230"/>
        <v>25.046911519574142</v>
      </c>
    </row>
    <row r="3278" spans="1:10" x14ac:dyDescent="0.25">
      <c r="A3278" s="92">
        <f t="shared" si="231"/>
        <v>211</v>
      </c>
      <c r="B3278" s="61" t="s">
        <v>26</v>
      </c>
      <c r="C3278" s="26">
        <v>44103</v>
      </c>
      <c r="D3278" s="4">
        <v>77</v>
      </c>
      <c r="E3278" s="29">
        <f>D3278+E3254</f>
        <v>1283</v>
      </c>
      <c r="F3278" s="4">
        <v>2</v>
      </c>
      <c r="G3278" s="82" t="e">
        <f>F3278+G3254</f>
        <v>#REF!</v>
      </c>
      <c r="H3278" s="92">
        <f t="shared" ref="H3278:H3341" si="232">IF(EXACT(B3278,B3277),D3278+H3277,E3278)</f>
        <v>7692</v>
      </c>
      <c r="I3278" s="92">
        <f t="shared" si="229"/>
        <v>8.9479361067086707</v>
      </c>
      <c r="J3278" s="149">
        <f t="shared" si="230"/>
        <v>26.658136642470382</v>
      </c>
    </row>
    <row r="3279" spans="1:10" x14ac:dyDescent="0.25">
      <c r="A3279" s="92">
        <f t="shared" si="231"/>
        <v>212</v>
      </c>
      <c r="B3279" s="61" t="s">
        <v>26</v>
      </c>
      <c r="C3279" s="26">
        <v>44104</v>
      </c>
      <c r="D3279" s="4">
        <v>192</v>
      </c>
      <c r="E3279" s="29">
        <f>D3279+E3255</f>
        <v>1331</v>
      </c>
      <c r="F3279" s="4">
        <f>1</f>
        <v>1</v>
      </c>
      <c r="G3279" s="82" t="e">
        <f>F3279+G3255</f>
        <v>#REF!</v>
      </c>
      <c r="H3279" s="92">
        <f t="shared" si="232"/>
        <v>7884</v>
      </c>
      <c r="I3279" s="92">
        <f t="shared" si="229"/>
        <v>8.9725906682726109</v>
      </c>
      <c r="J3279" s="149">
        <f t="shared" si="230"/>
        <v>27.728944927776176</v>
      </c>
    </row>
    <row r="3280" spans="1:10" x14ac:dyDescent="0.25">
      <c r="A3280" s="92">
        <f t="shared" si="231"/>
        <v>213</v>
      </c>
      <c r="B3280" s="61" t="s">
        <v>26</v>
      </c>
      <c r="C3280" s="26">
        <v>44105</v>
      </c>
      <c r="D3280" s="4">
        <v>186</v>
      </c>
      <c r="E3280" s="29">
        <f>D3280+E3256</f>
        <v>1265</v>
      </c>
      <c r="F3280" s="4">
        <v>1</v>
      </c>
      <c r="G3280" s="82">
        <f>F3280+G3256</f>
        <v>260</v>
      </c>
      <c r="H3280" s="92">
        <f t="shared" si="232"/>
        <v>8070</v>
      </c>
      <c r="I3280" s="92">
        <f t="shared" si="229"/>
        <v>8.9959087612639941</v>
      </c>
      <c r="J3280" s="149">
        <f t="shared" si="230"/>
        <v>28.90247860531268</v>
      </c>
    </row>
    <row r="3281" spans="1:10" x14ac:dyDescent="0.25">
      <c r="A3281" s="92">
        <f t="shared" si="231"/>
        <v>214</v>
      </c>
      <c r="B3281" s="61" t="s">
        <v>26</v>
      </c>
      <c r="C3281" s="26">
        <v>44106</v>
      </c>
      <c r="D3281" s="4">
        <v>270</v>
      </c>
      <c r="E3281" s="29">
        <f>D3281+E3257</f>
        <v>1381</v>
      </c>
      <c r="F3281" s="4">
        <v>2</v>
      </c>
      <c r="G3281" s="82">
        <f>F3281+G3257</f>
        <v>290</v>
      </c>
      <c r="H3281" s="92">
        <f t="shared" si="232"/>
        <v>8340</v>
      </c>
      <c r="I3281" s="92">
        <f t="shared" si="229"/>
        <v>9.0288184953527928</v>
      </c>
      <c r="J3281" s="149">
        <f t="shared" si="230"/>
        <v>27.75196788605302</v>
      </c>
    </row>
    <row r="3282" spans="1:10" x14ac:dyDescent="0.25">
      <c r="A3282" s="92">
        <f t="shared" si="231"/>
        <v>215</v>
      </c>
      <c r="B3282" s="61" t="s">
        <v>26</v>
      </c>
      <c r="C3282" s="26">
        <v>44107</v>
      </c>
      <c r="D3282" s="4">
        <v>264</v>
      </c>
      <c r="E3282" s="29">
        <f>D3282+E3258</f>
        <v>1334</v>
      </c>
      <c r="F3282" s="4">
        <f>1</f>
        <v>1</v>
      </c>
      <c r="G3282" s="82" t="e">
        <f>F3282+G3258</f>
        <v>#REF!</v>
      </c>
      <c r="H3282" s="92">
        <f t="shared" si="232"/>
        <v>8604</v>
      </c>
      <c r="I3282" s="92">
        <f t="shared" si="229"/>
        <v>9.05998249038762</v>
      </c>
      <c r="J3282" s="149">
        <f t="shared" si="230"/>
        <v>27.132063030807156</v>
      </c>
    </row>
    <row r="3283" spans="1:10" x14ac:dyDescent="0.25">
      <c r="A3283" s="92">
        <f t="shared" si="231"/>
        <v>216</v>
      </c>
      <c r="B3283" s="61" t="s">
        <v>26</v>
      </c>
      <c r="C3283" s="26">
        <v>44108</v>
      </c>
      <c r="D3283" s="4">
        <v>266</v>
      </c>
      <c r="E3283" s="29">
        <f>D3283+E3259</f>
        <v>1502</v>
      </c>
      <c r="F3283" s="4">
        <f>1</f>
        <v>1</v>
      </c>
      <c r="G3283" s="82" t="e">
        <f>F3283+G3259</f>
        <v>#REF!</v>
      </c>
      <c r="H3283" s="92">
        <f t="shared" si="232"/>
        <v>8870</v>
      </c>
      <c r="I3283" s="92">
        <f t="shared" si="229"/>
        <v>9.090430075303626</v>
      </c>
      <c r="J3283" s="149">
        <f t="shared" si="230"/>
        <v>26.295156818389007</v>
      </c>
    </row>
    <row r="3284" spans="1:10" x14ac:dyDescent="0.25">
      <c r="A3284" s="92">
        <f t="shared" si="231"/>
        <v>217</v>
      </c>
      <c r="B3284" s="61" t="s">
        <v>26</v>
      </c>
      <c r="C3284" s="26">
        <v>44109</v>
      </c>
      <c r="D3284" s="4">
        <v>251</v>
      </c>
      <c r="E3284" s="29">
        <f>D3284+E3260</f>
        <v>2323</v>
      </c>
      <c r="G3284" s="82">
        <f>F3284+G3260</f>
        <v>145</v>
      </c>
      <c r="H3284" s="92">
        <f t="shared" si="232"/>
        <v>9121</v>
      </c>
      <c r="I3284" s="92">
        <f t="shared" si="229"/>
        <v>9.1183347261801586</v>
      </c>
      <c r="J3284" s="149">
        <f t="shared" si="230"/>
        <v>25.640787318627869</v>
      </c>
    </row>
    <row r="3285" spans="1:10" x14ac:dyDescent="0.25">
      <c r="A3285" s="92">
        <f t="shared" si="231"/>
        <v>218</v>
      </c>
      <c r="B3285" s="61" t="s">
        <v>26</v>
      </c>
      <c r="C3285" s="26">
        <v>44110</v>
      </c>
      <c r="D3285" s="4">
        <v>356</v>
      </c>
      <c r="E3285" s="29">
        <f>D3285+E3261</f>
        <v>1515</v>
      </c>
      <c r="F3285" s="4">
        <v>1</v>
      </c>
      <c r="G3285" s="82" t="e">
        <f>F3285+G3261</f>
        <v>#REF!</v>
      </c>
      <c r="H3285" s="92">
        <f t="shared" si="232"/>
        <v>9477</v>
      </c>
      <c r="I3285" s="92">
        <f t="shared" si="229"/>
        <v>9.1566230894701945</v>
      </c>
      <c r="J3285" s="149">
        <f t="shared" si="230"/>
        <v>23.25015391870906</v>
      </c>
    </row>
    <row r="3286" spans="1:10" x14ac:dyDescent="0.25">
      <c r="A3286" s="92">
        <f t="shared" si="231"/>
        <v>219</v>
      </c>
      <c r="B3286" s="61" t="s">
        <v>26</v>
      </c>
      <c r="C3286" s="26">
        <v>44111</v>
      </c>
      <c r="D3286" s="4">
        <v>1204</v>
      </c>
      <c r="E3286" s="29">
        <f>D3286+E3262</f>
        <v>2614</v>
      </c>
      <c r="F3286" s="4">
        <v>1</v>
      </c>
      <c r="G3286" s="82" t="e">
        <f>F3286+G3262</f>
        <v>#REF!</v>
      </c>
      <c r="H3286" s="92">
        <f t="shared" si="232"/>
        <v>10681</v>
      </c>
      <c r="I3286" s="92">
        <f t="shared" si="229"/>
        <v>9.2762217410896959</v>
      </c>
      <c r="J3286" s="149">
        <f t="shared" si="230"/>
        <v>18.037368650833091</v>
      </c>
    </row>
    <row r="3287" spans="1:10" x14ac:dyDescent="0.25">
      <c r="A3287" s="92">
        <f t="shared" si="231"/>
        <v>1</v>
      </c>
      <c r="B3287" s="5" t="s">
        <v>25</v>
      </c>
      <c r="C3287" s="26">
        <v>43893</v>
      </c>
      <c r="D3287" s="4">
        <v>0</v>
      </c>
      <c r="E3287" s="29">
        <v>0</v>
      </c>
      <c r="G3287" s="82"/>
      <c r="H3287" s="92">
        <f t="shared" si="232"/>
        <v>0</v>
      </c>
      <c r="I3287" s="92" t="e">
        <f t="shared" si="229"/>
        <v>#NUM!</v>
      </c>
    </row>
    <row r="3288" spans="1:10" x14ac:dyDescent="0.25">
      <c r="A3288" s="92">
        <f t="shared" si="231"/>
        <v>2</v>
      </c>
      <c r="B3288" s="5" t="s">
        <v>25</v>
      </c>
      <c r="C3288" s="26">
        <v>43894</v>
      </c>
      <c r="D3288" s="4">
        <v>0</v>
      </c>
      <c r="E3288" s="29">
        <v>0</v>
      </c>
      <c r="G3288" s="82">
        <f>F3288+G3264</f>
        <v>2</v>
      </c>
      <c r="H3288" s="92">
        <f t="shared" si="232"/>
        <v>0</v>
      </c>
      <c r="I3288" s="92" t="e">
        <f t="shared" si="229"/>
        <v>#NUM!</v>
      </c>
    </row>
    <row r="3289" spans="1:10" x14ac:dyDescent="0.25">
      <c r="A3289" s="92">
        <f t="shared" si="231"/>
        <v>3</v>
      </c>
      <c r="B3289" s="5" t="s">
        <v>25</v>
      </c>
      <c r="C3289" s="26">
        <v>43895</v>
      </c>
      <c r="D3289" s="4">
        <v>0</v>
      </c>
      <c r="E3289" s="29">
        <v>0</v>
      </c>
      <c r="G3289" s="82">
        <f>F3289+G3265</f>
        <v>4</v>
      </c>
      <c r="H3289" s="92">
        <f t="shared" si="232"/>
        <v>0</v>
      </c>
      <c r="I3289" s="92" t="e">
        <f t="shared" si="229"/>
        <v>#NUM!</v>
      </c>
    </row>
    <row r="3290" spans="1:10" x14ac:dyDescent="0.25">
      <c r="A3290" s="92">
        <f t="shared" si="231"/>
        <v>4</v>
      </c>
      <c r="B3290" s="5" t="s">
        <v>25</v>
      </c>
      <c r="C3290" s="26">
        <v>43896</v>
      </c>
      <c r="D3290" s="4">
        <v>0</v>
      </c>
      <c r="E3290" s="29">
        <v>0</v>
      </c>
      <c r="G3290" s="82">
        <f>F3290+G3266</f>
        <v>22</v>
      </c>
      <c r="H3290" s="92">
        <f t="shared" si="232"/>
        <v>0</v>
      </c>
      <c r="I3290" s="92" t="e">
        <f t="shared" si="229"/>
        <v>#NUM!</v>
      </c>
    </row>
    <row r="3291" spans="1:10" x14ac:dyDescent="0.25">
      <c r="A3291" s="92">
        <f t="shared" si="231"/>
        <v>5</v>
      </c>
      <c r="B3291" s="5" t="s">
        <v>25</v>
      </c>
      <c r="C3291" s="26">
        <v>43897</v>
      </c>
      <c r="D3291" s="4">
        <v>0</v>
      </c>
      <c r="E3291" s="29">
        <v>0</v>
      </c>
      <c r="G3291" s="82">
        <f>F3291+G3267</f>
        <v>21</v>
      </c>
      <c r="H3291" s="92">
        <f t="shared" si="232"/>
        <v>0</v>
      </c>
      <c r="I3291" s="92" t="e">
        <f t="shared" si="229"/>
        <v>#NUM!</v>
      </c>
    </row>
    <row r="3292" spans="1:10" x14ac:dyDescent="0.25">
      <c r="A3292" s="92">
        <f t="shared" si="231"/>
        <v>6</v>
      </c>
      <c r="B3292" s="5" t="s">
        <v>25</v>
      </c>
      <c r="C3292" s="26">
        <v>43898</v>
      </c>
      <c r="D3292" s="4">
        <v>0</v>
      </c>
      <c r="E3292" s="29">
        <v>0</v>
      </c>
      <c r="G3292" s="82">
        <f>F3292+G3268</f>
        <v>24</v>
      </c>
      <c r="H3292" s="92">
        <f t="shared" si="232"/>
        <v>0</v>
      </c>
      <c r="I3292" s="92" t="e">
        <f t="shared" si="229"/>
        <v>#NUM!</v>
      </c>
    </row>
    <row r="3293" spans="1:10" x14ac:dyDescent="0.25">
      <c r="A3293" s="92">
        <f t="shared" si="231"/>
        <v>7</v>
      </c>
      <c r="B3293" s="5" t="s">
        <v>25</v>
      </c>
      <c r="C3293" s="26">
        <v>43899</v>
      </c>
      <c r="D3293" s="4">
        <v>1</v>
      </c>
      <c r="E3293" s="29">
        <v>1</v>
      </c>
      <c r="G3293" s="82">
        <f>F3293+G3269</f>
        <v>60</v>
      </c>
      <c r="H3293" s="92">
        <f t="shared" si="232"/>
        <v>1</v>
      </c>
      <c r="I3293" s="92">
        <f t="shared" si="229"/>
        <v>0</v>
      </c>
      <c r="J3293" s="149" t="e">
        <f>LN(2)/SLOPE(I3286:I3293,A3286:A3293)</f>
        <v>#NUM!</v>
      </c>
    </row>
    <row r="3294" spans="1:10" x14ac:dyDescent="0.25">
      <c r="A3294" s="92">
        <f t="shared" si="231"/>
        <v>8</v>
      </c>
      <c r="B3294" s="5" t="s">
        <v>25</v>
      </c>
      <c r="C3294" s="26">
        <v>43900</v>
      </c>
      <c r="D3294" s="4">
        <v>0</v>
      </c>
      <c r="E3294" s="29">
        <v>1</v>
      </c>
      <c r="G3294" s="82" t="e">
        <f>F3294+G3270</f>
        <v>#REF!</v>
      </c>
      <c r="H3294" s="92">
        <f t="shared" si="232"/>
        <v>1</v>
      </c>
      <c r="I3294" s="92">
        <f t="shared" si="229"/>
        <v>0</v>
      </c>
      <c r="J3294" s="149" t="e">
        <f t="shared" ref="J3294:J3357" si="233">LN(2)/SLOPE(I3287:I3294,A3287:A3294)</f>
        <v>#NUM!</v>
      </c>
    </row>
    <row r="3295" spans="1:10" x14ac:dyDescent="0.25">
      <c r="A3295" s="92">
        <f t="shared" si="231"/>
        <v>9</v>
      </c>
      <c r="B3295" s="5" t="s">
        <v>25</v>
      </c>
      <c r="C3295" s="26">
        <v>43901</v>
      </c>
      <c r="D3295" s="4">
        <v>0</v>
      </c>
      <c r="E3295" s="29">
        <v>1</v>
      </c>
      <c r="G3295" s="82" t="e">
        <f>F3295+G3271</f>
        <v>#REF!</v>
      </c>
      <c r="H3295" s="92">
        <f t="shared" si="232"/>
        <v>1</v>
      </c>
      <c r="I3295" s="92">
        <f t="shared" si="229"/>
        <v>0</v>
      </c>
      <c r="J3295" s="149" t="e">
        <f t="shared" si="233"/>
        <v>#NUM!</v>
      </c>
    </row>
    <row r="3296" spans="1:10" x14ac:dyDescent="0.25">
      <c r="A3296" s="92">
        <f t="shared" si="231"/>
        <v>10</v>
      </c>
      <c r="B3296" s="5" t="s">
        <v>25</v>
      </c>
      <c r="C3296" s="26">
        <v>43902</v>
      </c>
      <c r="D3296" s="4">
        <v>0</v>
      </c>
      <c r="E3296" s="29">
        <v>1</v>
      </c>
      <c r="G3296" s="82" t="e">
        <f>F3296+G3272</f>
        <v>#REF!</v>
      </c>
      <c r="H3296" s="92">
        <f t="shared" si="232"/>
        <v>1</v>
      </c>
      <c r="I3296" s="92">
        <f t="shared" si="229"/>
        <v>0</v>
      </c>
      <c r="J3296" s="149" t="e">
        <f t="shared" si="233"/>
        <v>#NUM!</v>
      </c>
    </row>
    <row r="3297" spans="1:10" x14ac:dyDescent="0.25">
      <c r="A3297" s="92">
        <f t="shared" si="231"/>
        <v>11</v>
      </c>
      <c r="B3297" s="5" t="s">
        <v>25</v>
      </c>
      <c r="C3297" s="26">
        <v>43903</v>
      </c>
      <c r="D3297" s="4">
        <v>0</v>
      </c>
      <c r="E3297" s="29">
        <v>1</v>
      </c>
      <c r="G3297" s="82">
        <f>F3297+G3273</f>
        <v>260</v>
      </c>
      <c r="H3297" s="92">
        <f t="shared" si="232"/>
        <v>1</v>
      </c>
      <c r="I3297" s="92">
        <f t="shared" si="229"/>
        <v>0</v>
      </c>
      <c r="J3297" s="149" t="e">
        <f t="shared" si="233"/>
        <v>#NUM!</v>
      </c>
    </row>
    <row r="3298" spans="1:10" x14ac:dyDescent="0.25">
      <c r="A3298" s="92">
        <f t="shared" si="231"/>
        <v>12</v>
      </c>
      <c r="B3298" s="5" t="s">
        <v>25</v>
      </c>
      <c r="C3298" s="26">
        <v>43904</v>
      </c>
      <c r="D3298" s="4">
        <v>0</v>
      </c>
      <c r="E3298" s="29">
        <v>1</v>
      </c>
      <c r="G3298" s="82">
        <f>F3298+G3274</f>
        <v>260</v>
      </c>
      <c r="H3298" s="92">
        <f t="shared" si="232"/>
        <v>1</v>
      </c>
      <c r="I3298" s="92">
        <f t="shared" si="229"/>
        <v>0</v>
      </c>
      <c r="J3298" s="149" t="e">
        <f t="shared" si="233"/>
        <v>#NUM!</v>
      </c>
    </row>
    <row r="3299" spans="1:10" x14ac:dyDescent="0.25">
      <c r="A3299" s="92">
        <f t="shared" si="231"/>
        <v>13</v>
      </c>
      <c r="B3299" s="5" t="s">
        <v>25</v>
      </c>
      <c r="C3299" s="26">
        <v>43905</v>
      </c>
      <c r="D3299" s="4">
        <v>0</v>
      </c>
      <c r="E3299" s="29">
        <v>1</v>
      </c>
      <c r="G3299" s="82" t="e">
        <f>F3299+G3275</f>
        <v>#REF!</v>
      </c>
      <c r="H3299" s="92">
        <f t="shared" si="232"/>
        <v>1</v>
      </c>
      <c r="I3299" s="92">
        <f t="shared" si="229"/>
        <v>0</v>
      </c>
      <c r="J3299" s="149" t="e">
        <f t="shared" si="233"/>
        <v>#NUM!</v>
      </c>
    </row>
    <row r="3300" spans="1:10" x14ac:dyDescent="0.25">
      <c r="A3300" s="92">
        <f t="shared" si="231"/>
        <v>14</v>
      </c>
      <c r="B3300" s="5" t="s">
        <v>25</v>
      </c>
      <c r="C3300" s="26">
        <v>43906</v>
      </c>
      <c r="D3300" s="4">
        <v>0</v>
      </c>
      <c r="E3300" s="29">
        <v>1</v>
      </c>
      <c r="G3300" s="82" t="e">
        <f>F3300+G3276</f>
        <v>#REF!</v>
      </c>
      <c r="H3300" s="92">
        <f t="shared" si="232"/>
        <v>1</v>
      </c>
      <c r="I3300" s="92">
        <f t="shared" si="229"/>
        <v>0</v>
      </c>
      <c r="J3300" s="149" t="e">
        <f t="shared" si="233"/>
        <v>#DIV/0!</v>
      </c>
    </row>
    <row r="3301" spans="1:10" x14ac:dyDescent="0.25">
      <c r="A3301" s="92">
        <f t="shared" si="231"/>
        <v>15</v>
      </c>
      <c r="B3301" s="5" t="s">
        <v>25</v>
      </c>
      <c r="C3301" s="26">
        <v>43907</v>
      </c>
      <c r="D3301" s="4">
        <v>1</v>
      </c>
      <c r="E3301" s="29">
        <v>2</v>
      </c>
      <c r="G3301" s="82">
        <f>F3301+G3277</f>
        <v>266</v>
      </c>
      <c r="H3301" s="92">
        <f t="shared" si="232"/>
        <v>2</v>
      </c>
      <c r="I3301" s="92">
        <f t="shared" si="229"/>
        <v>0.69314718055994529</v>
      </c>
      <c r="J3301" s="149">
        <f t="shared" si="233"/>
        <v>12</v>
      </c>
    </row>
    <row r="3302" spans="1:10" x14ac:dyDescent="0.25">
      <c r="A3302" s="92">
        <f t="shared" si="231"/>
        <v>16</v>
      </c>
      <c r="B3302" s="5" t="s">
        <v>25</v>
      </c>
      <c r="C3302" s="26">
        <v>43908</v>
      </c>
      <c r="D3302" s="4">
        <v>0</v>
      </c>
      <c r="E3302" s="29">
        <v>2</v>
      </c>
      <c r="G3302" s="82" t="e">
        <f>F3302+G3278</f>
        <v>#REF!</v>
      </c>
      <c r="H3302" s="92">
        <f t="shared" si="232"/>
        <v>2</v>
      </c>
      <c r="I3302" s="92">
        <f t="shared" si="229"/>
        <v>0.69314718055994529</v>
      </c>
      <c r="J3302" s="149">
        <f t="shared" si="233"/>
        <v>7</v>
      </c>
    </row>
    <row r="3303" spans="1:10" x14ac:dyDescent="0.25">
      <c r="A3303" s="92">
        <f t="shared" si="231"/>
        <v>17</v>
      </c>
      <c r="B3303" s="5" t="s">
        <v>25</v>
      </c>
      <c r="C3303" s="26">
        <v>43909</v>
      </c>
      <c r="D3303" s="4">
        <v>1</v>
      </c>
      <c r="E3303" s="29">
        <v>3</v>
      </c>
      <c r="G3303" s="82" t="e">
        <f>F3303+G3279</f>
        <v>#REF!</v>
      </c>
      <c r="H3303" s="92">
        <f t="shared" si="232"/>
        <v>3</v>
      </c>
      <c r="I3303" s="92">
        <f t="shared" si="229"/>
        <v>1.0986122886681098</v>
      </c>
      <c r="J3303" s="149">
        <f t="shared" si="233"/>
        <v>4.3991178186027868</v>
      </c>
    </row>
    <row r="3304" spans="1:10" x14ac:dyDescent="0.25">
      <c r="A3304" s="92">
        <f t="shared" si="231"/>
        <v>18</v>
      </c>
      <c r="B3304" s="5" t="s">
        <v>25</v>
      </c>
      <c r="C3304" s="26">
        <v>43910</v>
      </c>
      <c r="D3304" s="4">
        <v>0</v>
      </c>
      <c r="E3304" s="29">
        <v>3</v>
      </c>
      <c r="G3304" s="82">
        <f>F3304+G3280</f>
        <v>260</v>
      </c>
      <c r="H3304" s="92">
        <f t="shared" si="232"/>
        <v>3</v>
      </c>
      <c r="I3304" s="92">
        <f t="shared" si="229"/>
        <v>1.0986122886681098</v>
      </c>
      <c r="J3304" s="149">
        <f t="shared" si="233"/>
        <v>3.6490722003002394</v>
      </c>
    </row>
    <row r="3305" spans="1:10" x14ac:dyDescent="0.25">
      <c r="A3305" s="92">
        <f t="shared" si="231"/>
        <v>19</v>
      </c>
      <c r="B3305" s="5" t="s">
        <v>25</v>
      </c>
      <c r="C3305" s="26">
        <v>43911</v>
      </c>
      <c r="D3305" s="4">
        <v>1</v>
      </c>
      <c r="E3305" s="29">
        <v>4</v>
      </c>
      <c r="G3305" s="82">
        <f>F3305+G3281</f>
        <v>290</v>
      </c>
      <c r="H3305" s="92">
        <f t="shared" si="232"/>
        <v>4</v>
      </c>
      <c r="I3305" s="92">
        <f t="shared" si="229"/>
        <v>1.3862943611198906</v>
      </c>
      <c r="J3305" s="149">
        <f t="shared" si="233"/>
        <v>3.1484611889127589</v>
      </c>
    </row>
    <row r="3306" spans="1:10" x14ac:dyDescent="0.25">
      <c r="A3306" s="92">
        <f t="shared" si="231"/>
        <v>20</v>
      </c>
      <c r="B3306" s="5" t="s">
        <v>25</v>
      </c>
      <c r="C3306" s="26">
        <v>43912</v>
      </c>
      <c r="D3306" s="4">
        <v>0</v>
      </c>
      <c r="E3306" s="29">
        <v>4</v>
      </c>
      <c r="G3306" s="82" t="e">
        <f>F3306+G3282</f>
        <v>#REF!</v>
      </c>
      <c r="H3306" s="92">
        <f t="shared" si="232"/>
        <v>4</v>
      </c>
      <c r="I3306" s="92">
        <f t="shared" si="229"/>
        <v>1.3862943611198906</v>
      </c>
      <c r="J3306" s="149">
        <f t="shared" si="233"/>
        <v>3.1890842199481275</v>
      </c>
    </row>
    <row r="3307" spans="1:10" x14ac:dyDescent="0.25">
      <c r="A3307" s="92">
        <f t="shared" si="231"/>
        <v>21</v>
      </c>
      <c r="B3307" s="5" t="s">
        <v>25</v>
      </c>
      <c r="C3307" s="26">
        <v>43913</v>
      </c>
      <c r="D3307" s="4">
        <v>0</v>
      </c>
      <c r="E3307" s="29">
        <v>4</v>
      </c>
      <c r="G3307" s="82" t="e">
        <f>F3307+G3283</f>
        <v>#REF!</v>
      </c>
      <c r="H3307" s="92">
        <f t="shared" si="232"/>
        <v>4</v>
      </c>
      <c r="I3307" s="92">
        <f t="shared" si="229"/>
        <v>1.3862943611198906</v>
      </c>
      <c r="J3307" s="149">
        <f t="shared" si="233"/>
        <v>3.8181818181818179</v>
      </c>
    </row>
    <row r="3308" spans="1:10" x14ac:dyDescent="0.25">
      <c r="A3308" s="92">
        <f t="shared" si="231"/>
        <v>22</v>
      </c>
      <c r="B3308" s="5" t="s">
        <v>25</v>
      </c>
      <c r="C3308" s="26">
        <v>43914</v>
      </c>
      <c r="D3308" s="4">
        <v>0</v>
      </c>
      <c r="E3308" s="29">
        <v>4</v>
      </c>
      <c r="G3308" s="82">
        <f>F3308+G3284</f>
        <v>145</v>
      </c>
      <c r="H3308" s="92">
        <f t="shared" si="232"/>
        <v>4</v>
      </c>
      <c r="I3308" s="92">
        <f t="shared" si="229"/>
        <v>1.3862943611198906</v>
      </c>
      <c r="J3308" s="149">
        <f t="shared" si="233"/>
        <v>6.1492736183525318</v>
      </c>
    </row>
    <row r="3309" spans="1:10" x14ac:dyDescent="0.25">
      <c r="A3309" s="92">
        <f t="shared" si="231"/>
        <v>23</v>
      </c>
      <c r="B3309" s="5" t="s">
        <v>25</v>
      </c>
      <c r="C3309" s="26">
        <v>43915</v>
      </c>
      <c r="D3309" s="4">
        <v>0</v>
      </c>
      <c r="E3309" s="29">
        <v>4</v>
      </c>
      <c r="G3309" s="82" t="e">
        <f>F3309+G3285</f>
        <v>#REF!</v>
      </c>
      <c r="H3309" s="92">
        <f t="shared" si="232"/>
        <v>4</v>
      </c>
      <c r="I3309" s="92">
        <f t="shared" si="229"/>
        <v>1.3862943611198906</v>
      </c>
      <c r="J3309" s="149">
        <f t="shared" si="233"/>
        <v>8.1392982807629295</v>
      </c>
    </row>
    <row r="3310" spans="1:10" x14ac:dyDescent="0.25">
      <c r="A3310" s="92">
        <f t="shared" si="231"/>
        <v>24</v>
      </c>
      <c r="B3310" s="5" t="s">
        <v>25</v>
      </c>
      <c r="C3310" s="26">
        <v>43916</v>
      </c>
      <c r="D3310" s="4">
        <v>0</v>
      </c>
      <c r="E3310" s="29">
        <v>4</v>
      </c>
      <c r="G3310" s="82" t="e">
        <f>F3310+G3286</f>
        <v>#REF!</v>
      </c>
      <c r="H3310" s="92">
        <f t="shared" si="232"/>
        <v>4</v>
      </c>
      <c r="I3310" s="92">
        <f t="shared" si="229"/>
        <v>1.3862943611198906</v>
      </c>
      <c r="J3310" s="149">
        <f t="shared" si="233"/>
        <v>16.865945877572468</v>
      </c>
    </row>
    <row r="3311" spans="1:10" x14ac:dyDescent="0.25">
      <c r="A3311" s="92">
        <f t="shared" si="231"/>
        <v>25</v>
      </c>
      <c r="B3311" s="5" t="s">
        <v>25</v>
      </c>
      <c r="C3311" s="26">
        <v>43917</v>
      </c>
      <c r="D3311" s="4">
        <v>3</v>
      </c>
      <c r="E3311" s="29">
        <v>7</v>
      </c>
      <c r="F3311" s="4">
        <v>1</v>
      </c>
      <c r="G3311" s="82">
        <f>F3311+G3287</f>
        <v>1</v>
      </c>
      <c r="H3311" s="92">
        <f t="shared" si="232"/>
        <v>7</v>
      </c>
      <c r="I3311" s="92">
        <f t="shared" si="229"/>
        <v>1.9459101490553132</v>
      </c>
      <c r="J3311" s="149">
        <f t="shared" si="233"/>
        <v>9.8168147892150213</v>
      </c>
    </row>
    <row r="3312" spans="1:10" x14ac:dyDescent="0.25">
      <c r="A3312" s="92">
        <f t="shared" si="231"/>
        <v>26</v>
      </c>
      <c r="B3312" s="5" t="s">
        <v>25</v>
      </c>
      <c r="C3312" s="26">
        <v>43918</v>
      </c>
      <c r="D3312" s="4">
        <v>0</v>
      </c>
      <c r="E3312" s="29">
        <v>7</v>
      </c>
      <c r="G3312" s="82">
        <f>F3312+G3288</f>
        <v>2</v>
      </c>
      <c r="H3312" s="92">
        <f t="shared" si="232"/>
        <v>7</v>
      </c>
      <c r="I3312" s="92">
        <f t="shared" si="229"/>
        <v>1.9459101490553132</v>
      </c>
      <c r="J3312" s="149">
        <f t="shared" si="233"/>
        <v>8.6702883809266673</v>
      </c>
    </row>
    <row r="3313" spans="1:10" x14ac:dyDescent="0.25">
      <c r="A3313" s="92">
        <f t="shared" si="231"/>
        <v>27</v>
      </c>
      <c r="B3313" s="5" t="s">
        <v>25</v>
      </c>
      <c r="C3313" s="26">
        <v>43919</v>
      </c>
      <c r="D3313" s="4">
        <v>1</v>
      </c>
      <c r="E3313" s="29">
        <v>8</v>
      </c>
      <c r="G3313" s="82">
        <f>F3313+G3289</f>
        <v>4</v>
      </c>
      <c r="H3313" s="92">
        <f t="shared" si="232"/>
        <v>8</v>
      </c>
      <c r="I3313" s="92">
        <f t="shared" si="229"/>
        <v>2.0794415416798357</v>
      </c>
      <c r="J3313" s="149">
        <f t="shared" si="233"/>
        <v>6.2412513925170892</v>
      </c>
    </row>
    <row r="3314" spans="1:10" x14ac:dyDescent="0.25">
      <c r="A3314" s="92">
        <f t="shared" si="231"/>
        <v>28</v>
      </c>
      <c r="B3314" s="5" t="s">
        <v>25</v>
      </c>
      <c r="C3314" s="26">
        <v>43920</v>
      </c>
      <c r="D3314" s="4">
        <v>0</v>
      </c>
      <c r="E3314" s="29">
        <v>8</v>
      </c>
      <c r="G3314" s="82">
        <f>F3314+G3290</f>
        <v>22</v>
      </c>
      <c r="H3314" s="92">
        <f t="shared" si="232"/>
        <v>8</v>
      </c>
      <c r="I3314" s="92">
        <f t="shared" si="229"/>
        <v>2.0794415416798357</v>
      </c>
      <c r="J3314" s="149">
        <f t="shared" si="233"/>
        <v>5.5156402357810661</v>
      </c>
    </row>
    <row r="3315" spans="1:10" x14ac:dyDescent="0.25">
      <c r="A3315" s="92">
        <f t="shared" si="231"/>
        <v>29</v>
      </c>
      <c r="B3315" s="5" t="s">
        <v>25</v>
      </c>
      <c r="C3315" s="26">
        <v>43921</v>
      </c>
      <c r="D3315" s="4">
        <v>1</v>
      </c>
      <c r="E3315" s="29">
        <v>9</v>
      </c>
      <c r="G3315" s="82">
        <f>F3315+G3291</f>
        <v>21</v>
      </c>
      <c r="H3315" s="92">
        <f t="shared" si="232"/>
        <v>9</v>
      </c>
      <c r="I3315" s="92">
        <f t="shared" si="229"/>
        <v>2.1972245773362196</v>
      </c>
      <c r="J3315" s="149">
        <f t="shared" si="233"/>
        <v>5.1885561420376742</v>
      </c>
    </row>
    <row r="3316" spans="1:10" x14ac:dyDescent="0.25">
      <c r="A3316" s="92">
        <f t="shared" si="231"/>
        <v>30</v>
      </c>
      <c r="B3316" s="5" t="s">
        <v>25</v>
      </c>
      <c r="C3316" s="26">
        <v>43922</v>
      </c>
      <c r="D3316" s="4">
        <v>0</v>
      </c>
      <c r="E3316" s="29">
        <v>9</v>
      </c>
      <c r="F3316" s="4">
        <v>1</v>
      </c>
      <c r="G3316" s="82">
        <f>F3316+G3292</f>
        <v>25</v>
      </c>
      <c r="H3316" s="92">
        <f t="shared" si="232"/>
        <v>9</v>
      </c>
      <c r="I3316" s="92">
        <f t="shared" si="229"/>
        <v>2.1972245773362196</v>
      </c>
      <c r="J3316" s="149">
        <f t="shared" si="233"/>
        <v>5.6719657773486407</v>
      </c>
    </row>
    <row r="3317" spans="1:10" x14ac:dyDescent="0.25">
      <c r="A3317" s="92">
        <f t="shared" si="231"/>
        <v>31</v>
      </c>
      <c r="B3317" s="5" t="s">
        <v>25</v>
      </c>
      <c r="C3317" s="26">
        <v>43923</v>
      </c>
      <c r="D3317" s="4">
        <v>0</v>
      </c>
      <c r="E3317" s="29">
        <v>9</v>
      </c>
      <c r="G3317" s="82">
        <f>F3317+G3293</f>
        <v>60</v>
      </c>
      <c r="H3317" s="92">
        <f t="shared" si="232"/>
        <v>9</v>
      </c>
      <c r="I3317" s="92">
        <f t="shared" si="229"/>
        <v>2.1972245773362196</v>
      </c>
      <c r="J3317" s="149">
        <f t="shared" si="233"/>
        <v>7.5743669982300705</v>
      </c>
    </row>
    <row r="3318" spans="1:10" x14ac:dyDescent="0.25">
      <c r="A3318" s="92">
        <f t="shared" si="231"/>
        <v>32</v>
      </c>
      <c r="B3318" s="5" t="s">
        <v>25</v>
      </c>
      <c r="C3318" s="26">
        <v>43924</v>
      </c>
      <c r="D3318" s="4">
        <v>1</v>
      </c>
      <c r="E3318" s="29">
        <v>10</v>
      </c>
      <c r="G3318" s="82" t="e">
        <f>F3318+G3294</f>
        <v>#REF!</v>
      </c>
      <c r="H3318" s="92">
        <f t="shared" si="232"/>
        <v>10</v>
      </c>
      <c r="I3318" s="92">
        <f t="shared" si="229"/>
        <v>2.3025850929940459</v>
      </c>
      <c r="J3318" s="149">
        <f t="shared" si="233"/>
        <v>13.78277742650474</v>
      </c>
    </row>
    <row r="3319" spans="1:10" x14ac:dyDescent="0.25">
      <c r="A3319" s="92">
        <f t="shared" si="231"/>
        <v>33</v>
      </c>
      <c r="B3319" s="5" t="s">
        <v>25</v>
      </c>
      <c r="C3319" s="26">
        <v>43925</v>
      </c>
      <c r="D3319" s="4">
        <v>5</v>
      </c>
      <c r="E3319" s="29">
        <v>15</v>
      </c>
      <c r="G3319" s="82" t="e">
        <f>F3319+G3295</f>
        <v>#REF!</v>
      </c>
      <c r="H3319" s="92">
        <f t="shared" si="232"/>
        <v>15</v>
      </c>
      <c r="I3319" s="92">
        <f t="shared" si="229"/>
        <v>2.7080502011022101</v>
      </c>
      <c r="J3319" s="149">
        <f t="shared" si="233"/>
        <v>8.557313201553935</v>
      </c>
    </row>
    <row r="3320" spans="1:10" x14ac:dyDescent="0.25">
      <c r="A3320" s="92">
        <f t="shared" si="231"/>
        <v>34</v>
      </c>
      <c r="B3320" s="5" t="s">
        <v>25</v>
      </c>
      <c r="C3320" s="26">
        <v>43926</v>
      </c>
      <c r="D3320" s="4">
        <v>2</v>
      </c>
      <c r="E3320" s="29">
        <v>17</v>
      </c>
      <c r="G3320" s="82" t="e">
        <f>F3320+G3296</f>
        <v>#REF!</v>
      </c>
      <c r="H3320" s="92">
        <f t="shared" si="232"/>
        <v>17</v>
      </c>
      <c r="I3320" s="92">
        <f t="shared" si="229"/>
        <v>2.8332133440562162</v>
      </c>
      <c r="J3320" s="149">
        <f t="shared" si="233"/>
        <v>6.6652372657341923</v>
      </c>
    </row>
    <row r="3321" spans="1:10" x14ac:dyDescent="0.25">
      <c r="A3321" s="92">
        <f t="shared" si="231"/>
        <v>35</v>
      </c>
      <c r="B3321" s="5" t="s">
        <v>25</v>
      </c>
      <c r="C3321" s="26">
        <v>43927</v>
      </c>
      <c r="D3321" s="4">
        <v>2</v>
      </c>
      <c r="E3321" s="29">
        <v>19</v>
      </c>
      <c r="G3321" s="82">
        <f>F3321+G3297</f>
        <v>260</v>
      </c>
      <c r="H3321" s="92">
        <f t="shared" si="232"/>
        <v>19</v>
      </c>
      <c r="I3321" s="92">
        <f t="shared" si="229"/>
        <v>2.9444389791664403</v>
      </c>
      <c r="J3321" s="149">
        <f t="shared" si="233"/>
        <v>5.3550658330136693</v>
      </c>
    </row>
    <row r="3322" spans="1:10" x14ac:dyDescent="0.25">
      <c r="A3322" s="92">
        <f t="shared" si="231"/>
        <v>36</v>
      </c>
      <c r="B3322" s="5" t="s">
        <v>25</v>
      </c>
      <c r="C3322" s="26">
        <v>43928</v>
      </c>
      <c r="D3322" s="4">
        <v>2</v>
      </c>
      <c r="E3322" s="29">
        <v>21</v>
      </c>
      <c r="G3322" s="82">
        <f>F3322+G3298</f>
        <v>260</v>
      </c>
      <c r="H3322" s="92">
        <f t="shared" si="232"/>
        <v>21</v>
      </c>
      <c r="I3322" s="92">
        <f t="shared" si="229"/>
        <v>3.044522437723423</v>
      </c>
      <c r="J3322" s="149">
        <f t="shared" si="233"/>
        <v>4.8598917705919602</v>
      </c>
    </row>
    <row r="3323" spans="1:10" x14ac:dyDescent="0.25">
      <c r="A3323" s="92">
        <f t="shared" si="231"/>
        <v>37</v>
      </c>
      <c r="B3323" s="5" t="s">
        <v>25</v>
      </c>
      <c r="C3323" s="26">
        <v>43929</v>
      </c>
      <c r="D3323" s="4">
        <v>1</v>
      </c>
      <c r="E3323" s="29">
        <v>22</v>
      </c>
      <c r="G3323" s="82" t="e">
        <f>F3323+G3299</f>
        <v>#REF!</v>
      </c>
      <c r="H3323" s="92">
        <f t="shared" si="232"/>
        <v>22</v>
      </c>
      <c r="I3323" s="92">
        <f t="shared" si="229"/>
        <v>3.0910424533583161</v>
      </c>
      <c r="J3323" s="149">
        <f t="shared" si="233"/>
        <v>4.6416330686591811</v>
      </c>
    </row>
    <row r="3324" spans="1:10" x14ac:dyDescent="0.25">
      <c r="A3324" s="92">
        <f t="shared" si="231"/>
        <v>38</v>
      </c>
      <c r="B3324" s="5" t="s">
        <v>25</v>
      </c>
      <c r="C3324" s="26">
        <v>43930</v>
      </c>
      <c r="D3324" s="4">
        <v>13</v>
      </c>
      <c r="E3324" s="29">
        <v>35</v>
      </c>
      <c r="G3324" s="82" t="e">
        <f>F3324+G3300</f>
        <v>#REF!</v>
      </c>
      <c r="H3324" s="92">
        <f t="shared" si="232"/>
        <v>35</v>
      </c>
      <c r="I3324" s="92">
        <f t="shared" si="229"/>
        <v>3.5553480614894135</v>
      </c>
      <c r="J3324" s="149">
        <f t="shared" si="233"/>
        <v>3.9962380402783371</v>
      </c>
    </row>
    <row r="3325" spans="1:10" x14ac:dyDescent="0.25">
      <c r="A3325" s="92">
        <f t="shared" si="231"/>
        <v>39</v>
      </c>
      <c r="B3325" s="5" t="s">
        <v>25</v>
      </c>
      <c r="C3325" s="26">
        <v>43931</v>
      </c>
      <c r="D3325" s="4">
        <v>7</v>
      </c>
      <c r="E3325" s="29">
        <v>42</v>
      </c>
      <c r="F3325" s="4">
        <v>1</v>
      </c>
      <c r="G3325" s="82">
        <f>F3325+G3301</f>
        <v>267</v>
      </c>
      <c r="H3325" s="92">
        <f t="shared" si="232"/>
        <v>42</v>
      </c>
      <c r="I3325" s="92">
        <f t="shared" si="229"/>
        <v>3.7376696182833684</v>
      </c>
      <c r="J3325" s="149">
        <f t="shared" si="233"/>
        <v>3.8417591053303246</v>
      </c>
    </row>
    <row r="3326" spans="1:10" x14ac:dyDescent="0.25">
      <c r="A3326" s="92">
        <f t="shared" si="231"/>
        <v>40</v>
      </c>
      <c r="B3326" s="5" t="s">
        <v>25</v>
      </c>
      <c r="C3326" s="26">
        <v>43932</v>
      </c>
      <c r="D3326" s="4">
        <v>23</v>
      </c>
      <c r="E3326" s="29">
        <v>65</v>
      </c>
      <c r="G3326" s="82" t="e">
        <f>F3326+G3302</f>
        <v>#REF!</v>
      </c>
      <c r="H3326" s="92">
        <f t="shared" si="232"/>
        <v>65</v>
      </c>
      <c r="I3326" s="92">
        <f t="shared" si="229"/>
        <v>4.1743872698956368</v>
      </c>
      <c r="J3326" s="149">
        <f t="shared" si="233"/>
        <v>3.493624988014016</v>
      </c>
    </row>
    <row r="3327" spans="1:10" x14ac:dyDescent="0.25">
      <c r="A3327" s="92">
        <f t="shared" si="231"/>
        <v>41</v>
      </c>
      <c r="B3327" s="5" t="s">
        <v>25</v>
      </c>
      <c r="C3327" s="26">
        <v>43933</v>
      </c>
      <c r="D3327" s="4">
        <v>13</v>
      </c>
      <c r="E3327" s="29">
        <v>78</v>
      </c>
      <c r="G3327" s="82" t="e">
        <f>F3327+G3303</f>
        <v>#REF!</v>
      </c>
      <c r="H3327" s="92">
        <f t="shared" si="232"/>
        <v>78</v>
      </c>
      <c r="I3327" s="92">
        <f t="shared" si="229"/>
        <v>4.3567088266895917</v>
      </c>
      <c r="J3327" s="149">
        <f t="shared" si="233"/>
        <v>3.0077741789334769</v>
      </c>
    </row>
    <row r="3328" spans="1:10" x14ac:dyDescent="0.25">
      <c r="A3328" s="92">
        <f t="shared" si="231"/>
        <v>42</v>
      </c>
      <c r="B3328" s="5" t="s">
        <v>25</v>
      </c>
      <c r="C3328" s="26">
        <v>43934</v>
      </c>
      <c r="D3328" s="4">
        <v>3</v>
      </c>
      <c r="E3328" s="29">
        <v>81</v>
      </c>
      <c r="G3328" s="82">
        <f>F3328+G3304</f>
        <v>260</v>
      </c>
      <c r="H3328" s="92">
        <f t="shared" si="232"/>
        <v>81</v>
      </c>
      <c r="I3328" s="92">
        <f t="shared" si="229"/>
        <v>4.3944491546724391</v>
      </c>
      <c r="J3328" s="149">
        <f t="shared" si="233"/>
        <v>2.8904991787807117</v>
      </c>
    </row>
    <row r="3329" spans="1:10" x14ac:dyDescent="0.25">
      <c r="A3329" s="92">
        <f t="shared" si="231"/>
        <v>43</v>
      </c>
      <c r="B3329" s="5" t="s">
        <v>25</v>
      </c>
      <c r="C3329" s="26">
        <v>43935</v>
      </c>
      <c r="D3329" s="4">
        <v>13</v>
      </c>
      <c r="E3329" s="29">
        <v>94</v>
      </c>
      <c r="F3329" s="4">
        <v>1</v>
      </c>
      <c r="G3329" s="82">
        <f>F3329+G3305</f>
        <v>291</v>
      </c>
      <c r="H3329" s="92">
        <f t="shared" si="232"/>
        <v>94</v>
      </c>
      <c r="I3329" s="92">
        <f t="shared" si="229"/>
        <v>4.5432947822700038</v>
      </c>
      <c r="J3329" s="149">
        <f t="shared" si="233"/>
        <v>2.933329616713138</v>
      </c>
    </row>
    <row r="3330" spans="1:10" x14ac:dyDescent="0.25">
      <c r="A3330" s="92">
        <f t="shared" si="231"/>
        <v>44</v>
      </c>
      <c r="B3330" s="5" t="s">
        <v>25</v>
      </c>
      <c r="C3330" s="26">
        <v>43936</v>
      </c>
      <c r="D3330" s="4">
        <v>12</v>
      </c>
      <c r="E3330" s="29">
        <v>106</v>
      </c>
      <c r="G3330" s="82" t="e">
        <f>F3330+G3306</f>
        <v>#REF!</v>
      </c>
      <c r="H3330" s="92">
        <f t="shared" si="232"/>
        <v>106</v>
      </c>
      <c r="I3330" s="92">
        <f t="shared" ref="I3330:I3393" si="234">LN(H3330)</f>
        <v>4.6634390941120669</v>
      </c>
      <c r="J3330" s="149">
        <f t="shared" si="233"/>
        <v>3.2169631174389881</v>
      </c>
    </row>
    <row r="3331" spans="1:10" x14ac:dyDescent="0.25">
      <c r="A3331" s="92">
        <f t="shared" si="231"/>
        <v>45</v>
      </c>
      <c r="B3331" s="5" t="s">
        <v>25</v>
      </c>
      <c r="C3331" s="26">
        <v>43937</v>
      </c>
      <c r="D3331" s="4">
        <v>9</v>
      </c>
      <c r="E3331" s="29">
        <v>115</v>
      </c>
      <c r="G3331" s="82" t="e">
        <f>F3331+G3307</f>
        <v>#REF!</v>
      </c>
      <c r="H3331" s="92">
        <f t="shared" si="232"/>
        <v>115</v>
      </c>
      <c r="I3331" s="92">
        <f t="shared" si="234"/>
        <v>4.7449321283632502</v>
      </c>
      <c r="J3331" s="149">
        <f t="shared" si="233"/>
        <v>4.1292706933153323</v>
      </c>
    </row>
    <row r="3332" spans="1:10" x14ac:dyDescent="0.25">
      <c r="A3332" s="92">
        <f t="shared" ref="A3332:A3395" si="235">IF(EXACT(B3332,B3331),A3331+1,1)</f>
        <v>46</v>
      </c>
      <c r="B3332" s="5" t="s">
        <v>25</v>
      </c>
      <c r="C3332" s="26">
        <v>43938</v>
      </c>
      <c r="D3332" s="4">
        <v>1</v>
      </c>
      <c r="E3332" s="29">
        <v>116</v>
      </c>
      <c r="G3332" s="82">
        <f>F3332+G3308</f>
        <v>145</v>
      </c>
      <c r="H3332" s="92">
        <f t="shared" si="232"/>
        <v>116</v>
      </c>
      <c r="I3332" s="92">
        <f t="shared" si="234"/>
        <v>4.7535901911063645</v>
      </c>
      <c r="J3332" s="149">
        <f t="shared" si="233"/>
        <v>5.2771941227878258</v>
      </c>
    </row>
    <row r="3333" spans="1:10" x14ac:dyDescent="0.25">
      <c r="A3333" s="92">
        <f t="shared" si="235"/>
        <v>47</v>
      </c>
      <c r="B3333" s="5" t="s">
        <v>25</v>
      </c>
      <c r="C3333" s="26">
        <v>43939</v>
      </c>
      <c r="D3333" s="4">
        <v>3</v>
      </c>
      <c r="E3333" s="29">
        <v>119</v>
      </c>
      <c r="G3333" s="82" t="e">
        <f>F3333+G3309</f>
        <v>#REF!</v>
      </c>
      <c r="H3333" s="92">
        <f t="shared" si="232"/>
        <v>119</v>
      </c>
      <c r="I3333" s="92">
        <f t="shared" si="234"/>
        <v>4.7791234931115296</v>
      </c>
      <c r="J3333" s="149">
        <f t="shared" si="233"/>
        <v>7.8797066864417067</v>
      </c>
    </row>
    <row r="3334" spans="1:10" x14ac:dyDescent="0.25">
      <c r="A3334" s="92">
        <f t="shared" si="235"/>
        <v>48</v>
      </c>
      <c r="B3334" s="5" t="s">
        <v>25</v>
      </c>
      <c r="C3334" s="26">
        <v>43940</v>
      </c>
      <c r="D3334" s="4">
        <v>8</v>
      </c>
      <c r="E3334" s="29">
        <v>127</v>
      </c>
      <c r="G3334" s="82" t="e">
        <f>F3334+G3310</f>
        <v>#REF!</v>
      </c>
      <c r="H3334" s="92">
        <f t="shared" si="232"/>
        <v>127</v>
      </c>
      <c r="I3334" s="92">
        <f t="shared" si="234"/>
        <v>4.8441870864585912</v>
      </c>
      <c r="J3334" s="149">
        <f t="shared" si="233"/>
        <v>9.6268869554436449</v>
      </c>
    </row>
    <row r="3335" spans="1:10" x14ac:dyDescent="0.25">
      <c r="A3335" s="92">
        <f t="shared" si="235"/>
        <v>49</v>
      </c>
      <c r="B3335" s="5" t="s">
        <v>25</v>
      </c>
      <c r="C3335" s="26">
        <v>43941</v>
      </c>
      <c r="D3335" s="4">
        <v>10</v>
      </c>
      <c r="E3335" s="29">
        <v>137</v>
      </c>
      <c r="F3335" s="4">
        <v>3</v>
      </c>
      <c r="G3335" s="82">
        <f>F3335+G3311</f>
        <v>4</v>
      </c>
      <c r="H3335" s="92">
        <f t="shared" si="232"/>
        <v>137</v>
      </c>
      <c r="I3335" s="92">
        <f t="shared" si="234"/>
        <v>4.9199809258281251</v>
      </c>
      <c r="J3335" s="149">
        <f t="shared" si="233"/>
        <v>10.511909196288576</v>
      </c>
    </row>
    <row r="3336" spans="1:10" x14ac:dyDescent="0.25">
      <c r="A3336" s="92">
        <f t="shared" si="235"/>
        <v>50</v>
      </c>
      <c r="B3336" s="5" t="s">
        <v>25</v>
      </c>
      <c r="C3336" s="26">
        <v>43942</v>
      </c>
      <c r="D3336" s="4">
        <v>11</v>
      </c>
      <c r="E3336" s="29">
        <v>148</v>
      </c>
      <c r="G3336" s="82">
        <f>F3336+G3312</f>
        <v>2</v>
      </c>
      <c r="H3336" s="92">
        <f t="shared" si="232"/>
        <v>148</v>
      </c>
      <c r="I3336" s="92">
        <f t="shared" si="234"/>
        <v>4.9972122737641147</v>
      </c>
      <c r="J3336" s="149">
        <f t="shared" si="233"/>
        <v>12.172095316903761</v>
      </c>
    </row>
    <row r="3337" spans="1:10" x14ac:dyDescent="0.25">
      <c r="A3337" s="92">
        <f t="shared" si="235"/>
        <v>51</v>
      </c>
      <c r="B3337" s="5" t="s">
        <v>25</v>
      </c>
      <c r="C3337" s="26">
        <v>43943</v>
      </c>
      <c r="D3337" s="4">
        <v>17</v>
      </c>
      <c r="E3337" s="29">
        <v>165</v>
      </c>
      <c r="G3337" s="82">
        <f>F3337+G3313</f>
        <v>4</v>
      </c>
      <c r="H3337" s="92">
        <f t="shared" si="232"/>
        <v>165</v>
      </c>
      <c r="I3337" s="92">
        <f t="shared" si="234"/>
        <v>5.1059454739005803</v>
      </c>
      <c r="J3337" s="149">
        <f t="shared" si="233"/>
        <v>11.826573307449729</v>
      </c>
    </row>
    <row r="3338" spans="1:10" x14ac:dyDescent="0.25">
      <c r="A3338" s="92">
        <f t="shared" si="235"/>
        <v>52</v>
      </c>
      <c r="B3338" s="5" t="s">
        <v>25</v>
      </c>
      <c r="C3338" s="26">
        <v>43944</v>
      </c>
      <c r="D3338" s="4">
        <v>4</v>
      </c>
      <c r="E3338" s="29">
        <v>169</v>
      </c>
      <c r="G3338" s="82">
        <f>F3338+G3314</f>
        <v>22</v>
      </c>
      <c r="H3338" s="92">
        <f t="shared" si="232"/>
        <v>169</v>
      </c>
      <c r="I3338" s="92">
        <f t="shared" si="234"/>
        <v>5.1298987149230735</v>
      </c>
      <c r="J3338" s="149">
        <f t="shared" si="233"/>
        <v>11.22591540573794</v>
      </c>
    </row>
    <row r="3339" spans="1:10" x14ac:dyDescent="0.25">
      <c r="A3339" s="92">
        <f t="shared" si="235"/>
        <v>53</v>
      </c>
      <c r="B3339" s="5" t="s">
        <v>25</v>
      </c>
      <c r="C3339" s="26">
        <v>43945</v>
      </c>
      <c r="D3339" s="4">
        <v>11</v>
      </c>
      <c r="E3339" s="29">
        <v>180</v>
      </c>
      <c r="G3339" s="82">
        <f>F3339+G3315</f>
        <v>21</v>
      </c>
      <c r="H3339" s="92">
        <f t="shared" si="232"/>
        <v>180</v>
      </c>
      <c r="I3339" s="92">
        <f t="shared" si="234"/>
        <v>5.1929568508902104</v>
      </c>
      <c r="J3339" s="149">
        <f t="shared" si="233"/>
        <v>10.229248493697435</v>
      </c>
    </row>
    <row r="3340" spans="1:10" x14ac:dyDescent="0.25">
      <c r="A3340" s="92">
        <f t="shared" si="235"/>
        <v>54</v>
      </c>
      <c r="B3340" s="5" t="s">
        <v>25</v>
      </c>
      <c r="C3340" s="26">
        <v>43946</v>
      </c>
      <c r="D3340" s="4">
        <v>4</v>
      </c>
      <c r="E3340" s="29">
        <v>184</v>
      </c>
      <c r="F3340" s="4">
        <v>1</v>
      </c>
      <c r="G3340" s="82">
        <f>F3340+G3316</f>
        <v>26</v>
      </c>
      <c r="H3340" s="92">
        <f t="shared" si="232"/>
        <v>184</v>
      </c>
      <c r="I3340" s="92">
        <f t="shared" si="234"/>
        <v>5.2149357576089859</v>
      </c>
      <c r="J3340" s="149">
        <f t="shared" si="233"/>
        <v>10.52306879556893</v>
      </c>
    </row>
    <row r="3341" spans="1:10" x14ac:dyDescent="0.25">
      <c r="A3341" s="92">
        <f t="shared" si="235"/>
        <v>55</v>
      </c>
      <c r="B3341" s="5" t="s">
        <v>25</v>
      </c>
      <c r="C3341" s="26">
        <v>43947</v>
      </c>
      <c r="D3341" s="4">
        <v>1</v>
      </c>
      <c r="E3341" s="29">
        <v>185</v>
      </c>
      <c r="G3341" s="82">
        <f>F3341+G3317</f>
        <v>60</v>
      </c>
      <c r="H3341" s="92">
        <f t="shared" si="232"/>
        <v>185</v>
      </c>
      <c r="I3341" s="92">
        <f t="shared" si="234"/>
        <v>5.2203558250783244</v>
      </c>
      <c r="J3341" s="149">
        <f t="shared" si="233"/>
        <v>12.337912155512145</v>
      </c>
    </row>
    <row r="3342" spans="1:10" x14ac:dyDescent="0.25">
      <c r="A3342" s="92">
        <f t="shared" si="235"/>
        <v>56</v>
      </c>
      <c r="B3342" s="5" t="s">
        <v>25</v>
      </c>
      <c r="C3342" s="26">
        <v>43948</v>
      </c>
      <c r="D3342" s="4">
        <v>8</v>
      </c>
      <c r="E3342" s="29">
        <v>193</v>
      </c>
      <c r="G3342" s="82" t="e">
        <f>F3342+G3318</f>
        <v>#REF!</v>
      </c>
      <c r="H3342" s="92">
        <f t="shared" ref="H3342:H3405" si="236">IF(EXACT(B3342,B3341),D3342+H3341,E3342)</f>
        <v>193</v>
      </c>
      <c r="I3342" s="92">
        <f t="shared" si="234"/>
        <v>5.2626901889048856</v>
      </c>
      <c r="J3342" s="149">
        <f t="shared" si="233"/>
        <v>14.911309554260541</v>
      </c>
    </row>
    <row r="3343" spans="1:10" x14ac:dyDescent="0.25">
      <c r="A3343" s="92">
        <f t="shared" si="235"/>
        <v>57</v>
      </c>
      <c r="B3343" s="5" t="s">
        <v>25</v>
      </c>
      <c r="C3343" s="26">
        <v>43949</v>
      </c>
      <c r="D3343" s="4">
        <v>13</v>
      </c>
      <c r="E3343" s="29">
        <v>206</v>
      </c>
      <c r="G3343" s="82" t="e">
        <f>F3343+G3318</f>
        <v>#REF!</v>
      </c>
      <c r="H3343" s="92">
        <f t="shared" si="236"/>
        <v>206</v>
      </c>
      <c r="I3343" s="92">
        <f t="shared" si="234"/>
        <v>5.3278761687895813</v>
      </c>
      <c r="J3343" s="149">
        <f t="shared" si="233"/>
        <v>17.166613008147994</v>
      </c>
    </row>
    <row r="3344" spans="1:10" x14ac:dyDescent="0.25">
      <c r="A3344" s="92">
        <f t="shared" si="235"/>
        <v>58</v>
      </c>
      <c r="B3344" s="5" t="s">
        <v>25</v>
      </c>
      <c r="C3344" s="26">
        <v>43950</v>
      </c>
      <c r="D3344" s="4">
        <v>8</v>
      </c>
      <c r="E3344" s="29">
        <v>214</v>
      </c>
      <c r="F3344" s="4">
        <v>1</v>
      </c>
      <c r="G3344" s="82" t="e">
        <f>F3344+G3319</f>
        <v>#REF!</v>
      </c>
      <c r="H3344" s="92">
        <f t="shared" si="236"/>
        <v>214</v>
      </c>
      <c r="I3344" s="92">
        <f t="shared" si="234"/>
        <v>5.3659760150218512</v>
      </c>
      <c r="J3344" s="149">
        <f t="shared" si="233"/>
        <v>19.249497886658027</v>
      </c>
    </row>
    <row r="3345" spans="1:10" x14ac:dyDescent="0.25">
      <c r="A3345" s="92">
        <f t="shared" si="235"/>
        <v>59</v>
      </c>
      <c r="B3345" s="5" t="s">
        <v>25</v>
      </c>
      <c r="C3345" s="26">
        <v>43951</v>
      </c>
      <c r="D3345" s="4">
        <v>14</v>
      </c>
      <c r="E3345" s="29">
        <v>228</v>
      </c>
      <c r="G3345" s="82" t="e">
        <f>F3345+G3320</f>
        <v>#REF!</v>
      </c>
      <c r="H3345" s="92">
        <f t="shared" si="236"/>
        <v>228</v>
      </c>
      <c r="I3345" s="92">
        <f t="shared" si="234"/>
        <v>5.4293456289544411</v>
      </c>
      <c r="J3345" s="149">
        <f t="shared" si="233"/>
        <v>17.420031943714893</v>
      </c>
    </row>
    <row r="3346" spans="1:10" x14ac:dyDescent="0.25">
      <c r="A3346" s="92">
        <f t="shared" si="235"/>
        <v>60</v>
      </c>
      <c r="B3346" s="5" t="s">
        <v>25</v>
      </c>
      <c r="C3346" s="26">
        <v>43952</v>
      </c>
      <c r="D3346" s="4">
        <v>8</v>
      </c>
      <c r="E3346" s="29">
        <v>236</v>
      </c>
      <c r="G3346" s="82">
        <f>F3346+G3321</f>
        <v>260</v>
      </c>
      <c r="H3346" s="92">
        <f t="shared" si="236"/>
        <v>236</v>
      </c>
      <c r="I3346" s="92">
        <f t="shared" si="234"/>
        <v>5.4638318050256105</v>
      </c>
      <c r="J3346" s="149">
        <f t="shared" si="233"/>
        <v>16.778288795865109</v>
      </c>
    </row>
    <row r="3347" spans="1:10" x14ac:dyDescent="0.25">
      <c r="A3347" s="92">
        <f t="shared" si="235"/>
        <v>61</v>
      </c>
      <c r="B3347" s="5" t="s">
        <v>25</v>
      </c>
      <c r="C3347" s="26">
        <v>43953</v>
      </c>
      <c r="D3347" s="4">
        <v>6</v>
      </c>
      <c r="E3347" s="29">
        <v>242</v>
      </c>
      <c r="G3347" s="82">
        <f>F3347+G3322</f>
        <v>260</v>
      </c>
      <c r="H3347" s="92">
        <f t="shared" si="236"/>
        <v>242</v>
      </c>
      <c r="I3347" s="92">
        <f t="shared" si="234"/>
        <v>5.4889377261566867</v>
      </c>
      <c r="J3347" s="149">
        <f t="shared" si="233"/>
        <v>15.850006699054505</v>
      </c>
    </row>
    <row r="3348" spans="1:10" x14ac:dyDescent="0.25">
      <c r="A3348" s="92">
        <f t="shared" si="235"/>
        <v>62</v>
      </c>
      <c r="B3348" s="5" t="s">
        <v>25</v>
      </c>
      <c r="C3348" s="26">
        <v>43954</v>
      </c>
      <c r="D3348" s="4">
        <v>6</v>
      </c>
      <c r="E3348" s="29">
        <v>248</v>
      </c>
      <c r="F3348" s="4">
        <v>1</v>
      </c>
      <c r="G3348" s="82" t="e">
        <f>F3348+G3323</f>
        <v>#REF!</v>
      </c>
      <c r="H3348" s="92">
        <f t="shared" si="236"/>
        <v>248</v>
      </c>
      <c r="I3348" s="92">
        <f t="shared" si="234"/>
        <v>5.5134287461649825</v>
      </c>
      <c r="J3348" s="149">
        <f t="shared" si="233"/>
        <v>15.934484854324998</v>
      </c>
    </row>
    <row r="3349" spans="1:10" x14ac:dyDescent="0.25">
      <c r="A3349" s="92">
        <f t="shared" si="235"/>
        <v>63</v>
      </c>
      <c r="B3349" s="5" t="s">
        <v>25</v>
      </c>
      <c r="C3349" s="26">
        <v>43955</v>
      </c>
      <c r="D3349" s="4">
        <v>7</v>
      </c>
      <c r="E3349" s="29">
        <v>255</v>
      </c>
      <c r="G3349" s="82" t="e">
        <f>F3349+G3324</f>
        <v>#REF!</v>
      </c>
      <c r="H3349" s="92">
        <f t="shared" si="236"/>
        <v>255</v>
      </c>
      <c r="I3349" s="92">
        <f t="shared" si="234"/>
        <v>5.5412635451584258</v>
      </c>
      <c r="J3349" s="149">
        <f t="shared" si="233"/>
        <v>17.745121117901753</v>
      </c>
    </row>
    <row r="3350" spans="1:10" x14ac:dyDescent="0.25">
      <c r="A3350" s="92">
        <f t="shared" si="235"/>
        <v>64</v>
      </c>
      <c r="B3350" s="5" t="s">
        <v>25</v>
      </c>
      <c r="C3350" s="26">
        <v>43956</v>
      </c>
      <c r="D3350" s="4">
        <v>4</v>
      </c>
      <c r="E3350" s="29">
        <v>259</v>
      </c>
      <c r="G3350" s="82">
        <f>F3350+G3325</f>
        <v>267</v>
      </c>
      <c r="H3350" s="92">
        <f t="shared" si="236"/>
        <v>259</v>
      </c>
      <c r="I3350" s="92">
        <f t="shared" si="234"/>
        <v>5.5568280616995374</v>
      </c>
      <c r="J3350" s="149">
        <f t="shared" si="233"/>
        <v>21.122905461052877</v>
      </c>
    </row>
    <row r="3351" spans="1:10" x14ac:dyDescent="0.25">
      <c r="A3351" s="92">
        <f t="shared" si="235"/>
        <v>65</v>
      </c>
      <c r="B3351" s="5" t="s">
        <v>25</v>
      </c>
      <c r="C3351" s="26">
        <v>43957</v>
      </c>
      <c r="D3351" s="4">
        <v>6</v>
      </c>
      <c r="E3351" s="29">
        <v>265</v>
      </c>
      <c r="F3351" s="4">
        <v>1</v>
      </c>
      <c r="G3351" s="82" t="e">
        <f>F3351+G3326</f>
        <v>#REF!</v>
      </c>
      <c r="H3351" s="92">
        <f t="shared" si="236"/>
        <v>265</v>
      </c>
      <c r="I3351" s="92">
        <f t="shared" si="234"/>
        <v>5.579729825986222</v>
      </c>
      <c r="J3351" s="149">
        <f t="shared" si="233"/>
        <v>24.356816614684284</v>
      </c>
    </row>
    <row r="3352" spans="1:10" x14ac:dyDescent="0.25">
      <c r="A3352" s="92">
        <f t="shared" si="235"/>
        <v>66</v>
      </c>
      <c r="B3352" s="5" t="s">
        <v>25</v>
      </c>
      <c r="C3352" s="26">
        <v>43958</v>
      </c>
      <c r="D3352" s="4">
        <v>3</v>
      </c>
      <c r="E3352" s="29">
        <v>268</v>
      </c>
      <c r="G3352" s="82" t="e">
        <f>F3352+G3327</f>
        <v>#REF!</v>
      </c>
      <c r="H3352" s="92">
        <f t="shared" si="236"/>
        <v>268</v>
      </c>
      <c r="I3352" s="92">
        <f t="shared" si="234"/>
        <v>5.5909869805108565</v>
      </c>
      <c r="J3352" s="149">
        <f t="shared" si="233"/>
        <v>29.974157863269099</v>
      </c>
    </row>
    <row r="3353" spans="1:10" x14ac:dyDescent="0.25">
      <c r="A3353" s="92">
        <f t="shared" si="235"/>
        <v>67</v>
      </c>
      <c r="B3353" s="5" t="s">
        <v>25</v>
      </c>
      <c r="C3353" s="26">
        <v>43959</v>
      </c>
      <c r="D3353" s="4">
        <v>2</v>
      </c>
      <c r="E3353" s="29">
        <v>270</v>
      </c>
      <c r="G3353" s="82">
        <f>F3353+G3328</f>
        <v>260</v>
      </c>
      <c r="H3353" s="92">
        <f t="shared" si="236"/>
        <v>270</v>
      </c>
      <c r="I3353" s="92">
        <f t="shared" si="234"/>
        <v>5.598421958998375</v>
      </c>
      <c r="J3353" s="149">
        <f t="shared" si="233"/>
        <v>34.930878083359623</v>
      </c>
    </row>
    <row r="3354" spans="1:10" x14ac:dyDescent="0.25">
      <c r="A3354" s="92">
        <f t="shared" si="235"/>
        <v>68</v>
      </c>
      <c r="B3354" s="5" t="s">
        <v>25</v>
      </c>
      <c r="C3354" s="26">
        <v>43960</v>
      </c>
      <c r="D3354" s="4">
        <v>4</v>
      </c>
      <c r="E3354" s="29">
        <v>274</v>
      </c>
      <c r="G3354" s="82">
        <f>F3354+G3329</f>
        <v>291</v>
      </c>
      <c r="H3354" s="92">
        <f t="shared" si="236"/>
        <v>274</v>
      </c>
      <c r="I3354" s="92">
        <f t="shared" si="234"/>
        <v>5.6131281063880705</v>
      </c>
      <c r="J3354" s="149">
        <f t="shared" si="233"/>
        <v>39.706439408555106</v>
      </c>
    </row>
    <row r="3355" spans="1:10" x14ac:dyDescent="0.25">
      <c r="A3355" s="92">
        <f t="shared" si="235"/>
        <v>69</v>
      </c>
      <c r="B3355" s="5" t="s">
        <v>25</v>
      </c>
      <c r="C3355" s="26">
        <v>43961</v>
      </c>
      <c r="D3355" s="4">
        <v>2</v>
      </c>
      <c r="E3355" s="29">
        <v>276</v>
      </c>
      <c r="G3355" s="82" t="e">
        <f>F3355+G3330</f>
        <v>#REF!</v>
      </c>
      <c r="H3355" s="92">
        <f t="shared" si="236"/>
        <v>276</v>
      </c>
      <c r="I3355" s="92">
        <f t="shared" si="234"/>
        <v>5.6204008657171496</v>
      </c>
      <c r="J3355" s="149">
        <f t="shared" si="233"/>
        <v>46.797887309678067</v>
      </c>
    </row>
    <row r="3356" spans="1:10" x14ac:dyDescent="0.25">
      <c r="A3356" s="92">
        <f t="shared" si="235"/>
        <v>70</v>
      </c>
      <c r="B3356" s="5" t="s">
        <v>25</v>
      </c>
      <c r="C3356" s="26">
        <v>43962</v>
      </c>
      <c r="D3356" s="4">
        <v>13</v>
      </c>
      <c r="E3356" s="29">
        <v>289</v>
      </c>
      <c r="F3356" s="4">
        <v>1</v>
      </c>
      <c r="G3356" s="82" t="e">
        <f>F3356+G3331</f>
        <v>#REF!</v>
      </c>
      <c r="H3356" s="92">
        <f t="shared" si="236"/>
        <v>289</v>
      </c>
      <c r="I3356" s="92">
        <f t="shared" si="234"/>
        <v>5.6664266881124323</v>
      </c>
      <c r="J3356" s="149">
        <f t="shared" si="233"/>
        <v>44.731684052657862</v>
      </c>
    </row>
    <row r="3357" spans="1:10" x14ac:dyDescent="0.25">
      <c r="A3357" s="92">
        <f t="shared" si="235"/>
        <v>71</v>
      </c>
      <c r="B3357" s="5" t="s">
        <v>25</v>
      </c>
      <c r="C3357" s="26">
        <v>43963</v>
      </c>
      <c r="D3357" s="4">
        <v>1</v>
      </c>
      <c r="E3357" s="29">
        <v>290</v>
      </c>
      <c r="G3357" s="82">
        <f>F3357+G3332</f>
        <v>145</v>
      </c>
      <c r="H3357" s="92">
        <f t="shared" si="236"/>
        <v>290</v>
      </c>
      <c r="I3357" s="92">
        <f t="shared" si="234"/>
        <v>5.6698809229805196</v>
      </c>
      <c r="J3357" s="149">
        <f t="shared" si="233"/>
        <v>43.850180157670053</v>
      </c>
    </row>
    <row r="3358" spans="1:10" x14ac:dyDescent="0.25">
      <c r="A3358" s="92">
        <f t="shared" si="235"/>
        <v>72</v>
      </c>
      <c r="B3358" s="5" t="s">
        <v>25</v>
      </c>
      <c r="C3358" s="26">
        <v>43964</v>
      </c>
      <c r="D3358" s="4">
        <v>4</v>
      </c>
      <c r="E3358" s="29">
        <v>294</v>
      </c>
      <c r="G3358" s="82" t="e">
        <f>F3358+G3333</f>
        <v>#REF!</v>
      </c>
      <c r="H3358" s="92">
        <f t="shared" si="236"/>
        <v>294</v>
      </c>
      <c r="I3358" s="92">
        <f t="shared" si="234"/>
        <v>5.6835797673386814</v>
      </c>
      <c r="J3358" s="149">
        <f t="shared" ref="J3358:J3421" si="237">LN(2)/SLOPE(I3351:I3358,A3351:A3358)</f>
        <v>43.688819822932551</v>
      </c>
    </row>
    <row r="3359" spans="1:10" x14ac:dyDescent="0.25">
      <c r="A3359" s="92">
        <f t="shared" si="235"/>
        <v>73</v>
      </c>
      <c r="B3359" s="5" t="s">
        <v>25</v>
      </c>
      <c r="C3359" s="26">
        <v>43965</v>
      </c>
      <c r="D3359" s="4">
        <v>4</v>
      </c>
      <c r="E3359" s="29">
        <v>298</v>
      </c>
      <c r="F3359" s="4">
        <v>1</v>
      </c>
      <c r="G3359" s="82" t="e">
        <f>F3359+G3334</f>
        <v>#REF!</v>
      </c>
      <c r="H3359" s="92">
        <f t="shared" si="236"/>
        <v>298</v>
      </c>
      <c r="I3359" s="92">
        <f t="shared" si="234"/>
        <v>5.6970934865054046</v>
      </c>
      <c r="J3359" s="149">
        <f t="shared" si="237"/>
        <v>42.044750417473232</v>
      </c>
    </row>
    <row r="3360" spans="1:10" x14ac:dyDescent="0.25">
      <c r="A3360" s="92">
        <f t="shared" si="235"/>
        <v>74</v>
      </c>
      <c r="B3360" s="5" t="s">
        <v>25</v>
      </c>
      <c r="C3360" s="26">
        <v>43966</v>
      </c>
      <c r="D3360" s="4">
        <v>17</v>
      </c>
      <c r="E3360" s="29">
        <v>315</v>
      </c>
      <c r="G3360" s="82">
        <f>F3360+G3335</f>
        <v>4</v>
      </c>
      <c r="H3360" s="92">
        <f t="shared" si="236"/>
        <v>315</v>
      </c>
      <c r="I3360" s="92">
        <f t="shared" si="234"/>
        <v>5.7525726388256331</v>
      </c>
      <c r="J3360" s="149">
        <f t="shared" si="237"/>
        <v>34.414153404729468</v>
      </c>
    </row>
    <row r="3361" spans="1:10" x14ac:dyDescent="0.25">
      <c r="A3361" s="92">
        <f t="shared" si="235"/>
        <v>75</v>
      </c>
      <c r="B3361" s="5" t="s">
        <v>25</v>
      </c>
      <c r="C3361" s="26">
        <v>43967</v>
      </c>
      <c r="D3361" s="4">
        <v>6</v>
      </c>
      <c r="E3361" s="29">
        <v>321</v>
      </c>
      <c r="G3361" s="82">
        <f>F3361+G3336</f>
        <v>2</v>
      </c>
      <c r="H3361" s="92">
        <f t="shared" si="236"/>
        <v>321</v>
      </c>
      <c r="I3361" s="92">
        <f t="shared" si="234"/>
        <v>5.7714411231300158</v>
      </c>
      <c r="J3361" s="149">
        <f t="shared" si="237"/>
        <v>31.057147524210727</v>
      </c>
    </row>
    <row r="3362" spans="1:10" x14ac:dyDescent="0.25">
      <c r="A3362" s="92">
        <f t="shared" si="235"/>
        <v>76</v>
      </c>
      <c r="B3362" s="5" t="s">
        <v>25</v>
      </c>
      <c r="C3362" s="26">
        <v>43968</v>
      </c>
      <c r="D3362" s="4">
        <v>2</v>
      </c>
      <c r="E3362" s="29">
        <v>323</v>
      </c>
      <c r="F3362" s="4">
        <v>1</v>
      </c>
      <c r="G3362" s="82">
        <f>F3362+G3337</f>
        <v>5</v>
      </c>
      <c r="H3362" s="92">
        <f t="shared" si="236"/>
        <v>323</v>
      </c>
      <c r="I3362" s="92">
        <f t="shared" si="234"/>
        <v>5.7776523232226564</v>
      </c>
      <c r="J3362" s="149">
        <f t="shared" si="237"/>
        <v>30.848631879074443</v>
      </c>
    </row>
    <row r="3363" spans="1:10" x14ac:dyDescent="0.25">
      <c r="A3363" s="92">
        <f t="shared" si="235"/>
        <v>77</v>
      </c>
      <c r="B3363" s="5" t="s">
        <v>25</v>
      </c>
      <c r="C3363" s="26">
        <v>43969</v>
      </c>
      <c r="D3363" s="4">
        <v>2</v>
      </c>
      <c r="E3363" s="29">
        <v>325</v>
      </c>
      <c r="G3363" s="82">
        <f>F3363+G3338</f>
        <v>22</v>
      </c>
      <c r="H3363" s="92">
        <f t="shared" si="236"/>
        <v>325</v>
      </c>
      <c r="I3363" s="92">
        <f t="shared" si="234"/>
        <v>5.7838251823297373</v>
      </c>
      <c r="J3363" s="149">
        <f t="shared" si="237"/>
        <v>34.663349176071343</v>
      </c>
    </row>
    <row r="3364" spans="1:10" x14ac:dyDescent="0.25">
      <c r="A3364" s="92">
        <f t="shared" si="235"/>
        <v>78</v>
      </c>
      <c r="B3364" s="5" t="s">
        <v>25</v>
      </c>
      <c r="C3364" s="26">
        <v>43970</v>
      </c>
      <c r="D3364" s="4">
        <v>6</v>
      </c>
      <c r="E3364" s="29">
        <v>331</v>
      </c>
      <c r="G3364" s="82">
        <f>F3364+G3339</f>
        <v>21</v>
      </c>
      <c r="H3364" s="92">
        <f t="shared" si="236"/>
        <v>331</v>
      </c>
      <c r="I3364" s="92">
        <f t="shared" si="234"/>
        <v>5.8021183753770629</v>
      </c>
      <c r="J3364" s="149">
        <f t="shared" si="237"/>
        <v>34.504671007857532</v>
      </c>
    </row>
    <row r="3365" spans="1:10" x14ac:dyDescent="0.25">
      <c r="A3365" s="92">
        <f t="shared" si="235"/>
        <v>79</v>
      </c>
      <c r="B3365" s="5" t="s">
        <v>25</v>
      </c>
      <c r="C3365" s="26">
        <v>43971</v>
      </c>
      <c r="D3365" s="4">
        <v>2</v>
      </c>
      <c r="E3365" s="29">
        <v>333</v>
      </c>
      <c r="F3365" s="4">
        <v>1</v>
      </c>
      <c r="G3365" s="82">
        <f>F3365+G3340</f>
        <v>27</v>
      </c>
      <c r="H3365" s="92">
        <f t="shared" si="236"/>
        <v>333</v>
      </c>
      <c r="I3365" s="92">
        <f t="shared" si="234"/>
        <v>5.8081424899804439</v>
      </c>
      <c r="J3365" s="149">
        <f t="shared" si="237"/>
        <v>38.893190124114945</v>
      </c>
    </row>
    <row r="3366" spans="1:10" x14ac:dyDescent="0.25">
      <c r="A3366" s="92">
        <f t="shared" si="235"/>
        <v>80</v>
      </c>
      <c r="B3366" s="5" t="s">
        <v>25</v>
      </c>
      <c r="C3366" s="26">
        <v>43972</v>
      </c>
      <c r="D3366" s="4">
        <v>3</v>
      </c>
      <c r="E3366" s="29">
        <v>336</v>
      </c>
      <c r="G3366" s="82">
        <f>F3366+G3341</f>
        <v>60</v>
      </c>
      <c r="H3366" s="92">
        <f t="shared" si="236"/>
        <v>336</v>
      </c>
      <c r="I3366" s="92">
        <f t="shared" si="234"/>
        <v>5.8171111599632042</v>
      </c>
      <c r="J3366" s="149">
        <f t="shared" si="237"/>
        <v>47.874885909403545</v>
      </c>
    </row>
    <row r="3367" spans="1:10" x14ac:dyDescent="0.25">
      <c r="A3367" s="92">
        <f t="shared" si="235"/>
        <v>81</v>
      </c>
      <c r="B3367" s="5" t="s">
        <v>25</v>
      </c>
      <c r="C3367" s="26">
        <v>43973</v>
      </c>
      <c r="D3367" s="4">
        <v>6</v>
      </c>
      <c r="E3367" s="29">
        <v>342</v>
      </c>
      <c r="F3367" s="4">
        <v>2</v>
      </c>
      <c r="G3367" s="82" t="e">
        <f>F3367+G3342</f>
        <v>#REF!</v>
      </c>
      <c r="H3367" s="92">
        <f t="shared" si="236"/>
        <v>342</v>
      </c>
      <c r="I3367" s="92">
        <f t="shared" si="234"/>
        <v>5.8348107370626048</v>
      </c>
      <c r="J3367" s="149">
        <f t="shared" si="237"/>
        <v>63.718101903128975</v>
      </c>
    </row>
    <row r="3368" spans="1:10" x14ac:dyDescent="0.25">
      <c r="A3368" s="92">
        <f t="shared" si="235"/>
        <v>82</v>
      </c>
      <c r="B3368" s="5" t="s">
        <v>25</v>
      </c>
      <c r="C3368" s="26">
        <v>43974</v>
      </c>
      <c r="D3368" s="4">
        <v>5</v>
      </c>
      <c r="E3368" s="29">
        <v>347</v>
      </c>
      <c r="G3368" s="82" t="e">
        <f>F3368+G3343</f>
        <v>#REF!</v>
      </c>
      <c r="H3368" s="92">
        <f t="shared" si="236"/>
        <v>347</v>
      </c>
      <c r="I3368" s="92">
        <f t="shared" si="234"/>
        <v>5.8493247799468593</v>
      </c>
      <c r="J3368" s="149">
        <f t="shared" si="237"/>
        <v>62.148432973225617</v>
      </c>
    </row>
    <row r="3369" spans="1:10" x14ac:dyDescent="0.25">
      <c r="A3369" s="92">
        <f t="shared" si="235"/>
        <v>83</v>
      </c>
      <c r="B3369" s="5" t="s">
        <v>25</v>
      </c>
      <c r="C3369" s="26">
        <v>43975</v>
      </c>
      <c r="D3369" s="4">
        <v>5</v>
      </c>
      <c r="E3369" s="29">
        <v>352</v>
      </c>
      <c r="G3369" s="82" t="e">
        <f>F3369+G3344</f>
        <v>#REF!</v>
      </c>
      <c r="H3369" s="92">
        <f t="shared" si="236"/>
        <v>352</v>
      </c>
      <c r="I3369" s="92">
        <f t="shared" si="234"/>
        <v>5.8636311755980968</v>
      </c>
      <c r="J3369" s="149">
        <f t="shared" si="237"/>
        <v>56.179664407244012</v>
      </c>
    </row>
    <row r="3370" spans="1:10" x14ac:dyDescent="0.25">
      <c r="A3370" s="92">
        <f t="shared" si="235"/>
        <v>84</v>
      </c>
      <c r="B3370" s="5" t="s">
        <v>25</v>
      </c>
      <c r="C3370" s="26">
        <v>43976</v>
      </c>
      <c r="D3370" s="4">
        <v>4</v>
      </c>
      <c r="E3370" s="29">
        <v>356</v>
      </c>
      <c r="F3370" s="4">
        <v>1</v>
      </c>
      <c r="G3370" s="82" t="e">
        <f>F3370+G3345</f>
        <v>#REF!</v>
      </c>
      <c r="H3370" s="92">
        <f t="shared" si="236"/>
        <v>356</v>
      </c>
      <c r="I3370" s="92">
        <f t="shared" si="234"/>
        <v>5.8749307308520304</v>
      </c>
      <c r="J3370" s="149">
        <f t="shared" si="237"/>
        <v>53.586490574280532</v>
      </c>
    </row>
    <row r="3371" spans="1:10" x14ac:dyDescent="0.25">
      <c r="A3371" s="92">
        <f t="shared" si="235"/>
        <v>85</v>
      </c>
      <c r="B3371" s="5" t="s">
        <v>25</v>
      </c>
      <c r="C3371" s="26">
        <v>43977</v>
      </c>
      <c r="D3371" s="4">
        <v>4</v>
      </c>
      <c r="E3371" s="29">
        <v>360</v>
      </c>
      <c r="G3371" s="82">
        <f>F3371+G3346</f>
        <v>260</v>
      </c>
      <c r="H3371" s="92">
        <f t="shared" si="236"/>
        <v>360</v>
      </c>
      <c r="I3371" s="92">
        <f t="shared" si="234"/>
        <v>5.8861040314501558</v>
      </c>
      <c r="J3371" s="149">
        <f t="shared" si="237"/>
        <v>54.116142353847017</v>
      </c>
    </row>
    <row r="3372" spans="1:10" x14ac:dyDescent="0.25">
      <c r="A3372" s="92">
        <f t="shared" si="235"/>
        <v>86</v>
      </c>
      <c r="B3372" s="5" t="s">
        <v>25</v>
      </c>
      <c r="C3372" s="26">
        <v>43978</v>
      </c>
      <c r="D3372" s="4">
        <v>8</v>
      </c>
      <c r="E3372" s="29">
        <v>368</v>
      </c>
      <c r="G3372" s="82">
        <f>F3372+G3347</f>
        <v>260</v>
      </c>
      <c r="H3372" s="92">
        <f t="shared" si="236"/>
        <v>368</v>
      </c>
      <c r="I3372" s="92">
        <f t="shared" si="234"/>
        <v>5.9080829381689313</v>
      </c>
      <c r="J3372" s="149">
        <f t="shared" si="237"/>
        <v>49.375575169802509</v>
      </c>
    </row>
    <row r="3373" spans="1:10" x14ac:dyDescent="0.25">
      <c r="A3373" s="92">
        <f t="shared" si="235"/>
        <v>87</v>
      </c>
      <c r="B3373" s="5" t="s">
        <v>25</v>
      </c>
      <c r="C3373" s="26">
        <v>43979</v>
      </c>
      <c r="D3373" s="4">
        <v>7</v>
      </c>
      <c r="E3373" s="29">
        <v>375</v>
      </c>
      <c r="G3373" s="82" t="e">
        <f>F3373+G3348</f>
        <v>#REF!</v>
      </c>
      <c r="H3373" s="92">
        <f t="shared" si="236"/>
        <v>375</v>
      </c>
      <c r="I3373" s="92">
        <f t="shared" si="234"/>
        <v>5.9269260259704106</v>
      </c>
      <c r="J3373" s="149">
        <f t="shared" si="237"/>
        <v>46.331067893738414</v>
      </c>
    </row>
    <row r="3374" spans="1:10" x14ac:dyDescent="0.25">
      <c r="A3374" s="92">
        <f t="shared" si="235"/>
        <v>88</v>
      </c>
      <c r="B3374" s="5" t="s">
        <v>25</v>
      </c>
      <c r="C3374" s="26">
        <v>43980</v>
      </c>
      <c r="D3374" s="4">
        <v>12</v>
      </c>
      <c r="E3374" s="29">
        <v>387</v>
      </c>
      <c r="G3374" s="82" t="e">
        <f>F3374+G3349</f>
        <v>#REF!</v>
      </c>
      <c r="H3374" s="92">
        <f t="shared" si="236"/>
        <v>387</v>
      </c>
      <c r="I3374" s="92">
        <f t="shared" si="234"/>
        <v>5.9584246930297819</v>
      </c>
      <c r="J3374" s="149">
        <f t="shared" si="237"/>
        <v>41.653318793366722</v>
      </c>
    </row>
    <row r="3375" spans="1:10" x14ac:dyDescent="0.25">
      <c r="A3375" s="92">
        <f t="shared" si="235"/>
        <v>89</v>
      </c>
      <c r="B3375" s="5" t="s">
        <v>25</v>
      </c>
      <c r="C3375" s="26">
        <v>43981</v>
      </c>
      <c r="D3375" s="4">
        <v>5</v>
      </c>
      <c r="E3375" s="29">
        <v>392</v>
      </c>
      <c r="G3375" s="82">
        <f>F3375+G3350</f>
        <v>267</v>
      </c>
      <c r="H3375" s="92">
        <f t="shared" si="236"/>
        <v>392</v>
      </c>
      <c r="I3375" s="92">
        <f t="shared" si="234"/>
        <v>5.9712618397904622</v>
      </c>
      <c r="J3375" s="149">
        <f t="shared" si="237"/>
        <v>38.674646543451459</v>
      </c>
    </row>
    <row r="3376" spans="1:10" x14ac:dyDescent="0.25">
      <c r="A3376" s="92">
        <f t="shared" si="235"/>
        <v>90</v>
      </c>
      <c r="B3376" s="5" t="s">
        <v>25</v>
      </c>
      <c r="C3376" s="26">
        <v>43982</v>
      </c>
      <c r="D3376" s="4">
        <v>4</v>
      </c>
      <c r="E3376" s="29">
        <v>396</v>
      </c>
      <c r="G3376" s="82" t="e">
        <f>F3376+G3351</f>
        <v>#REF!</v>
      </c>
      <c r="H3376" s="92">
        <f t="shared" si="236"/>
        <v>396</v>
      </c>
      <c r="I3376" s="92">
        <f t="shared" si="234"/>
        <v>5.9814142112544806</v>
      </c>
      <c r="J3376" s="149">
        <f t="shared" si="237"/>
        <v>37.760413942739305</v>
      </c>
    </row>
    <row r="3377" spans="1:10" x14ac:dyDescent="0.25">
      <c r="A3377" s="92">
        <f t="shared" si="235"/>
        <v>91</v>
      </c>
      <c r="B3377" s="5" t="s">
        <v>25</v>
      </c>
      <c r="C3377" s="26">
        <v>43983</v>
      </c>
      <c r="D3377" s="4">
        <v>11</v>
      </c>
      <c r="E3377" s="29">
        <v>407</v>
      </c>
      <c r="G3377" s="82" t="e">
        <f>F3377+G3352</f>
        <v>#REF!</v>
      </c>
      <c r="H3377" s="92">
        <f t="shared" si="236"/>
        <v>407</v>
      </c>
      <c r="I3377" s="92">
        <f t="shared" si="234"/>
        <v>6.0088131854425946</v>
      </c>
      <c r="J3377" s="149">
        <f t="shared" si="237"/>
        <v>35.616384166989683</v>
      </c>
    </row>
    <row r="3378" spans="1:10" x14ac:dyDescent="0.25">
      <c r="A3378" s="92">
        <f t="shared" si="235"/>
        <v>92</v>
      </c>
      <c r="B3378" s="5" t="s">
        <v>25</v>
      </c>
      <c r="C3378" s="26">
        <v>43984</v>
      </c>
      <c r="D3378" s="4">
        <v>3</v>
      </c>
      <c r="E3378" s="29">
        <v>410</v>
      </c>
      <c r="G3378" s="82">
        <f>F3378+G3353</f>
        <v>260</v>
      </c>
      <c r="H3378" s="92">
        <f t="shared" si="236"/>
        <v>410</v>
      </c>
      <c r="I3378" s="92">
        <f t="shared" si="234"/>
        <v>6.0161571596983539</v>
      </c>
      <c r="J3378" s="149">
        <f t="shared" si="237"/>
        <v>36.611616584680284</v>
      </c>
    </row>
    <row r="3379" spans="1:10" x14ac:dyDescent="0.25">
      <c r="A3379" s="92">
        <f t="shared" si="235"/>
        <v>93</v>
      </c>
      <c r="B3379" s="5" t="s">
        <v>25</v>
      </c>
      <c r="C3379" s="26">
        <v>43985</v>
      </c>
      <c r="D3379" s="4">
        <v>16</v>
      </c>
      <c r="E3379" s="29">
        <v>426</v>
      </c>
      <c r="F3379" s="4">
        <v>1</v>
      </c>
      <c r="G3379" s="82">
        <f>F3379+G3354</f>
        <v>292</v>
      </c>
      <c r="H3379" s="92">
        <f t="shared" si="236"/>
        <v>426</v>
      </c>
      <c r="I3379" s="92">
        <f t="shared" si="234"/>
        <v>6.0544393462693709</v>
      </c>
      <c r="J3379" s="149">
        <f t="shared" si="237"/>
        <v>35.677384496558275</v>
      </c>
    </row>
    <row r="3380" spans="1:10" x14ac:dyDescent="0.25">
      <c r="A3380" s="92">
        <f t="shared" si="235"/>
        <v>94</v>
      </c>
      <c r="B3380" s="5" t="s">
        <v>25</v>
      </c>
      <c r="C3380" s="26">
        <v>43986</v>
      </c>
      <c r="D3380" s="4">
        <v>8</v>
      </c>
      <c r="E3380" s="29">
        <v>434</v>
      </c>
      <c r="F3380" s="4">
        <v>1</v>
      </c>
      <c r="G3380" s="82" t="e">
        <f>F3380+G3355</f>
        <v>#REF!</v>
      </c>
      <c r="H3380" s="92">
        <f t="shared" si="236"/>
        <v>434</v>
      </c>
      <c r="I3380" s="92">
        <f t="shared" si="234"/>
        <v>6.0730445341004051</v>
      </c>
      <c r="J3380" s="149">
        <f t="shared" si="237"/>
        <v>34.969844625918576</v>
      </c>
    </row>
    <row r="3381" spans="1:10" x14ac:dyDescent="0.25">
      <c r="A3381" s="92">
        <f t="shared" si="235"/>
        <v>95</v>
      </c>
      <c r="B3381" s="5" t="s">
        <v>25</v>
      </c>
      <c r="C3381" s="26">
        <v>43987</v>
      </c>
      <c r="D3381" s="4">
        <v>8</v>
      </c>
      <c r="E3381" s="29">
        <v>442</v>
      </c>
      <c r="G3381" s="82" t="e">
        <f>F3381+G3356</f>
        <v>#REF!</v>
      </c>
      <c r="H3381" s="92">
        <f t="shared" si="236"/>
        <v>442</v>
      </c>
      <c r="I3381" s="92">
        <f t="shared" si="234"/>
        <v>6.0913098820776979</v>
      </c>
      <c r="J3381" s="149">
        <f t="shared" si="237"/>
        <v>34.958476902998186</v>
      </c>
    </row>
    <row r="3382" spans="1:10" x14ac:dyDescent="0.25">
      <c r="A3382" s="92">
        <f t="shared" si="235"/>
        <v>96</v>
      </c>
      <c r="B3382" s="5" t="s">
        <v>25</v>
      </c>
      <c r="C3382" s="26">
        <v>43988</v>
      </c>
      <c r="D3382" s="4">
        <v>15</v>
      </c>
      <c r="E3382" s="29">
        <v>457</v>
      </c>
      <c r="G3382" s="82">
        <f>F3382+G3357</f>
        <v>145</v>
      </c>
      <c r="H3382" s="92">
        <f t="shared" si="236"/>
        <v>457</v>
      </c>
      <c r="I3382" s="92">
        <f t="shared" si="234"/>
        <v>6.1246833908942051</v>
      </c>
      <c r="J3382" s="149">
        <f t="shared" si="237"/>
        <v>31.397860345632562</v>
      </c>
    </row>
    <row r="3383" spans="1:10" x14ac:dyDescent="0.25">
      <c r="A3383" s="92">
        <f t="shared" si="235"/>
        <v>97</v>
      </c>
      <c r="B3383" s="5" t="s">
        <v>25</v>
      </c>
      <c r="C3383" s="26">
        <v>43989</v>
      </c>
      <c r="D3383" s="4">
        <v>10</v>
      </c>
      <c r="E3383" s="29">
        <v>467</v>
      </c>
      <c r="F3383" s="4">
        <v>1</v>
      </c>
      <c r="G3383" s="82" t="e">
        <f>F3383+G3358</f>
        <v>#REF!</v>
      </c>
      <c r="H3383" s="92">
        <f t="shared" si="236"/>
        <v>467</v>
      </c>
      <c r="I3383" s="92">
        <f t="shared" si="234"/>
        <v>6.1463292576688975</v>
      </c>
      <c r="J3383" s="149">
        <f t="shared" si="237"/>
        <v>29.438660640904494</v>
      </c>
    </row>
    <row r="3384" spans="1:10" x14ac:dyDescent="0.25">
      <c r="A3384" s="92">
        <f t="shared" si="235"/>
        <v>98</v>
      </c>
      <c r="B3384" s="5" t="s">
        <v>25</v>
      </c>
      <c r="C3384" s="26">
        <v>43990</v>
      </c>
      <c r="D3384" s="4">
        <v>11</v>
      </c>
      <c r="E3384" s="29">
        <v>478</v>
      </c>
      <c r="F3384" s="4">
        <v>2</v>
      </c>
      <c r="G3384" s="82" t="e">
        <f>F3384+G3359</f>
        <v>#REF!</v>
      </c>
      <c r="H3384" s="92">
        <f t="shared" si="236"/>
        <v>478</v>
      </c>
      <c r="I3384" s="92">
        <f t="shared" si="234"/>
        <v>6.1696107324914564</v>
      </c>
      <c r="J3384" s="149">
        <f t="shared" si="237"/>
        <v>29.033199651992124</v>
      </c>
    </row>
    <row r="3385" spans="1:10" x14ac:dyDescent="0.25">
      <c r="A3385" s="92">
        <f t="shared" si="235"/>
        <v>99</v>
      </c>
      <c r="B3385" s="5" t="s">
        <v>25</v>
      </c>
      <c r="C3385" s="26">
        <v>43991</v>
      </c>
      <c r="D3385" s="4">
        <v>13</v>
      </c>
      <c r="E3385" s="29">
        <v>491</v>
      </c>
      <c r="F3385" s="4">
        <v>1</v>
      </c>
      <c r="G3385" s="82">
        <f>F3385+G3360</f>
        <v>5</v>
      </c>
      <c r="H3385" s="92">
        <f t="shared" si="236"/>
        <v>491</v>
      </c>
      <c r="I3385" s="92">
        <f t="shared" si="234"/>
        <v>6.1964441277945204</v>
      </c>
      <c r="J3385" s="149">
        <f t="shared" si="237"/>
        <v>27.843980340858355</v>
      </c>
    </row>
    <row r="3386" spans="1:10" x14ac:dyDescent="0.25">
      <c r="A3386" s="92">
        <f t="shared" si="235"/>
        <v>100</v>
      </c>
      <c r="B3386" s="5" t="s">
        <v>25</v>
      </c>
      <c r="C3386" s="26">
        <v>43992</v>
      </c>
      <c r="D3386" s="4">
        <v>12</v>
      </c>
      <c r="E3386" s="29">
        <v>503</v>
      </c>
      <c r="G3386" s="82">
        <f>F3386+G3361</f>
        <v>2</v>
      </c>
      <c r="H3386" s="92">
        <f t="shared" si="236"/>
        <v>503</v>
      </c>
      <c r="I3386" s="92">
        <f t="shared" si="234"/>
        <v>6.2205901700997392</v>
      </c>
      <c r="J3386" s="149">
        <f t="shared" si="237"/>
        <v>28.588972604549625</v>
      </c>
    </row>
    <row r="3387" spans="1:10" x14ac:dyDescent="0.25">
      <c r="A3387" s="92">
        <f t="shared" si="235"/>
        <v>101</v>
      </c>
      <c r="B3387" s="5" t="s">
        <v>25</v>
      </c>
      <c r="C3387" s="26">
        <v>43993</v>
      </c>
      <c r="D3387" s="4">
        <v>14</v>
      </c>
      <c r="E3387" s="29">
        <v>517</v>
      </c>
      <c r="F3387" s="4">
        <v>1</v>
      </c>
      <c r="G3387" s="82">
        <f>F3387+G3362</f>
        <v>6</v>
      </c>
      <c r="H3387" s="92">
        <f t="shared" si="236"/>
        <v>517</v>
      </c>
      <c r="I3387" s="92">
        <f t="shared" si="234"/>
        <v>6.2480428745084291</v>
      </c>
      <c r="J3387" s="149">
        <f t="shared" si="237"/>
        <v>27.595092940558352</v>
      </c>
    </row>
    <row r="3388" spans="1:10" x14ac:dyDescent="0.25">
      <c r="A3388" s="92">
        <f t="shared" si="235"/>
        <v>102</v>
      </c>
      <c r="B3388" s="5" t="s">
        <v>25</v>
      </c>
      <c r="C3388" s="26">
        <v>43994</v>
      </c>
      <c r="D3388" s="4">
        <v>16</v>
      </c>
      <c r="E3388" s="29">
        <v>533</v>
      </c>
      <c r="G3388" s="82">
        <f>F3388+G3363</f>
        <v>22</v>
      </c>
      <c r="H3388" s="92">
        <f t="shared" si="236"/>
        <v>533</v>
      </c>
      <c r="I3388" s="92">
        <f t="shared" si="234"/>
        <v>6.2785214241658442</v>
      </c>
      <c r="J3388" s="149">
        <f t="shared" si="237"/>
        <v>26.746526901123676</v>
      </c>
    </row>
    <row r="3389" spans="1:10" x14ac:dyDescent="0.25">
      <c r="A3389" s="92">
        <f t="shared" si="235"/>
        <v>103</v>
      </c>
      <c r="B3389" s="5" t="s">
        <v>25</v>
      </c>
      <c r="C3389" s="26">
        <v>43995</v>
      </c>
      <c r="D3389" s="4">
        <v>13</v>
      </c>
      <c r="E3389" s="29">
        <v>546</v>
      </c>
      <c r="F3389" s="4">
        <v>3</v>
      </c>
      <c r="G3389" s="82">
        <f>F3389+G3364</f>
        <v>24</v>
      </c>
      <c r="H3389" s="92">
        <f t="shared" si="236"/>
        <v>546</v>
      </c>
      <c r="I3389" s="92">
        <f t="shared" si="234"/>
        <v>6.3026189757449051</v>
      </c>
      <c r="J3389" s="149">
        <f t="shared" si="237"/>
        <v>26.881644909155732</v>
      </c>
    </row>
    <row r="3390" spans="1:10" x14ac:dyDescent="0.25">
      <c r="A3390" s="92">
        <f t="shared" si="235"/>
        <v>104</v>
      </c>
      <c r="B3390" s="5" t="s">
        <v>25</v>
      </c>
      <c r="C3390" s="26">
        <v>43996</v>
      </c>
      <c r="D3390" s="4">
        <v>6</v>
      </c>
      <c r="E3390" s="29">
        <v>552</v>
      </c>
      <c r="G3390" s="82">
        <f>F3390+G3365</f>
        <v>27</v>
      </c>
      <c r="H3390" s="92">
        <f t="shared" si="236"/>
        <v>552</v>
      </c>
      <c r="I3390" s="92">
        <f t="shared" si="234"/>
        <v>6.313548046277095</v>
      </c>
      <c r="J3390" s="149">
        <f t="shared" si="237"/>
        <v>27.604200937270214</v>
      </c>
    </row>
    <row r="3391" spans="1:10" x14ac:dyDescent="0.25">
      <c r="A3391" s="92">
        <f t="shared" si="235"/>
        <v>105</v>
      </c>
      <c r="B3391" s="5" t="s">
        <v>25</v>
      </c>
      <c r="C3391" s="26">
        <v>43997</v>
      </c>
      <c r="D3391" s="4">
        <v>12</v>
      </c>
      <c r="E3391" s="29">
        <v>564</v>
      </c>
      <c r="F3391" s="4">
        <v>1</v>
      </c>
      <c r="G3391" s="82">
        <f>F3391+G3366</f>
        <v>61</v>
      </c>
      <c r="H3391" s="92">
        <f t="shared" si="236"/>
        <v>564</v>
      </c>
      <c r="I3391" s="92">
        <f t="shared" si="234"/>
        <v>6.3350542514980592</v>
      </c>
      <c r="J3391" s="149">
        <f t="shared" si="237"/>
        <v>28.821242780679391</v>
      </c>
    </row>
    <row r="3392" spans="1:10" x14ac:dyDescent="0.25">
      <c r="A3392" s="92">
        <f t="shared" si="235"/>
        <v>106</v>
      </c>
      <c r="B3392" s="5" t="s">
        <v>25</v>
      </c>
      <c r="C3392" s="26">
        <v>43998</v>
      </c>
      <c r="D3392" s="4">
        <v>17</v>
      </c>
      <c r="E3392" s="29">
        <v>581</v>
      </c>
      <c r="G3392" s="82" t="e">
        <f>F3392+G3367</f>
        <v>#REF!</v>
      </c>
      <c r="H3392" s="92">
        <f t="shared" si="236"/>
        <v>581</v>
      </c>
      <c r="I3392" s="92">
        <f t="shared" si="234"/>
        <v>6.3647507568519108</v>
      </c>
      <c r="J3392" s="149">
        <f t="shared" si="237"/>
        <v>29.539321992079728</v>
      </c>
    </row>
    <row r="3393" spans="1:10" x14ac:dyDescent="0.25">
      <c r="A3393" s="92">
        <f t="shared" si="235"/>
        <v>107</v>
      </c>
      <c r="B3393" s="5" t="s">
        <v>25</v>
      </c>
      <c r="C3393" s="26">
        <v>43999</v>
      </c>
      <c r="D3393" s="4">
        <v>14</v>
      </c>
      <c r="E3393" s="29">
        <v>595</v>
      </c>
      <c r="G3393" s="82" t="e">
        <f>F3393+G3368</f>
        <v>#REF!</v>
      </c>
      <c r="H3393" s="92">
        <f t="shared" si="236"/>
        <v>595</v>
      </c>
      <c r="I3393" s="92">
        <f t="shared" si="234"/>
        <v>6.3885614055456301</v>
      </c>
      <c r="J3393" s="149">
        <f t="shared" si="237"/>
        <v>30.014637506758195</v>
      </c>
    </row>
    <row r="3394" spans="1:10" x14ac:dyDescent="0.25">
      <c r="A3394" s="92">
        <f t="shared" si="235"/>
        <v>108</v>
      </c>
      <c r="B3394" s="5" t="s">
        <v>25</v>
      </c>
      <c r="C3394" s="26">
        <v>44000</v>
      </c>
      <c r="D3394" s="4">
        <v>27</v>
      </c>
      <c r="E3394" s="29">
        <v>622</v>
      </c>
      <c r="F3394" s="4">
        <v>3</v>
      </c>
      <c r="G3394" s="82" t="e">
        <f>F3394+G3369</f>
        <v>#REF!</v>
      </c>
      <c r="H3394" s="92">
        <f t="shared" si="236"/>
        <v>622</v>
      </c>
      <c r="I3394" s="92">
        <f t="shared" ref="I3394:I3457" si="238">LN(H3394)</f>
        <v>6.4329400927391793</v>
      </c>
      <c r="J3394" s="149">
        <f t="shared" si="237"/>
        <v>28.36916502274817</v>
      </c>
    </row>
    <row r="3395" spans="1:10" x14ac:dyDescent="0.25">
      <c r="A3395" s="92">
        <f t="shared" si="235"/>
        <v>109</v>
      </c>
      <c r="B3395" s="5" t="s">
        <v>25</v>
      </c>
      <c r="C3395" s="26">
        <v>44001</v>
      </c>
      <c r="D3395" s="4">
        <v>34</v>
      </c>
      <c r="E3395" s="29">
        <v>656</v>
      </c>
      <c r="G3395" s="82" t="e">
        <f>F3395+G3370</f>
        <v>#REF!</v>
      </c>
      <c r="H3395" s="92">
        <f t="shared" si="236"/>
        <v>656</v>
      </c>
      <c r="I3395" s="92">
        <f t="shared" si="238"/>
        <v>6.4861607889440887</v>
      </c>
      <c r="J3395" s="149">
        <f t="shared" si="237"/>
        <v>24.673246003122536</v>
      </c>
    </row>
    <row r="3396" spans="1:10" x14ac:dyDescent="0.25">
      <c r="A3396" s="92">
        <f t="shared" ref="A3396:A3459" si="239">IF(EXACT(B3396,B3395),A3395+1,1)</f>
        <v>110</v>
      </c>
      <c r="B3396" s="5" t="s">
        <v>25</v>
      </c>
      <c r="C3396" s="26">
        <v>44002</v>
      </c>
      <c r="D3396" s="4">
        <v>19</v>
      </c>
      <c r="E3396" s="29">
        <v>675</v>
      </c>
      <c r="G3396" s="82">
        <f>F3396+G3371</f>
        <v>260</v>
      </c>
      <c r="H3396" s="92">
        <f t="shared" si="236"/>
        <v>675</v>
      </c>
      <c r="I3396" s="92">
        <f t="shared" si="238"/>
        <v>6.5147126908725301</v>
      </c>
      <c r="J3396" s="149">
        <f t="shared" si="237"/>
        <v>21.846250821396715</v>
      </c>
    </row>
    <row r="3397" spans="1:10" x14ac:dyDescent="0.25">
      <c r="A3397" s="92">
        <f t="shared" si="239"/>
        <v>111</v>
      </c>
      <c r="B3397" s="5" t="s">
        <v>25</v>
      </c>
      <c r="C3397" s="26">
        <v>44003</v>
      </c>
      <c r="D3397" s="4">
        <v>16</v>
      </c>
      <c r="E3397" s="29">
        <v>691</v>
      </c>
      <c r="F3397" s="4">
        <v>2</v>
      </c>
      <c r="G3397" s="82">
        <f>F3397+G3372</f>
        <v>262</v>
      </c>
      <c r="H3397" s="92">
        <f t="shared" si="236"/>
        <v>691</v>
      </c>
      <c r="I3397" s="92">
        <f t="shared" si="238"/>
        <v>6.5381398237676702</v>
      </c>
      <c r="J3397" s="149">
        <f t="shared" si="237"/>
        <v>20.223509901384382</v>
      </c>
    </row>
    <row r="3398" spans="1:10" x14ac:dyDescent="0.25">
      <c r="A3398" s="92">
        <f t="shared" si="239"/>
        <v>112</v>
      </c>
      <c r="B3398" s="5" t="s">
        <v>25</v>
      </c>
      <c r="C3398" s="26">
        <v>44004</v>
      </c>
      <c r="D3398" s="4">
        <v>8</v>
      </c>
      <c r="E3398" s="29">
        <v>699</v>
      </c>
      <c r="F3398" s="4">
        <v>4</v>
      </c>
      <c r="G3398" s="82" t="e">
        <f>F3398+G3373</f>
        <v>#REF!</v>
      </c>
      <c r="H3398" s="92">
        <f t="shared" si="236"/>
        <v>699</v>
      </c>
      <c r="I3398" s="92">
        <f t="shared" si="238"/>
        <v>6.5496507422338102</v>
      </c>
      <c r="J3398" s="149">
        <f t="shared" si="237"/>
        <v>20.788510574643638</v>
      </c>
    </row>
    <row r="3399" spans="1:10" x14ac:dyDescent="0.25">
      <c r="A3399" s="92">
        <f t="shared" si="239"/>
        <v>113</v>
      </c>
      <c r="B3399" s="5" t="s">
        <v>25</v>
      </c>
      <c r="C3399" s="26">
        <v>44005</v>
      </c>
      <c r="D3399" s="4">
        <v>19</v>
      </c>
      <c r="E3399" s="29">
        <v>718</v>
      </c>
      <c r="F3399" s="4">
        <v>1</v>
      </c>
      <c r="G3399" s="82" t="e">
        <f>F3399+G3374</f>
        <v>#REF!</v>
      </c>
      <c r="H3399" s="92">
        <f t="shared" si="236"/>
        <v>718</v>
      </c>
      <c r="I3399" s="92">
        <f t="shared" si="238"/>
        <v>6.576469569048224</v>
      </c>
      <c r="J3399" s="149">
        <f t="shared" si="237"/>
        <v>22.124833289531296</v>
      </c>
    </row>
    <row r="3400" spans="1:10" x14ac:dyDescent="0.25">
      <c r="A3400" s="92">
        <f t="shared" si="239"/>
        <v>114</v>
      </c>
      <c r="B3400" s="5" t="s">
        <v>25</v>
      </c>
      <c r="C3400" s="26">
        <v>44006</v>
      </c>
      <c r="D3400" s="4">
        <v>24</v>
      </c>
      <c r="E3400" s="29">
        <v>742</v>
      </c>
      <c r="F3400" s="4">
        <v>2</v>
      </c>
      <c r="G3400" s="82">
        <f>F3400+G3375</f>
        <v>269</v>
      </c>
      <c r="H3400" s="92">
        <f t="shared" si="236"/>
        <v>742</v>
      </c>
      <c r="I3400" s="92">
        <f t="shared" si="238"/>
        <v>6.6093492431673804</v>
      </c>
      <c r="J3400" s="149">
        <f t="shared" si="237"/>
        <v>23.505438336628679</v>
      </c>
    </row>
    <row r="3401" spans="1:10" x14ac:dyDescent="0.25">
      <c r="A3401" s="92">
        <f t="shared" si="239"/>
        <v>115</v>
      </c>
      <c r="B3401" s="5" t="s">
        <v>25</v>
      </c>
      <c r="C3401" s="26">
        <v>44007</v>
      </c>
      <c r="D3401" s="4">
        <v>50</v>
      </c>
      <c r="E3401" s="29">
        <v>792</v>
      </c>
      <c r="G3401" s="82" t="e">
        <f>F3401+G3376</f>
        <v>#REF!</v>
      </c>
      <c r="H3401" s="92">
        <f t="shared" si="236"/>
        <v>792</v>
      </c>
      <c r="I3401" s="92">
        <f t="shared" si="238"/>
        <v>6.674561391814426</v>
      </c>
      <c r="J3401" s="149">
        <f t="shared" si="237"/>
        <v>23.251864095871998</v>
      </c>
    </row>
    <row r="3402" spans="1:10" x14ac:dyDescent="0.25">
      <c r="A3402" s="92">
        <f t="shared" si="239"/>
        <v>116</v>
      </c>
      <c r="B3402" s="5" t="s">
        <v>25</v>
      </c>
      <c r="C3402" s="26">
        <v>44008</v>
      </c>
      <c r="D3402" s="4">
        <v>13</v>
      </c>
      <c r="E3402" s="29">
        <v>805</v>
      </c>
      <c r="G3402" s="82" t="e">
        <f>F3402+G3377</f>
        <v>#REF!</v>
      </c>
      <c r="H3402" s="92">
        <f t="shared" si="236"/>
        <v>805</v>
      </c>
      <c r="I3402" s="92">
        <f t="shared" si="238"/>
        <v>6.6908422774185636</v>
      </c>
      <c r="J3402" s="149">
        <f t="shared" si="237"/>
        <v>23.549153233983734</v>
      </c>
    </row>
    <row r="3403" spans="1:10" x14ac:dyDescent="0.25">
      <c r="A3403" s="92">
        <f t="shared" si="239"/>
        <v>117</v>
      </c>
      <c r="B3403" s="5" t="s">
        <v>25</v>
      </c>
      <c r="C3403" s="26">
        <v>44009</v>
      </c>
      <c r="D3403" s="4">
        <v>14</v>
      </c>
      <c r="E3403" s="29">
        <v>819</v>
      </c>
      <c r="G3403" s="82">
        <f>F3403+G3378</f>
        <v>260</v>
      </c>
      <c r="H3403" s="92">
        <f t="shared" si="236"/>
        <v>819</v>
      </c>
      <c r="I3403" s="92">
        <f t="shared" si="238"/>
        <v>6.7080840838530698</v>
      </c>
      <c r="J3403" s="149">
        <f t="shared" si="237"/>
        <v>23.061677800660441</v>
      </c>
    </row>
    <row r="3404" spans="1:10" x14ac:dyDescent="0.25">
      <c r="A3404" s="92">
        <f t="shared" si="239"/>
        <v>118</v>
      </c>
      <c r="B3404" s="5" t="s">
        <v>25</v>
      </c>
      <c r="C3404" s="26">
        <v>44010</v>
      </c>
      <c r="D3404" s="4">
        <v>6</v>
      </c>
      <c r="E3404" s="29">
        <v>825</v>
      </c>
      <c r="F3404" s="4">
        <v>1</v>
      </c>
      <c r="G3404" s="82">
        <f>F3404+G3379</f>
        <v>293</v>
      </c>
      <c r="H3404" s="92">
        <f t="shared" si="236"/>
        <v>825</v>
      </c>
      <c r="I3404" s="92">
        <f t="shared" si="238"/>
        <v>6.7153833863346808</v>
      </c>
      <c r="J3404" s="149">
        <f t="shared" si="237"/>
        <v>23.850695304731929</v>
      </c>
    </row>
    <row r="3405" spans="1:10" x14ac:dyDescent="0.25">
      <c r="A3405" s="92">
        <f t="shared" si="239"/>
        <v>119</v>
      </c>
      <c r="B3405" s="5" t="s">
        <v>25</v>
      </c>
      <c r="C3405" s="26">
        <v>44011</v>
      </c>
      <c r="D3405" s="4">
        <v>24</v>
      </c>
      <c r="E3405" s="29">
        <v>849</v>
      </c>
      <c r="G3405" s="82" t="e">
        <f>F3405+G3380</f>
        <v>#REF!</v>
      </c>
      <c r="H3405" s="92">
        <f t="shared" si="236"/>
        <v>849</v>
      </c>
      <c r="I3405" s="92">
        <f t="shared" si="238"/>
        <v>6.7440591863113477</v>
      </c>
      <c r="J3405" s="149">
        <f t="shared" si="237"/>
        <v>24.588888337063008</v>
      </c>
    </row>
    <row r="3406" spans="1:10" x14ac:dyDescent="0.25">
      <c r="A3406" s="92">
        <f t="shared" si="239"/>
        <v>120</v>
      </c>
      <c r="B3406" s="5" t="s">
        <v>25</v>
      </c>
      <c r="C3406" s="26">
        <v>44012</v>
      </c>
      <c r="D3406" s="4">
        <v>15</v>
      </c>
      <c r="E3406" s="29">
        <v>864</v>
      </c>
      <c r="G3406" s="82" t="e">
        <f>F3406+G3381</f>
        <v>#REF!</v>
      </c>
      <c r="H3406" s="92">
        <f t="shared" ref="H3406:H3469" si="240">IF(EXACT(B3406,B3405),D3406+H3405,E3406)</f>
        <v>864</v>
      </c>
      <c r="I3406" s="92">
        <f t="shared" si="238"/>
        <v>6.7615727688040552</v>
      </c>
      <c r="J3406" s="149">
        <f t="shared" si="237"/>
        <v>27.607832135545944</v>
      </c>
    </row>
    <row r="3407" spans="1:10" x14ac:dyDescent="0.25">
      <c r="A3407" s="92">
        <f t="shared" si="239"/>
        <v>121</v>
      </c>
      <c r="B3407" s="5" t="s">
        <v>25</v>
      </c>
      <c r="C3407" s="26">
        <v>44013</v>
      </c>
      <c r="D3407" s="4">
        <v>13</v>
      </c>
      <c r="E3407" s="29">
        <v>877</v>
      </c>
      <c r="G3407" s="82">
        <f>F3407+G3382</f>
        <v>145</v>
      </c>
      <c r="H3407" s="92">
        <f t="shared" si="240"/>
        <v>877</v>
      </c>
      <c r="I3407" s="92">
        <f t="shared" si="238"/>
        <v>6.776506992372183</v>
      </c>
      <c r="J3407" s="149">
        <f t="shared" si="237"/>
        <v>32.855931687122997</v>
      </c>
    </row>
    <row r="3408" spans="1:10" x14ac:dyDescent="0.25">
      <c r="A3408" s="92">
        <f t="shared" si="239"/>
        <v>122</v>
      </c>
      <c r="B3408" s="5" t="s">
        <v>25</v>
      </c>
      <c r="C3408" s="26">
        <v>44014</v>
      </c>
      <c r="D3408" s="4">
        <v>34</v>
      </c>
      <c r="E3408" s="29">
        <v>911</v>
      </c>
      <c r="G3408" s="82" t="e">
        <f>F3408+G3383</f>
        <v>#REF!</v>
      </c>
      <c r="H3408" s="92">
        <f t="shared" si="240"/>
        <v>911</v>
      </c>
      <c r="I3408" s="92">
        <f t="shared" si="238"/>
        <v>6.8145428972599582</v>
      </c>
      <c r="J3408" s="149">
        <f t="shared" si="237"/>
        <v>36.450918494168164</v>
      </c>
    </row>
    <row r="3409" spans="1:10" x14ac:dyDescent="0.25">
      <c r="A3409" s="92">
        <f t="shared" si="239"/>
        <v>123</v>
      </c>
      <c r="B3409" s="5" t="s">
        <v>25</v>
      </c>
      <c r="C3409" s="26">
        <v>44015</v>
      </c>
      <c r="D3409" s="4">
        <v>23</v>
      </c>
      <c r="E3409" s="29">
        <v>934</v>
      </c>
      <c r="G3409" s="82" t="e">
        <f>F3409+G3384</f>
        <v>#REF!</v>
      </c>
      <c r="H3409" s="92">
        <f t="shared" si="240"/>
        <v>934</v>
      </c>
      <c r="I3409" s="92">
        <f t="shared" si="238"/>
        <v>6.8394764382288429</v>
      </c>
      <c r="J3409" s="149">
        <f t="shared" si="237"/>
        <v>32.828025266890677</v>
      </c>
    </row>
    <row r="3410" spans="1:10" x14ac:dyDescent="0.25">
      <c r="A3410" s="92">
        <f t="shared" si="239"/>
        <v>124</v>
      </c>
      <c r="B3410" s="5" t="s">
        <v>25</v>
      </c>
      <c r="C3410" s="26">
        <v>44016</v>
      </c>
      <c r="D3410" s="4">
        <v>28</v>
      </c>
      <c r="E3410" s="29">
        <v>962</v>
      </c>
      <c r="G3410" s="82">
        <f>F3410+G3385</f>
        <v>5</v>
      </c>
      <c r="H3410" s="92">
        <f t="shared" si="240"/>
        <v>962</v>
      </c>
      <c r="I3410" s="92">
        <f t="shared" si="238"/>
        <v>6.8690144506657065</v>
      </c>
      <c r="J3410" s="149">
        <f t="shared" si="237"/>
        <v>29.505143124038039</v>
      </c>
    </row>
    <row r="3411" spans="1:10" x14ac:dyDescent="0.25">
      <c r="A3411" s="92">
        <f t="shared" si="239"/>
        <v>125</v>
      </c>
      <c r="B3411" s="5" t="s">
        <v>25</v>
      </c>
      <c r="C3411" s="26">
        <v>44017</v>
      </c>
      <c r="D3411" s="4">
        <v>3</v>
      </c>
      <c r="E3411" s="29">
        <v>965</v>
      </c>
      <c r="F3411" s="4">
        <v>1</v>
      </c>
      <c r="G3411" s="82">
        <f>F3411+G3386</f>
        <v>3</v>
      </c>
      <c r="H3411" s="92">
        <f t="shared" si="240"/>
        <v>965</v>
      </c>
      <c r="I3411" s="92">
        <f t="shared" si="238"/>
        <v>6.8721281013389861</v>
      </c>
      <c r="J3411" s="149">
        <f t="shared" si="237"/>
        <v>29.203643892275696</v>
      </c>
    </row>
    <row r="3412" spans="1:10" x14ac:dyDescent="0.25">
      <c r="A3412" s="92">
        <f t="shared" si="239"/>
        <v>126</v>
      </c>
      <c r="B3412" s="5" t="s">
        <v>25</v>
      </c>
      <c r="C3412" s="26">
        <v>44018</v>
      </c>
      <c r="D3412" s="4">
        <v>7</v>
      </c>
      <c r="E3412" s="29">
        <v>972</v>
      </c>
      <c r="F3412" s="4">
        <v>3</v>
      </c>
      <c r="G3412" s="82">
        <f>F3412+G3387</f>
        <v>9</v>
      </c>
      <c r="H3412" s="92">
        <f t="shared" si="240"/>
        <v>972</v>
      </c>
      <c r="I3412" s="92">
        <f t="shared" si="238"/>
        <v>6.879355804460439</v>
      </c>
      <c r="J3412" s="149">
        <f t="shared" si="237"/>
        <v>32.305429433970446</v>
      </c>
    </row>
    <row r="3413" spans="1:10" x14ac:dyDescent="0.25">
      <c r="A3413" s="92">
        <f t="shared" si="239"/>
        <v>127</v>
      </c>
      <c r="B3413" s="5" t="s">
        <v>25</v>
      </c>
      <c r="C3413" s="26">
        <v>44019</v>
      </c>
      <c r="D3413" s="4">
        <v>25</v>
      </c>
      <c r="E3413" s="29">
        <v>997</v>
      </c>
      <c r="F3413" s="4">
        <v>1</v>
      </c>
      <c r="G3413" s="82">
        <f>F3413+G3388</f>
        <v>23</v>
      </c>
      <c r="H3413" s="92">
        <f t="shared" si="240"/>
        <v>997</v>
      </c>
      <c r="I3413" s="92">
        <f t="shared" si="238"/>
        <v>6.9047507699618382</v>
      </c>
      <c r="J3413" s="149">
        <f t="shared" si="237"/>
        <v>33.875329046185399</v>
      </c>
    </row>
    <row r="3414" spans="1:10" x14ac:dyDescent="0.25">
      <c r="A3414" s="92">
        <f t="shared" si="239"/>
        <v>128</v>
      </c>
      <c r="B3414" s="5" t="s">
        <v>25</v>
      </c>
      <c r="C3414" s="26">
        <v>44020</v>
      </c>
      <c r="D3414" s="4">
        <v>11</v>
      </c>
      <c r="E3414" s="29">
        <v>1008</v>
      </c>
      <c r="G3414" s="82">
        <f>F3414+G3389</f>
        <v>24</v>
      </c>
      <c r="H3414" s="92">
        <f t="shared" si="240"/>
        <v>1008</v>
      </c>
      <c r="I3414" s="92">
        <f t="shared" si="238"/>
        <v>6.9157234486313142</v>
      </c>
      <c r="J3414" s="149">
        <f t="shared" si="237"/>
        <v>37.6051966690341</v>
      </c>
    </row>
    <row r="3415" spans="1:10" x14ac:dyDescent="0.25">
      <c r="A3415" s="92">
        <f t="shared" si="239"/>
        <v>129</v>
      </c>
      <c r="B3415" s="5" t="s">
        <v>25</v>
      </c>
      <c r="C3415" s="26">
        <v>44021</v>
      </c>
      <c r="D3415" s="4">
        <v>23</v>
      </c>
      <c r="E3415" s="29">
        <v>1031</v>
      </c>
      <c r="G3415" s="82">
        <f>F3415+G3390</f>
        <v>27</v>
      </c>
      <c r="H3415" s="92">
        <f t="shared" si="240"/>
        <v>1031</v>
      </c>
      <c r="I3415" s="92">
        <f t="shared" si="238"/>
        <v>6.9382844840169602</v>
      </c>
      <c r="J3415" s="149">
        <f t="shared" si="237"/>
        <v>42.753471420346287</v>
      </c>
    </row>
    <row r="3416" spans="1:10" x14ac:dyDescent="0.25">
      <c r="A3416" s="92">
        <f t="shared" si="239"/>
        <v>130</v>
      </c>
      <c r="B3416" s="5" t="s">
        <v>25</v>
      </c>
      <c r="C3416" s="26">
        <v>44022</v>
      </c>
      <c r="D3416" s="4">
        <v>26</v>
      </c>
      <c r="E3416" s="29">
        <v>1057</v>
      </c>
      <c r="G3416" s="82">
        <f>F3416+G3391</f>
        <v>61</v>
      </c>
      <c r="H3416" s="92">
        <f t="shared" si="240"/>
        <v>1057</v>
      </c>
      <c r="I3416" s="92">
        <f t="shared" si="238"/>
        <v>6.9631899858702377</v>
      </c>
      <c r="J3416" s="149">
        <f t="shared" si="237"/>
        <v>42.545309948552145</v>
      </c>
    </row>
    <row r="3417" spans="1:10" x14ac:dyDescent="0.25">
      <c r="A3417" s="92">
        <f t="shared" si="239"/>
        <v>131</v>
      </c>
      <c r="B3417" s="5" t="s">
        <v>25</v>
      </c>
      <c r="C3417" s="26">
        <v>44023</v>
      </c>
      <c r="D3417" s="4">
        <v>25</v>
      </c>
      <c r="E3417" s="29">
        <v>1082</v>
      </c>
      <c r="G3417" s="82" t="e">
        <f>F3417+G3392</f>
        <v>#REF!</v>
      </c>
      <c r="H3417" s="92">
        <f t="shared" si="240"/>
        <v>1082</v>
      </c>
      <c r="I3417" s="92">
        <f t="shared" si="238"/>
        <v>6.9865664594064265</v>
      </c>
      <c r="J3417" s="149">
        <f t="shared" si="237"/>
        <v>39.71831925115935</v>
      </c>
    </row>
    <row r="3418" spans="1:10" x14ac:dyDescent="0.25">
      <c r="A3418" s="92">
        <f t="shared" si="239"/>
        <v>132</v>
      </c>
      <c r="B3418" s="5" t="s">
        <v>25</v>
      </c>
      <c r="C3418" s="26">
        <v>44024</v>
      </c>
      <c r="D3418" s="4">
        <v>14</v>
      </c>
      <c r="E3418" s="29">
        <v>1096</v>
      </c>
      <c r="F3418" s="4">
        <v>1</v>
      </c>
      <c r="G3418" s="82" t="e">
        <f>F3418+G3393</f>
        <v>#REF!</v>
      </c>
      <c r="H3418" s="92">
        <f t="shared" si="240"/>
        <v>1096</v>
      </c>
      <c r="I3418" s="92">
        <f t="shared" si="238"/>
        <v>6.9994224675079613</v>
      </c>
      <c r="J3418" s="149">
        <f t="shared" si="237"/>
        <v>35.830542241732267</v>
      </c>
    </row>
    <row r="3419" spans="1:10" x14ac:dyDescent="0.25">
      <c r="A3419" s="92">
        <f t="shared" si="239"/>
        <v>133</v>
      </c>
      <c r="B3419" s="5" t="s">
        <v>25</v>
      </c>
      <c r="C3419" s="26">
        <v>44025</v>
      </c>
      <c r="D3419" s="4">
        <v>27</v>
      </c>
      <c r="E3419" s="29">
        <v>1123</v>
      </c>
      <c r="G3419" s="82" t="e">
        <f>F3419+G3394</f>
        <v>#REF!</v>
      </c>
      <c r="H3419" s="92">
        <f t="shared" si="240"/>
        <v>1123</v>
      </c>
      <c r="I3419" s="92">
        <f t="shared" si="238"/>
        <v>7.0237589547384429</v>
      </c>
      <c r="J3419" s="149">
        <f t="shared" si="237"/>
        <v>33.819617434373463</v>
      </c>
    </row>
    <row r="3420" spans="1:10" x14ac:dyDescent="0.25">
      <c r="A3420" s="92">
        <f t="shared" si="239"/>
        <v>134</v>
      </c>
      <c r="B3420" s="5" t="s">
        <v>25</v>
      </c>
      <c r="C3420" s="26">
        <v>44026</v>
      </c>
      <c r="D3420" s="4">
        <v>43</v>
      </c>
      <c r="E3420" s="29">
        <v>1166</v>
      </c>
      <c r="F3420" s="4">
        <v>1</v>
      </c>
      <c r="G3420" s="82" t="e">
        <f>F3420+G3395</f>
        <v>#REF!</v>
      </c>
      <c r="H3420" s="92">
        <f t="shared" si="240"/>
        <v>1166</v>
      </c>
      <c r="I3420" s="92">
        <f t="shared" si="238"/>
        <v>7.0613343669104376</v>
      </c>
      <c r="J3420" s="149">
        <f t="shared" si="237"/>
        <v>31.591255899614932</v>
      </c>
    </row>
    <row r="3421" spans="1:10" x14ac:dyDescent="0.25">
      <c r="A3421" s="92">
        <f t="shared" si="239"/>
        <v>135</v>
      </c>
      <c r="B3421" s="5" t="s">
        <v>25</v>
      </c>
      <c r="C3421" s="26">
        <v>44027</v>
      </c>
      <c r="D3421" s="4">
        <v>28</v>
      </c>
      <c r="E3421" s="29">
        <v>1194</v>
      </c>
      <c r="F3421" s="4">
        <v>5</v>
      </c>
      <c r="G3421" s="82">
        <f>F3421+G3396</f>
        <v>265</v>
      </c>
      <c r="H3421" s="92">
        <f t="shared" si="240"/>
        <v>1194</v>
      </c>
      <c r="I3421" s="92">
        <f t="shared" si="238"/>
        <v>7.0850642939525477</v>
      </c>
      <c r="J3421" s="149">
        <f t="shared" si="237"/>
        <v>29.182244557123315</v>
      </c>
    </row>
    <row r="3422" spans="1:10" x14ac:dyDescent="0.25">
      <c r="A3422" s="92">
        <f t="shared" si="239"/>
        <v>136</v>
      </c>
      <c r="B3422" s="5" t="s">
        <v>25</v>
      </c>
      <c r="C3422" s="26">
        <v>44028</v>
      </c>
      <c r="D3422" s="4">
        <v>21</v>
      </c>
      <c r="E3422" s="29">
        <v>1215</v>
      </c>
      <c r="G3422" s="82">
        <f>F3422+G3397</f>
        <v>262</v>
      </c>
      <c r="H3422" s="92">
        <f t="shared" si="240"/>
        <v>1215</v>
      </c>
      <c r="I3422" s="92">
        <f t="shared" si="238"/>
        <v>7.1024993557746487</v>
      </c>
      <c r="J3422" s="149">
        <f t="shared" ref="J3422:J3485" si="241">LN(2)/SLOPE(I3415:I3422,A3415:A3422)</f>
        <v>29.003189736085478</v>
      </c>
    </row>
    <row r="3423" spans="1:10" x14ac:dyDescent="0.25">
      <c r="A3423" s="92">
        <f t="shared" si="239"/>
        <v>137</v>
      </c>
      <c r="B3423" s="5" t="s">
        <v>25</v>
      </c>
      <c r="C3423" s="26">
        <v>44029</v>
      </c>
      <c r="D3423" s="4">
        <v>57</v>
      </c>
      <c r="E3423" s="29">
        <v>1272</v>
      </c>
      <c r="F3423" s="4">
        <v>1</v>
      </c>
      <c r="G3423" s="82" t="e">
        <f>F3423+G3398</f>
        <v>#REF!</v>
      </c>
      <c r="H3423" s="92">
        <f t="shared" si="240"/>
        <v>1272</v>
      </c>
      <c r="I3423" s="92">
        <f t="shared" si="238"/>
        <v>7.1483457439000677</v>
      </c>
      <c r="J3423" s="149">
        <f t="shared" si="241"/>
        <v>26.828342722713625</v>
      </c>
    </row>
    <row r="3424" spans="1:10" x14ac:dyDescent="0.25">
      <c r="A3424" s="92">
        <f t="shared" si="239"/>
        <v>138</v>
      </c>
      <c r="B3424" s="5" t="s">
        <v>25</v>
      </c>
      <c r="C3424" s="26">
        <v>44030</v>
      </c>
      <c r="D3424" s="4">
        <v>25</v>
      </c>
      <c r="E3424" s="29">
        <v>1297</v>
      </c>
      <c r="F3424" s="4">
        <v>2</v>
      </c>
      <c r="G3424" s="82" t="e">
        <f>F3424+G3399</f>
        <v>#REF!</v>
      </c>
      <c r="H3424" s="92">
        <f t="shared" si="240"/>
        <v>1297</v>
      </c>
      <c r="I3424" s="92">
        <f t="shared" si="238"/>
        <v>7.167809184316444</v>
      </c>
      <c r="J3424" s="149">
        <f t="shared" si="241"/>
        <v>25.612641963455992</v>
      </c>
    </row>
    <row r="3425" spans="1:10" x14ac:dyDescent="0.25">
      <c r="A3425" s="92">
        <f t="shared" si="239"/>
        <v>139</v>
      </c>
      <c r="B3425" s="5" t="s">
        <v>25</v>
      </c>
      <c r="C3425" s="26">
        <v>44031</v>
      </c>
      <c r="D3425" s="4">
        <v>23</v>
      </c>
      <c r="E3425" s="29">
        <v>1320</v>
      </c>
      <c r="G3425" s="82">
        <f>F3425+G3400</f>
        <v>269</v>
      </c>
      <c r="H3425" s="92">
        <f t="shared" si="240"/>
        <v>1320</v>
      </c>
      <c r="I3425" s="92">
        <f t="shared" si="238"/>
        <v>7.1853870155804165</v>
      </c>
      <c r="J3425" s="149">
        <f t="shared" si="241"/>
        <v>25.309744557833238</v>
      </c>
    </row>
    <row r="3426" spans="1:10" x14ac:dyDescent="0.25">
      <c r="A3426" s="92">
        <f t="shared" si="239"/>
        <v>140</v>
      </c>
      <c r="B3426" s="5" t="s">
        <v>25</v>
      </c>
      <c r="C3426" s="26">
        <v>44032</v>
      </c>
      <c r="D3426" s="4">
        <v>21</v>
      </c>
      <c r="E3426" s="29">
        <v>1341</v>
      </c>
      <c r="F3426" s="4">
        <v>4</v>
      </c>
      <c r="G3426" s="82" t="e">
        <f>F3426+G3401</f>
        <v>#REF!</v>
      </c>
      <c r="H3426" s="92">
        <f t="shared" si="240"/>
        <v>1341</v>
      </c>
      <c r="I3426" s="92">
        <f t="shared" si="238"/>
        <v>7.2011708832816783</v>
      </c>
      <c r="J3426" s="149">
        <f t="shared" si="241"/>
        <v>27.0028811904976</v>
      </c>
    </row>
    <row r="3427" spans="1:10" x14ac:dyDescent="0.25">
      <c r="A3427" s="92">
        <f t="shared" si="239"/>
        <v>141</v>
      </c>
      <c r="B3427" s="5" t="s">
        <v>25</v>
      </c>
      <c r="C3427" s="26">
        <v>44033</v>
      </c>
      <c r="D3427" s="4">
        <v>34</v>
      </c>
      <c r="E3427" s="29">
        <v>1375</v>
      </c>
      <c r="F3427" s="4">
        <v>2</v>
      </c>
      <c r="G3427" s="82" t="e">
        <f>F3427+G3402</f>
        <v>#REF!</v>
      </c>
      <c r="H3427" s="92">
        <f t="shared" si="240"/>
        <v>1375</v>
      </c>
      <c r="I3427" s="92">
        <f t="shared" si="238"/>
        <v>7.2262090101006713</v>
      </c>
      <c r="J3427" s="149">
        <f t="shared" si="241"/>
        <v>29.071744693595921</v>
      </c>
    </row>
    <row r="3428" spans="1:10" x14ac:dyDescent="0.25">
      <c r="A3428" s="92">
        <f t="shared" si="239"/>
        <v>142</v>
      </c>
      <c r="B3428" s="5" t="s">
        <v>25</v>
      </c>
      <c r="C3428" s="26">
        <v>44034</v>
      </c>
      <c r="D3428" s="4">
        <v>57</v>
      </c>
      <c r="E3428" s="29">
        <v>1432</v>
      </c>
      <c r="G3428" s="82">
        <f>F3428+G3403</f>
        <v>260</v>
      </c>
      <c r="H3428" s="92">
        <f t="shared" si="240"/>
        <v>1432</v>
      </c>
      <c r="I3428" s="92">
        <f t="shared" si="238"/>
        <v>7.2668273475205911</v>
      </c>
      <c r="J3428" s="149">
        <f t="shared" si="241"/>
        <v>28.169313859267177</v>
      </c>
    </row>
    <row r="3429" spans="1:10" x14ac:dyDescent="0.25">
      <c r="A3429" s="92">
        <f t="shared" si="239"/>
        <v>143</v>
      </c>
      <c r="B3429" s="5" t="s">
        <v>25</v>
      </c>
      <c r="C3429" s="26">
        <v>44035</v>
      </c>
      <c r="D3429" s="4">
        <v>54</v>
      </c>
      <c r="E3429" s="29">
        <v>1486</v>
      </c>
      <c r="G3429" s="82">
        <f>F3429+G3404</f>
        <v>293</v>
      </c>
      <c r="H3429" s="92">
        <f t="shared" si="240"/>
        <v>1486</v>
      </c>
      <c r="I3429" s="92">
        <f t="shared" si="238"/>
        <v>7.3038432252777046</v>
      </c>
      <c r="J3429" s="149">
        <f t="shared" si="241"/>
        <v>26.552537546524903</v>
      </c>
    </row>
    <row r="3430" spans="1:10" x14ac:dyDescent="0.25">
      <c r="A3430" s="92">
        <f t="shared" si="239"/>
        <v>144</v>
      </c>
      <c r="B3430" s="5" t="s">
        <v>25</v>
      </c>
      <c r="C3430" s="26">
        <v>44036</v>
      </c>
      <c r="D3430" s="4">
        <v>40</v>
      </c>
      <c r="E3430" s="29">
        <v>1526</v>
      </c>
      <c r="F3430" s="4">
        <v>1</v>
      </c>
      <c r="G3430" s="82" t="e">
        <f>F3430+G3405</f>
        <v>#REF!</v>
      </c>
      <c r="H3430" s="92">
        <f t="shared" si="240"/>
        <v>1526</v>
      </c>
      <c r="I3430" s="92">
        <f t="shared" si="238"/>
        <v>7.3304052118444023</v>
      </c>
      <c r="J3430" s="149">
        <f t="shared" si="241"/>
        <v>26.18065976390028</v>
      </c>
    </row>
    <row r="3431" spans="1:10" x14ac:dyDescent="0.25">
      <c r="A3431" s="92">
        <f t="shared" si="239"/>
        <v>145</v>
      </c>
      <c r="B3431" s="5" t="s">
        <v>25</v>
      </c>
      <c r="C3431" s="26">
        <v>44037</v>
      </c>
      <c r="D3431" s="4">
        <v>28</v>
      </c>
      <c r="E3431" s="29">
        <v>1554</v>
      </c>
      <c r="G3431" s="82" t="e">
        <f>F3431+G3406</f>
        <v>#REF!</v>
      </c>
      <c r="H3431" s="92">
        <f t="shared" si="240"/>
        <v>1554</v>
      </c>
      <c r="I3431" s="92">
        <f t="shared" si="238"/>
        <v>7.3485875309275928</v>
      </c>
      <c r="J3431" s="149">
        <f t="shared" si="241"/>
        <v>24.890984585130354</v>
      </c>
    </row>
    <row r="3432" spans="1:10" x14ac:dyDescent="0.25">
      <c r="A3432" s="92">
        <f t="shared" si="239"/>
        <v>146</v>
      </c>
      <c r="B3432" s="5" t="s">
        <v>25</v>
      </c>
      <c r="C3432" s="26">
        <v>44038</v>
      </c>
      <c r="D3432" s="4">
        <v>18</v>
      </c>
      <c r="E3432" s="29">
        <v>1572</v>
      </c>
      <c r="F3432" s="4">
        <v>0</v>
      </c>
      <c r="G3432" s="82">
        <f>F3432+G3407</f>
        <v>145</v>
      </c>
      <c r="H3432" s="92">
        <f t="shared" si="240"/>
        <v>1572</v>
      </c>
      <c r="I3432" s="92">
        <f t="shared" si="238"/>
        <v>7.360103972989152</v>
      </c>
      <c r="J3432" s="149">
        <f t="shared" si="241"/>
        <v>25.208555765029899</v>
      </c>
    </row>
    <row r="3433" spans="1:10" x14ac:dyDescent="0.25">
      <c r="A3433" s="92">
        <f t="shared" si="239"/>
        <v>147</v>
      </c>
      <c r="B3433" s="5" t="s">
        <v>25</v>
      </c>
      <c r="C3433" s="26">
        <v>44039</v>
      </c>
      <c r="D3433" s="4">
        <v>62</v>
      </c>
      <c r="E3433" s="29">
        <v>1634</v>
      </c>
      <c r="F3433" s="4">
        <v>1</v>
      </c>
      <c r="G3433" s="82" t="e">
        <f>F3433+G3408</f>
        <v>#REF!</v>
      </c>
      <c r="H3433" s="92">
        <f t="shared" si="240"/>
        <v>1634</v>
      </c>
      <c r="I3433" s="92">
        <f t="shared" si="238"/>
        <v>7.3987862754199485</v>
      </c>
      <c r="J3433" s="149">
        <f t="shared" si="241"/>
        <v>25.046775612232405</v>
      </c>
    </row>
    <row r="3434" spans="1:10" x14ac:dyDescent="0.25">
      <c r="A3434" s="92">
        <f t="shared" si="239"/>
        <v>148</v>
      </c>
      <c r="B3434" s="5" t="s">
        <v>25</v>
      </c>
      <c r="C3434" s="26">
        <v>44040</v>
      </c>
      <c r="D3434" s="4">
        <v>73</v>
      </c>
      <c r="E3434" s="29">
        <v>1707</v>
      </c>
      <c r="F3434" s="4">
        <v>2</v>
      </c>
      <c r="G3434" s="82" t="e">
        <f>F3434+G3409</f>
        <v>#REF!</v>
      </c>
      <c r="H3434" s="92">
        <f t="shared" si="240"/>
        <v>1707</v>
      </c>
      <c r="I3434" s="92">
        <f t="shared" si="238"/>
        <v>7.4424927227944409</v>
      </c>
      <c r="J3434" s="149">
        <f t="shared" si="241"/>
        <v>24.66355259330625</v>
      </c>
    </row>
    <row r="3435" spans="1:10" x14ac:dyDescent="0.25">
      <c r="A3435" s="92">
        <f t="shared" si="239"/>
        <v>149</v>
      </c>
      <c r="B3435" s="5" t="s">
        <v>25</v>
      </c>
      <c r="C3435" s="26">
        <v>44041</v>
      </c>
      <c r="D3435" s="4">
        <v>55</v>
      </c>
      <c r="E3435" s="29">
        <v>1762</v>
      </c>
      <c r="F3435" s="4">
        <f>1</f>
        <v>1</v>
      </c>
      <c r="G3435" s="82">
        <f>F3435+G3410</f>
        <v>6</v>
      </c>
      <c r="H3435" s="92">
        <f t="shared" si="240"/>
        <v>1762</v>
      </c>
      <c r="I3435" s="92">
        <f t="shared" si="238"/>
        <v>7.4742048064961244</v>
      </c>
      <c r="J3435" s="149">
        <f t="shared" si="241"/>
        <v>24.655154287259297</v>
      </c>
    </row>
    <row r="3436" spans="1:10" x14ac:dyDescent="0.25">
      <c r="A3436" s="92">
        <f t="shared" si="239"/>
        <v>150</v>
      </c>
      <c r="B3436" s="5" t="s">
        <v>25</v>
      </c>
      <c r="C3436" s="26">
        <v>44042</v>
      </c>
      <c r="D3436" s="4">
        <v>81</v>
      </c>
      <c r="E3436" s="29">
        <v>1843</v>
      </c>
      <c r="F3436" s="4">
        <v>2</v>
      </c>
      <c r="G3436" s="82">
        <f>F3436+G3411</f>
        <v>5</v>
      </c>
      <c r="H3436" s="92">
        <f t="shared" si="240"/>
        <v>1843</v>
      </c>
      <c r="I3436" s="92">
        <f t="shared" si="238"/>
        <v>7.5191499576698231</v>
      </c>
      <c r="J3436" s="149">
        <f t="shared" si="241"/>
        <v>22.864080311720613</v>
      </c>
    </row>
    <row r="3437" spans="1:10" x14ac:dyDescent="0.25">
      <c r="A3437" s="92">
        <f t="shared" si="239"/>
        <v>151</v>
      </c>
      <c r="B3437" s="5" t="s">
        <v>25</v>
      </c>
      <c r="C3437" s="26">
        <v>44043</v>
      </c>
      <c r="D3437" s="4">
        <v>104</v>
      </c>
      <c r="E3437" s="29">
        <v>1947</v>
      </c>
      <c r="F3437" s="4">
        <v>2</v>
      </c>
      <c r="G3437" s="82">
        <f>F3437+G3412</f>
        <v>11</v>
      </c>
      <c r="H3437" s="92">
        <f t="shared" si="240"/>
        <v>1947</v>
      </c>
      <c r="I3437" s="92">
        <f t="shared" si="238"/>
        <v>7.5740450053721995</v>
      </c>
      <c r="J3437" s="149">
        <f t="shared" si="241"/>
        <v>19.775284569943221</v>
      </c>
    </row>
    <row r="3438" spans="1:10" x14ac:dyDescent="0.25">
      <c r="A3438" s="92">
        <f t="shared" si="239"/>
        <v>152</v>
      </c>
      <c r="B3438" s="5" t="s">
        <v>25</v>
      </c>
      <c r="C3438" s="26">
        <v>44044</v>
      </c>
      <c r="D3438" s="4">
        <v>60</v>
      </c>
      <c r="E3438" s="29">
        <v>2007</v>
      </c>
      <c r="G3438" s="82">
        <f>F3438+G3413</f>
        <v>23</v>
      </c>
      <c r="H3438" s="92">
        <f t="shared" si="240"/>
        <v>2007</v>
      </c>
      <c r="I3438" s="92">
        <f t="shared" si="238"/>
        <v>7.604396348796338</v>
      </c>
      <c r="J3438" s="149">
        <f t="shared" si="241"/>
        <v>17.89773139883869</v>
      </c>
    </row>
    <row r="3439" spans="1:10" x14ac:dyDescent="0.25">
      <c r="A3439" s="92">
        <f t="shared" si="239"/>
        <v>153</v>
      </c>
      <c r="B3439" s="5" t="s">
        <v>25</v>
      </c>
      <c r="C3439" s="26">
        <v>44045</v>
      </c>
      <c r="D3439" s="4">
        <v>56</v>
      </c>
      <c r="E3439" s="29">
        <v>2063</v>
      </c>
      <c r="G3439" s="82">
        <f>F3439+G3414</f>
        <v>24</v>
      </c>
      <c r="H3439" s="92">
        <f t="shared" si="240"/>
        <v>2063</v>
      </c>
      <c r="I3439" s="92">
        <f t="shared" si="238"/>
        <v>7.6319165130712516</v>
      </c>
      <c r="J3439" s="149">
        <f t="shared" si="241"/>
        <v>17.275515419372656</v>
      </c>
    </row>
    <row r="3440" spans="1:10" x14ac:dyDescent="0.25">
      <c r="A3440" s="92">
        <f t="shared" si="239"/>
        <v>154</v>
      </c>
      <c r="B3440" s="5" t="s">
        <v>25</v>
      </c>
      <c r="C3440" s="26">
        <v>44046</v>
      </c>
      <c r="D3440" s="4">
        <v>63</v>
      </c>
      <c r="E3440" s="29">
        <v>2126</v>
      </c>
      <c r="F3440" s="4">
        <v>3</v>
      </c>
      <c r="G3440" s="82">
        <f>F3440+G3415</f>
        <v>30</v>
      </c>
      <c r="H3440" s="92">
        <f t="shared" si="240"/>
        <v>2126</v>
      </c>
      <c r="I3440" s="92">
        <f t="shared" si="238"/>
        <v>7.6619975589018932</v>
      </c>
      <c r="J3440" s="149">
        <f t="shared" si="241"/>
        <v>17.997881398387175</v>
      </c>
    </row>
    <row r="3441" spans="1:10" x14ac:dyDescent="0.25">
      <c r="A3441" s="92">
        <f t="shared" si="239"/>
        <v>155</v>
      </c>
      <c r="B3441" s="5" t="s">
        <v>25</v>
      </c>
      <c r="C3441" s="26">
        <v>44047</v>
      </c>
      <c r="D3441" s="4">
        <v>197</v>
      </c>
      <c r="E3441" s="29">
        <v>2323</v>
      </c>
      <c r="F3441" s="4">
        <v>2</v>
      </c>
      <c r="G3441" s="82">
        <f>F3441+G3416</f>
        <v>63</v>
      </c>
      <c r="H3441" s="92">
        <f t="shared" si="240"/>
        <v>2323</v>
      </c>
      <c r="I3441" s="92">
        <f t="shared" si="238"/>
        <v>7.7506147327704094</v>
      </c>
      <c r="J3441" s="149">
        <f t="shared" si="241"/>
        <v>16.806144269437347</v>
      </c>
    </row>
    <row r="3442" spans="1:10" x14ac:dyDescent="0.25">
      <c r="A3442" s="92">
        <f t="shared" si="239"/>
        <v>156</v>
      </c>
      <c r="B3442" s="5" t="s">
        <v>25</v>
      </c>
      <c r="C3442" s="26">
        <v>44048</v>
      </c>
      <c r="D3442" s="4">
        <v>121</v>
      </c>
      <c r="E3442" s="29">
        <v>2444</v>
      </c>
      <c r="G3442" s="82" t="e">
        <f>F3442+G3417</f>
        <v>#REF!</v>
      </c>
      <c r="H3442" s="92">
        <f t="shared" si="240"/>
        <v>2444</v>
      </c>
      <c r="I3442" s="92">
        <f t="shared" si="238"/>
        <v>7.8013913202914855</v>
      </c>
      <c r="J3442" s="149">
        <f t="shared" si="241"/>
        <v>15.572144835013436</v>
      </c>
    </row>
    <row r="3443" spans="1:10" x14ac:dyDescent="0.25">
      <c r="A3443" s="92">
        <f t="shared" si="239"/>
        <v>157</v>
      </c>
      <c r="B3443" s="5" t="s">
        <v>25</v>
      </c>
      <c r="C3443" s="26">
        <v>44049</v>
      </c>
      <c r="D3443" s="4">
        <v>222</v>
      </c>
      <c r="E3443" s="29">
        <v>2666</v>
      </c>
      <c r="G3443" s="82" t="e">
        <f>F3443+G3418</f>
        <v>#REF!</v>
      </c>
      <c r="H3443" s="92">
        <f t="shared" si="240"/>
        <v>2666</v>
      </c>
      <c r="I3443" s="92">
        <f t="shared" si="238"/>
        <v>7.8883345007386536</v>
      </c>
      <c r="J3443" s="149">
        <f t="shared" si="241"/>
        <v>13.896826808559632</v>
      </c>
    </row>
    <row r="3444" spans="1:10" x14ac:dyDescent="0.25">
      <c r="A3444" s="92">
        <f t="shared" si="239"/>
        <v>158</v>
      </c>
      <c r="B3444" s="5" t="s">
        <v>25</v>
      </c>
      <c r="C3444" s="26">
        <v>44050</v>
      </c>
      <c r="D3444" s="4">
        <v>105</v>
      </c>
      <c r="E3444" s="29">
        <v>2771</v>
      </c>
      <c r="F3444" s="4">
        <v>1</v>
      </c>
      <c r="G3444" s="82" t="e">
        <f>F3444+G3419</f>
        <v>#REF!</v>
      </c>
      <c r="H3444" s="92">
        <f t="shared" si="240"/>
        <v>2771</v>
      </c>
      <c r="I3444" s="92">
        <f t="shared" si="238"/>
        <v>7.9269635448629785</v>
      </c>
      <c r="J3444" s="149">
        <f t="shared" si="241"/>
        <v>12.975765407719908</v>
      </c>
    </row>
    <row r="3445" spans="1:10" x14ac:dyDescent="0.25">
      <c r="A3445" s="92">
        <f t="shared" si="239"/>
        <v>159</v>
      </c>
      <c r="B3445" s="5" t="s">
        <v>25</v>
      </c>
      <c r="C3445" s="26">
        <v>44051</v>
      </c>
      <c r="D3445" s="4">
        <v>70</v>
      </c>
      <c r="E3445" s="29">
        <v>2841</v>
      </c>
      <c r="F3445" s="4">
        <v>3</v>
      </c>
      <c r="G3445" s="82" t="e">
        <f>F3445+G3420</f>
        <v>#REF!</v>
      </c>
      <c r="H3445" s="92">
        <f t="shared" si="240"/>
        <v>2841</v>
      </c>
      <c r="I3445" s="92">
        <f t="shared" si="238"/>
        <v>7.9519113818541882</v>
      </c>
      <c r="J3445" s="149">
        <f t="shared" si="241"/>
        <v>12.554772749208693</v>
      </c>
    </row>
    <row r="3446" spans="1:10" x14ac:dyDescent="0.25">
      <c r="A3446" s="92">
        <f t="shared" si="239"/>
        <v>160</v>
      </c>
      <c r="B3446" s="5" t="s">
        <v>25</v>
      </c>
      <c r="C3446" s="26">
        <v>44052</v>
      </c>
      <c r="D3446" s="4">
        <v>62</v>
      </c>
      <c r="E3446" s="29">
        <v>2903</v>
      </c>
      <c r="G3446" s="82">
        <f>F3446+G3421</f>
        <v>265</v>
      </c>
      <c r="H3446" s="92">
        <f t="shared" si="240"/>
        <v>2903</v>
      </c>
      <c r="I3446" s="92">
        <f t="shared" si="238"/>
        <v>7.9734999640246302</v>
      </c>
      <c r="J3446" s="149">
        <f t="shared" si="241"/>
        <v>13.064623894752827</v>
      </c>
    </row>
    <row r="3447" spans="1:10" x14ac:dyDescent="0.25">
      <c r="A3447" s="92">
        <f t="shared" si="239"/>
        <v>161</v>
      </c>
      <c r="B3447" s="5" t="s">
        <v>25</v>
      </c>
      <c r="C3447" s="26">
        <v>44053</v>
      </c>
      <c r="D3447" s="4">
        <v>105</v>
      </c>
      <c r="E3447" s="29">
        <v>3008</v>
      </c>
      <c r="F3447" s="4">
        <v>4</v>
      </c>
      <c r="G3447" s="82" t="e">
        <f>F3447+G3423</f>
        <v>#REF!</v>
      </c>
      <c r="H3447" s="92">
        <f t="shared" si="240"/>
        <v>3008</v>
      </c>
      <c r="I3447" s="92">
        <f t="shared" si="238"/>
        <v>8.0090306850697299</v>
      </c>
      <c r="J3447" s="149">
        <f t="shared" si="241"/>
        <v>14.43395331925238</v>
      </c>
    </row>
    <row r="3448" spans="1:10" x14ac:dyDescent="0.25">
      <c r="A3448" s="92">
        <f t="shared" si="239"/>
        <v>162</v>
      </c>
      <c r="B3448" s="5" t="s">
        <v>25</v>
      </c>
      <c r="C3448" s="26">
        <v>44054</v>
      </c>
      <c r="D3448" s="4">
        <v>187</v>
      </c>
      <c r="E3448" s="29">
        <v>3195</v>
      </c>
      <c r="F3448" s="4">
        <v>4</v>
      </c>
      <c r="G3448" s="82" t="e">
        <f>F3448+G3424</f>
        <v>#REF!</v>
      </c>
      <c r="H3448" s="92">
        <f t="shared" si="240"/>
        <v>3195</v>
      </c>
      <c r="I3448" s="92">
        <f t="shared" si="238"/>
        <v>8.069342366811636</v>
      </c>
      <c r="J3448" s="149">
        <f t="shared" si="241"/>
        <v>16.402455830707225</v>
      </c>
    </row>
    <row r="3449" spans="1:10" x14ac:dyDescent="0.25">
      <c r="A3449" s="92">
        <f t="shared" si="239"/>
        <v>163</v>
      </c>
      <c r="B3449" s="5" t="s">
        <v>25</v>
      </c>
      <c r="C3449" s="26">
        <v>44055</v>
      </c>
      <c r="D3449" s="4">
        <v>180</v>
      </c>
      <c r="E3449" s="29">
        <f>D3449+E3425</f>
        <v>1500</v>
      </c>
      <c r="F3449" s="4">
        <v>3</v>
      </c>
      <c r="G3449" s="82">
        <f>F3449+G3425</f>
        <v>272</v>
      </c>
      <c r="H3449" s="92">
        <f t="shared" si="240"/>
        <v>3375</v>
      </c>
      <c r="I3449" s="92">
        <f t="shared" si="238"/>
        <v>8.1241506033066297</v>
      </c>
      <c r="J3449" s="149">
        <f t="shared" si="241"/>
        <v>16.964427435377708</v>
      </c>
    </row>
    <row r="3450" spans="1:10" x14ac:dyDescent="0.25">
      <c r="A3450" s="92">
        <f t="shared" si="239"/>
        <v>164</v>
      </c>
      <c r="B3450" s="5" t="s">
        <v>25</v>
      </c>
      <c r="C3450" s="26">
        <v>44056</v>
      </c>
      <c r="D3450" s="4">
        <v>160</v>
      </c>
      <c r="E3450" s="29">
        <f>D3450+E3426</f>
        <v>1501</v>
      </c>
      <c r="F3450" s="4">
        <v>5</v>
      </c>
      <c r="G3450" s="82" t="e">
        <f>F3450+G3426</f>
        <v>#REF!</v>
      </c>
      <c r="H3450" s="92">
        <f t="shared" si="240"/>
        <v>3535</v>
      </c>
      <c r="I3450" s="92">
        <f t="shared" si="238"/>
        <v>8.1704685783306736</v>
      </c>
      <c r="J3450" s="149">
        <f t="shared" si="241"/>
        <v>17.387167091357444</v>
      </c>
    </row>
    <row r="3451" spans="1:10" x14ac:dyDescent="0.25">
      <c r="A3451" s="92">
        <f t="shared" si="239"/>
        <v>165</v>
      </c>
      <c r="B3451" s="5" t="s">
        <v>25</v>
      </c>
      <c r="C3451" s="26">
        <v>44057</v>
      </c>
      <c r="D3451" s="4">
        <v>118</v>
      </c>
      <c r="E3451" s="29">
        <f>D3451+E3427</f>
        <v>1493</v>
      </c>
      <c r="F3451" s="4">
        <v>6</v>
      </c>
      <c r="G3451" s="82" t="e">
        <f>F3451+G3427</f>
        <v>#REF!</v>
      </c>
      <c r="H3451" s="92">
        <f t="shared" si="240"/>
        <v>3653</v>
      </c>
      <c r="I3451" s="92">
        <f t="shared" si="238"/>
        <v>8.2033040267952817</v>
      </c>
      <c r="J3451" s="149">
        <f t="shared" si="241"/>
        <v>16.450195242889869</v>
      </c>
    </row>
    <row r="3452" spans="1:10" x14ac:dyDescent="0.25">
      <c r="A3452" s="92">
        <f t="shared" si="239"/>
        <v>166</v>
      </c>
      <c r="B3452" s="5" t="s">
        <v>25</v>
      </c>
      <c r="C3452" s="26">
        <v>44058</v>
      </c>
      <c r="D3452" s="4">
        <v>115</v>
      </c>
      <c r="E3452" s="29">
        <f>D3452+E3428</f>
        <v>1547</v>
      </c>
      <c r="F3452" s="4">
        <v>1</v>
      </c>
      <c r="G3452" s="82">
        <f>F3452+G3428</f>
        <v>261</v>
      </c>
      <c r="H3452" s="92">
        <f t="shared" si="240"/>
        <v>3768</v>
      </c>
      <c r="I3452" s="92">
        <f t="shared" si="238"/>
        <v>8.234299635696253</v>
      </c>
      <c r="J3452" s="149">
        <f t="shared" si="241"/>
        <v>15.887199799015328</v>
      </c>
    </row>
    <row r="3453" spans="1:10" x14ac:dyDescent="0.25">
      <c r="A3453" s="92">
        <f t="shared" si="239"/>
        <v>167</v>
      </c>
      <c r="B3453" s="5" t="s">
        <v>25</v>
      </c>
      <c r="C3453" s="26">
        <v>44059</v>
      </c>
      <c r="D3453" s="4">
        <v>86</v>
      </c>
      <c r="E3453" s="29">
        <f>D3453+E3429</f>
        <v>1572</v>
      </c>
      <c r="G3453" s="82">
        <f>F3453+G3429</f>
        <v>293</v>
      </c>
      <c r="H3453" s="92">
        <f t="shared" si="240"/>
        <v>3854</v>
      </c>
      <c r="I3453" s="92">
        <f t="shared" si="238"/>
        <v>8.2568668489743118</v>
      </c>
      <c r="J3453" s="149">
        <f t="shared" si="241"/>
        <v>16.363818593415427</v>
      </c>
    </row>
    <row r="3454" spans="1:10" x14ac:dyDescent="0.25">
      <c r="A3454" s="92">
        <f t="shared" si="239"/>
        <v>168</v>
      </c>
      <c r="B3454" s="5" t="s">
        <v>25</v>
      </c>
      <c r="C3454" s="26">
        <v>44060</v>
      </c>
      <c r="D3454" s="4">
        <v>82</v>
      </c>
      <c r="E3454" s="29">
        <f>D3454+E3430</f>
        <v>1608</v>
      </c>
      <c r="F3454" s="4">
        <f>1+3+1+1</f>
        <v>6</v>
      </c>
      <c r="G3454" s="82" t="e">
        <f>F3454+G3430</f>
        <v>#REF!</v>
      </c>
      <c r="H3454" s="92">
        <f t="shared" si="240"/>
        <v>3936</v>
      </c>
      <c r="I3454" s="92">
        <f t="shared" si="238"/>
        <v>8.2779202581721432</v>
      </c>
      <c r="J3454" s="149">
        <f t="shared" si="241"/>
        <v>18.291532914553724</v>
      </c>
    </row>
    <row r="3455" spans="1:10" x14ac:dyDescent="0.25">
      <c r="A3455" s="92">
        <f t="shared" si="239"/>
        <v>169</v>
      </c>
      <c r="B3455" s="5" t="s">
        <v>25</v>
      </c>
      <c r="C3455" s="26">
        <v>44061</v>
      </c>
      <c r="D3455" s="4">
        <v>138</v>
      </c>
      <c r="E3455" s="29">
        <f>D3455+E3431</f>
        <v>1692</v>
      </c>
      <c r="F3455" s="4">
        <v>2</v>
      </c>
      <c r="G3455" s="82" t="e">
        <f>F3455+G3431</f>
        <v>#REF!</v>
      </c>
      <c r="H3455" s="92">
        <f t="shared" si="240"/>
        <v>4074</v>
      </c>
      <c r="I3455" s="92">
        <f t="shared" si="238"/>
        <v>8.3123805967867508</v>
      </c>
      <c r="J3455" s="149">
        <f t="shared" si="241"/>
        <v>21.093442804473977</v>
      </c>
    </row>
    <row r="3456" spans="1:10" x14ac:dyDescent="0.25">
      <c r="A3456" s="92">
        <f t="shared" si="239"/>
        <v>170</v>
      </c>
      <c r="B3456" s="5" t="s">
        <v>25</v>
      </c>
      <c r="C3456" s="26">
        <v>44062</v>
      </c>
      <c r="D3456" s="4">
        <v>94</v>
      </c>
      <c r="E3456" s="29">
        <f>D3456+E3432</f>
        <v>1666</v>
      </c>
      <c r="F3456" s="4">
        <v>3</v>
      </c>
      <c r="G3456" s="82">
        <f>F3456+G3432</f>
        <v>148</v>
      </c>
      <c r="H3456" s="92">
        <f t="shared" si="240"/>
        <v>4168</v>
      </c>
      <c r="I3456" s="92">
        <f t="shared" si="238"/>
        <v>8.3351915834332022</v>
      </c>
      <c r="J3456" s="149">
        <f t="shared" si="241"/>
        <v>23.928513483033907</v>
      </c>
    </row>
    <row r="3457" spans="1:10" x14ac:dyDescent="0.25">
      <c r="A3457" s="92">
        <f t="shared" si="239"/>
        <v>171</v>
      </c>
      <c r="B3457" s="5" t="s">
        <v>25</v>
      </c>
      <c r="C3457" s="26">
        <v>44063</v>
      </c>
      <c r="D3457" s="4">
        <v>161</v>
      </c>
      <c r="E3457" s="29">
        <f>D3457+E3433</f>
        <v>1795</v>
      </c>
      <c r="F3457" s="4">
        <f>3+1+2</f>
        <v>6</v>
      </c>
      <c r="G3457" s="82" t="e">
        <f>F3457+G3433</f>
        <v>#REF!</v>
      </c>
      <c r="H3457" s="92">
        <f t="shared" si="240"/>
        <v>4329</v>
      </c>
      <c r="I3457" s="92">
        <f t="shared" si="238"/>
        <v>8.3730918474419802</v>
      </c>
      <c r="J3457" s="149">
        <f t="shared" si="241"/>
        <v>24.955826602705251</v>
      </c>
    </row>
    <row r="3458" spans="1:10" x14ac:dyDescent="0.25">
      <c r="A3458" s="92">
        <f t="shared" si="239"/>
        <v>172</v>
      </c>
      <c r="B3458" s="5" t="s">
        <v>25</v>
      </c>
      <c r="C3458" s="26">
        <v>44064</v>
      </c>
      <c r="D3458" s="4">
        <v>137</v>
      </c>
      <c r="E3458" s="29">
        <f>D3458+E3434</f>
        <v>1844</v>
      </c>
      <c r="G3458" s="82" t="e">
        <f>F3458+G3434</f>
        <v>#REF!</v>
      </c>
      <c r="H3458" s="92">
        <f t="shared" si="240"/>
        <v>4466</v>
      </c>
      <c r="I3458" s="92">
        <f t="shared" ref="I3458:I3521" si="242">LN(H3458)</f>
        <v>8.4042484324001023</v>
      </c>
      <c r="J3458" s="149">
        <f t="shared" si="241"/>
        <v>24.567175086736835</v>
      </c>
    </row>
    <row r="3459" spans="1:10" x14ac:dyDescent="0.25">
      <c r="A3459" s="92">
        <f t="shared" si="239"/>
        <v>173</v>
      </c>
      <c r="B3459" s="5" t="s">
        <v>25</v>
      </c>
      <c r="C3459" s="26">
        <v>44065</v>
      </c>
      <c r="D3459" s="4">
        <v>118</v>
      </c>
      <c r="E3459" s="29">
        <f>D3459+E3435</f>
        <v>1880</v>
      </c>
      <c r="F3459" s="4">
        <f>1+1</f>
        <v>2</v>
      </c>
      <c r="G3459" s="82">
        <f>F3459+G3435</f>
        <v>8</v>
      </c>
      <c r="H3459" s="92">
        <f t="shared" si="240"/>
        <v>4584</v>
      </c>
      <c r="I3459" s="92">
        <f t="shared" si="242"/>
        <v>8.4303272583945752</v>
      </c>
      <c r="J3459" s="149">
        <f t="shared" si="241"/>
        <v>24.085261905770519</v>
      </c>
    </row>
    <row r="3460" spans="1:10" x14ac:dyDescent="0.25">
      <c r="A3460" s="92">
        <f t="shared" ref="A3460:A3523" si="243">IF(EXACT(B3460,B3459),A3459+1,1)</f>
        <v>174</v>
      </c>
      <c r="B3460" s="5" t="s">
        <v>25</v>
      </c>
      <c r="C3460" s="26">
        <v>44066</v>
      </c>
      <c r="D3460" s="4">
        <v>119</v>
      </c>
      <c r="E3460" s="29">
        <f>D3460+E3436</f>
        <v>1962</v>
      </c>
      <c r="F3460" s="4">
        <f>4</f>
        <v>4</v>
      </c>
      <c r="G3460" s="82">
        <f>F3460+G3436</f>
        <v>9</v>
      </c>
      <c r="H3460" s="92">
        <f t="shared" si="240"/>
        <v>4703</v>
      </c>
      <c r="I3460" s="92">
        <f t="shared" si="242"/>
        <v>8.455955881945048</v>
      </c>
      <c r="J3460" s="149">
        <f t="shared" si="241"/>
        <v>23.58061686598278</v>
      </c>
    </row>
    <row r="3461" spans="1:10" x14ac:dyDescent="0.25">
      <c r="A3461" s="92">
        <f t="shared" si="243"/>
        <v>175</v>
      </c>
      <c r="B3461" s="5" t="s">
        <v>25</v>
      </c>
      <c r="C3461" s="26">
        <v>44067</v>
      </c>
      <c r="D3461" s="4">
        <v>61</v>
      </c>
      <c r="E3461" s="29">
        <f>D3461+E3437</f>
        <v>2008</v>
      </c>
      <c r="F3461" s="4">
        <f>3+1</f>
        <v>4</v>
      </c>
      <c r="G3461" s="82">
        <f>F3461+G3437</f>
        <v>15</v>
      </c>
      <c r="H3461" s="92">
        <f t="shared" si="240"/>
        <v>4764</v>
      </c>
      <c r="I3461" s="92">
        <f t="shared" si="242"/>
        <v>8.4688429304751907</v>
      </c>
      <c r="J3461" s="149">
        <f t="shared" si="241"/>
        <v>24.557929084704298</v>
      </c>
    </row>
    <row r="3462" spans="1:10" x14ac:dyDescent="0.25">
      <c r="A3462" s="92">
        <f t="shared" si="243"/>
        <v>176</v>
      </c>
      <c r="B3462" s="5" t="s">
        <v>25</v>
      </c>
      <c r="C3462" s="26">
        <v>44068</v>
      </c>
      <c r="D3462" s="4">
        <v>174</v>
      </c>
      <c r="E3462" s="29">
        <f>D3462+E3438</f>
        <v>2181</v>
      </c>
      <c r="F3462" s="4">
        <f>1+2+1</f>
        <v>4</v>
      </c>
      <c r="G3462" s="82">
        <f>F3462+G3438</f>
        <v>27</v>
      </c>
      <c r="H3462" s="92">
        <f t="shared" si="240"/>
        <v>4938</v>
      </c>
      <c r="I3462" s="92">
        <f t="shared" si="242"/>
        <v>8.5047156699051243</v>
      </c>
      <c r="J3462" s="149">
        <f t="shared" si="241"/>
        <v>25.433558460235279</v>
      </c>
    </row>
    <row r="3463" spans="1:10" x14ac:dyDescent="0.25">
      <c r="A3463" s="92">
        <f t="shared" si="243"/>
        <v>177</v>
      </c>
      <c r="B3463" s="5" t="s">
        <v>25</v>
      </c>
      <c r="C3463" s="26">
        <v>44069</v>
      </c>
      <c r="D3463" s="4">
        <v>235</v>
      </c>
      <c r="E3463" s="29">
        <f>D3463+E3439</f>
        <v>2298</v>
      </c>
      <c r="F3463" s="4">
        <f>3+1+2+5</f>
        <v>11</v>
      </c>
      <c r="G3463" s="82">
        <f>F3463+G3439</f>
        <v>35</v>
      </c>
      <c r="H3463" s="92">
        <f t="shared" si="240"/>
        <v>5173</v>
      </c>
      <c r="I3463" s="92">
        <f t="shared" si="242"/>
        <v>8.5512080700035149</v>
      </c>
      <c r="J3463" s="149">
        <f t="shared" si="241"/>
        <v>24.365260657307211</v>
      </c>
    </row>
    <row r="3464" spans="1:10" x14ac:dyDescent="0.25">
      <c r="A3464" s="92">
        <f t="shared" si="243"/>
        <v>178</v>
      </c>
      <c r="B3464" s="5" t="s">
        <v>25</v>
      </c>
      <c r="C3464" s="26">
        <v>44070</v>
      </c>
      <c r="D3464" s="4">
        <v>268</v>
      </c>
      <c r="E3464" s="29">
        <f>D3464+E3440</f>
        <v>2394</v>
      </c>
      <c r="F3464" s="4">
        <f>1+1+2+4</f>
        <v>8</v>
      </c>
      <c r="G3464" s="82">
        <f>F3464+G3440</f>
        <v>38</v>
      </c>
      <c r="H3464" s="92">
        <f t="shared" si="240"/>
        <v>5441</v>
      </c>
      <c r="I3464" s="92">
        <f t="shared" si="242"/>
        <v>8.6017181464859256</v>
      </c>
      <c r="J3464" s="149">
        <f t="shared" si="241"/>
        <v>22.64451636326244</v>
      </c>
    </row>
    <row r="3465" spans="1:10" x14ac:dyDescent="0.25">
      <c r="A3465" s="92">
        <f t="shared" si="243"/>
        <v>179</v>
      </c>
      <c r="B3465" s="5" t="s">
        <v>25</v>
      </c>
      <c r="C3465" s="26">
        <v>44071</v>
      </c>
      <c r="D3465" s="4">
        <v>150</v>
      </c>
      <c r="E3465" s="29">
        <f>D3465+E3441</f>
        <v>2473</v>
      </c>
      <c r="F3465" s="4">
        <f>1+2+1</f>
        <v>4</v>
      </c>
      <c r="G3465" s="82">
        <f>F3465+G3441</f>
        <v>67</v>
      </c>
      <c r="H3465" s="92">
        <f t="shared" si="240"/>
        <v>5591</v>
      </c>
      <c r="I3465" s="92">
        <f t="shared" si="242"/>
        <v>8.6289134410266453</v>
      </c>
      <c r="J3465" s="149">
        <f t="shared" si="241"/>
        <v>21.162962325518578</v>
      </c>
    </row>
    <row r="3466" spans="1:10" x14ac:dyDescent="0.25">
      <c r="A3466" s="92">
        <f t="shared" si="243"/>
        <v>180</v>
      </c>
      <c r="B3466" s="5" t="s">
        <v>25</v>
      </c>
      <c r="C3466" s="26">
        <v>44072</v>
      </c>
      <c r="D3466" s="4">
        <v>188</v>
      </c>
      <c r="E3466" s="29">
        <f>D3466+E3442</f>
        <v>2632</v>
      </c>
      <c r="F3466" s="4">
        <f>2</f>
        <v>2</v>
      </c>
      <c r="G3466" s="82" t="e">
        <f>F3466+G3442</f>
        <v>#REF!</v>
      </c>
      <c r="H3466" s="92">
        <f t="shared" si="240"/>
        <v>5779</v>
      </c>
      <c r="I3466" s="92">
        <f t="shared" si="242"/>
        <v>8.6619859363177785</v>
      </c>
      <c r="J3466" s="149">
        <f t="shared" si="241"/>
        <v>19.861515839784815</v>
      </c>
    </row>
    <row r="3467" spans="1:10" x14ac:dyDescent="0.25">
      <c r="A3467" s="92">
        <f t="shared" si="243"/>
        <v>181</v>
      </c>
      <c r="B3467" s="5" t="s">
        <v>25</v>
      </c>
      <c r="C3467" s="26">
        <v>44073</v>
      </c>
      <c r="D3467" s="4">
        <v>91</v>
      </c>
      <c r="E3467" s="29">
        <f>D3467+E3443</f>
        <v>2757</v>
      </c>
      <c r="F3467" s="4">
        <f>2+4+4+2</f>
        <v>12</v>
      </c>
      <c r="G3467" s="82" t="e">
        <f>F3467+G3443</f>
        <v>#REF!</v>
      </c>
      <c r="H3467" s="92">
        <f t="shared" si="240"/>
        <v>5870</v>
      </c>
      <c r="I3467" s="92">
        <f t="shared" si="242"/>
        <v>8.6776099128221418</v>
      </c>
      <c r="J3467" s="149">
        <f t="shared" si="241"/>
        <v>19.801533735289297</v>
      </c>
    </row>
    <row r="3468" spans="1:10" x14ac:dyDescent="0.25">
      <c r="A3468" s="92">
        <f t="shared" si="243"/>
        <v>182</v>
      </c>
      <c r="B3468" s="5" t="s">
        <v>25</v>
      </c>
      <c r="C3468" s="26">
        <v>44074</v>
      </c>
      <c r="D3468" s="4">
        <v>126</v>
      </c>
      <c r="E3468" s="29">
        <f>D3468+E3444</f>
        <v>2897</v>
      </c>
      <c r="F3468" s="4">
        <f>2</f>
        <v>2</v>
      </c>
      <c r="G3468" s="82" t="e">
        <f>F3468+G3444</f>
        <v>#REF!</v>
      </c>
      <c r="H3468" s="92">
        <f t="shared" si="240"/>
        <v>5996</v>
      </c>
      <c r="I3468" s="92">
        <f t="shared" si="242"/>
        <v>8.6988478592224876</v>
      </c>
      <c r="J3468" s="149">
        <f t="shared" si="241"/>
        <v>20.544690236307076</v>
      </c>
    </row>
    <row r="3469" spans="1:10" x14ac:dyDescent="0.25">
      <c r="A3469" s="92">
        <f t="shared" si="243"/>
        <v>183</v>
      </c>
      <c r="B3469" s="5" t="s">
        <v>25</v>
      </c>
      <c r="C3469" s="26">
        <v>44075</v>
      </c>
      <c r="D3469" s="4">
        <v>179</v>
      </c>
      <c r="E3469" s="29">
        <f>D3469+E3445</f>
        <v>3020</v>
      </c>
      <c r="F3469" s="4">
        <f>2+1</f>
        <v>3</v>
      </c>
      <c r="G3469" s="82" t="e">
        <f>F3469+G3445</f>
        <v>#REF!</v>
      </c>
      <c r="H3469" s="92">
        <f t="shared" si="240"/>
        <v>6175</v>
      </c>
      <c r="I3469" s="92">
        <f t="shared" si="242"/>
        <v>8.7282641614961776</v>
      </c>
      <c r="J3469" s="149">
        <f t="shared" si="241"/>
        <v>22.710303841423627</v>
      </c>
    </row>
    <row r="3470" spans="1:10" x14ac:dyDescent="0.25">
      <c r="A3470" s="92">
        <f t="shared" si="243"/>
        <v>184</v>
      </c>
      <c r="B3470" s="5" t="s">
        <v>25</v>
      </c>
      <c r="C3470" s="26">
        <v>44076</v>
      </c>
      <c r="D3470" s="4">
        <v>173</v>
      </c>
      <c r="E3470" s="29">
        <f>D3470+E3446</f>
        <v>3076</v>
      </c>
      <c r="F3470" s="4">
        <f>1+6</f>
        <v>7</v>
      </c>
      <c r="G3470" s="82">
        <f>F3470+G3446</f>
        <v>272</v>
      </c>
      <c r="H3470" s="92">
        <f t="shared" ref="H3470:H3533" si="244">IF(EXACT(B3470,B3469),D3470+H3469,E3470)</f>
        <v>6348</v>
      </c>
      <c r="I3470" s="92">
        <f t="shared" si="242"/>
        <v>8.7558950816462993</v>
      </c>
      <c r="J3470" s="149">
        <f t="shared" si="241"/>
        <v>25.414760985187183</v>
      </c>
    </row>
    <row r="3471" spans="1:10" x14ac:dyDescent="0.25">
      <c r="A3471" s="92">
        <f t="shared" si="243"/>
        <v>185</v>
      </c>
      <c r="B3471" s="5" t="s">
        <v>25</v>
      </c>
      <c r="C3471" s="26">
        <v>44077</v>
      </c>
      <c r="D3471" s="4">
        <v>158</v>
      </c>
      <c r="E3471" s="29">
        <f>D3471+E3447</f>
        <v>3166</v>
      </c>
      <c r="F3471" s="4">
        <f>2+4</f>
        <v>6</v>
      </c>
      <c r="G3471" s="82" t="e">
        <f>F3471+G3447</f>
        <v>#REF!</v>
      </c>
      <c r="H3471" s="92">
        <f t="shared" si="244"/>
        <v>6506</v>
      </c>
      <c r="I3471" s="92">
        <f t="shared" si="242"/>
        <v>8.7804801070332967</v>
      </c>
      <c r="J3471" s="149">
        <f t="shared" si="241"/>
        <v>27.64276741021353</v>
      </c>
    </row>
    <row r="3472" spans="1:10" x14ac:dyDescent="0.25">
      <c r="A3472" s="92">
        <f t="shared" si="243"/>
        <v>186</v>
      </c>
      <c r="B3472" s="5" t="s">
        <v>25</v>
      </c>
      <c r="C3472" s="26">
        <v>44078</v>
      </c>
      <c r="D3472" s="4">
        <v>262</v>
      </c>
      <c r="E3472" s="29">
        <f>D3472+E3448</f>
        <v>3457</v>
      </c>
      <c r="F3472" s="4">
        <f>1+1+3+2</f>
        <v>7</v>
      </c>
      <c r="G3472" s="82" t="e">
        <f>F3472+G3448</f>
        <v>#REF!</v>
      </c>
      <c r="H3472" s="92">
        <f t="shared" si="244"/>
        <v>6768</v>
      </c>
      <c r="I3472" s="92">
        <f t="shared" si="242"/>
        <v>8.8199609012860591</v>
      </c>
      <c r="J3472" s="149">
        <f t="shared" si="241"/>
        <v>26.537090227832657</v>
      </c>
    </row>
    <row r="3473" spans="1:10" x14ac:dyDescent="0.25">
      <c r="A3473" s="92">
        <f t="shared" si="243"/>
        <v>187</v>
      </c>
      <c r="B3473" s="5" t="s">
        <v>25</v>
      </c>
      <c r="C3473" s="26">
        <v>44079</v>
      </c>
      <c r="D3473" s="4">
        <v>169</v>
      </c>
      <c r="E3473" s="29">
        <f>D3473+E3449</f>
        <v>1669</v>
      </c>
      <c r="F3473" s="4">
        <f>2+2+1</f>
        <v>5</v>
      </c>
      <c r="G3473" s="82">
        <f>F3473+G3449</f>
        <v>277</v>
      </c>
      <c r="H3473" s="92">
        <f t="shared" si="244"/>
        <v>6937</v>
      </c>
      <c r="I3473" s="92">
        <f t="shared" si="242"/>
        <v>8.8446246833853017</v>
      </c>
      <c r="J3473" s="149">
        <f t="shared" si="241"/>
        <v>25.731638261654396</v>
      </c>
    </row>
    <row r="3474" spans="1:10" x14ac:dyDescent="0.25">
      <c r="A3474" s="92">
        <f t="shared" si="243"/>
        <v>188</v>
      </c>
      <c r="B3474" s="5" t="s">
        <v>25</v>
      </c>
      <c r="C3474" s="26">
        <v>44080</v>
      </c>
      <c r="D3474" s="4">
        <v>54</v>
      </c>
      <c r="E3474" s="29">
        <f>D3474+E3450</f>
        <v>1555</v>
      </c>
      <c r="F3474" s="4">
        <f>1+1</f>
        <v>2</v>
      </c>
      <c r="G3474" s="82" t="e">
        <f>F3474+G3450</f>
        <v>#REF!</v>
      </c>
      <c r="H3474" s="92">
        <f t="shared" si="244"/>
        <v>6991</v>
      </c>
      <c r="I3474" s="92">
        <f t="shared" si="242"/>
        <v>8.8523788865119855</v>
      </c>
      <c r="J3474" s="149">
        <f t="shared" si="241"/>
        <v>25.855176766060673</v>
      </c>
    </row>
    <row r="3475" spans="1:10" x14ac:dyDescent="0.25">
      <c r="A3475" s="92">
        <f t="shared" si="243"/>
        <v>189</v>
      </c>
      <c r="B3475" s="5" t="s">
        <v>25</v>
      </c>
      <c r="C3475" s="26">
        <v>44081</v>
      </c>
      <c r="D3475" s="4">
        <v>207</v>
      </c>
      <c r="E3475" s="29">
        <f>D3475+E3451</f>
        <v>1700</v>
      </c>
      <c r="F3475" s="4">
        <f>3+2</f>
        <v>5</v>
      </c>
      <c r="G3475" s="82" t="e">
        <f>F3475+G3451</f>
        <v>#REF!</v>
      </c>
      <c r="H3475" s="92">
        <f t="shared" si="244"/>
        <v>7198</v>
      </c>
      <c r="I3475" s="92">
        <f t="shared" si="242"/>
        <v>8.8815584886389765</v>
      </c>
      <c r="J3475" s="149">
        <f t="shared" si="241"/>
        <v>26.403000938632211</v>
      </c>
    </row>
    <row r="3476" spans="1:10" x14ac:dyDescent="0.25">
      <c r="A3476" s="92">
        <f t="shared" si="243"/>
        <v>190</v>
      </c>
      <c r="B3476" s="5" t="s">
        <v>25</v>
      </c>
      <c r="C3476" s="26">
        <v>44082</v>
      </c>
      <c r="D3476" s="4">
        <v>299</v>
      </c>
      <c r="E3476" s="29">
        <f>D3476+E3452</f>
        <v>1846</v>
      </c>
      <c r="F3476" s="4">
        <f>4+4</f>
        <v>8</v>
      </c>
      <c r="G3476" s="82">
        <f>F3476+G3452</f>
        <v>269</v>
      </c>
      <c r="H3476" s="92">
        <f t="shared" si="244"/>
        <v>7497</v>
      </c>
      <c r="I3476" s="92">
        <f t="shared" si="242"/>
        <v>8.9222582195030622</v>
      </c>
      <c r="J3476" s="149">
        <f t="shared" si="241"/>
        <v>26.149031378348148</v>
      </c>
    </row>
    <row r="3477" spans="1:10" x14ac:dyDescent="0.25">
      <c r="A3477" s="92">
        <f t="shared" si="243"/>
        <v>191</v>
      </c>
      <c r="B3477" s="5" t="s">
        <v>25</v>
      </c>
      <c r="C3477" s="26">
        <v>44083</v>
      </c>
      <c r="D3477" s="4">
        <v>280</v>
      </c>
      <c r="E3477" s="29">
        <f>D3477+E3453</f>
        <v>1852</v>
      </c>
      <c r="F3477" s="4">
        <f>2</f>
        <v>2</v>
      </c>
      <c r="G3477" s="82">
        <f>F3477+G3453</f>
        <v>295</v>
      </c>
      <c r="H3477" s="92">
        <f t="shared" si="244"/>
        <v>7777</v>
      </c>
      <c r="I3477" s="92">
        <f t="shared" si="242"/>
        <v>8.9589259386949429</v>
      </c>
      <c r="J3477" s="149">
        <f t="shared" si="241"/>
        <v>25.068036404628469</v>
      </c>
    </row>
    <row r="3478" spans="1:10" x14ac:dyDescent="0.25">
      <c r="A3478" s="92">
        <f t="shared" si="243"/>
        <v>192</v>
      </c>
      <c r="B3478" s="5" t="s">
        <v>25</v>
      </c>
      <c r="C3478" s="26">
        <v>44084</v>
      </c>
      <c r="D3478" s="1">
        <v>265</v>
      </c>
      <c r="E3478" s="29">
        <f>D3478+E3454</f>
        <v>1873</v>
      </c>
      <c r="F3478" s="4">
        <f>3+1</f>
        <v>4</v>
      </c>
      <c r="G3478" s="82" t="e">
        <f>F3478+G3454</f>
        <v>#REF!</v>
      </c>
      <c r="H3478" s="92">
        <f t="shared" si="244"/>
        <v>8042</v>
      </c>
      <c r="I3478" s="92">
        <f t="shared" si="242"/>
        <v>8.9924330874572185</v>
      </c>
      <c r="J3478" s="149">
        <f t="shared" si="241"/>
        <v>23.85680960253806</v>
      </c>
    </row>
    <row r="3479" spans="1:10" x14ac:dyDescent="0.25">
      <c r="A3479" s="92">
        <f t="shared" si="243"/>
        <v>193</v>
      </c>
      <c r="B3479" s="5" t="s">
        <v>25</v>
      </c>
      <c r="C3479" s="26">
        <v>44085</v>
      </c>
      <c r="D3479" s="4">
        <v>318</v>
      </c>
      <c r="E3479" s="29">
        <f>D3479+E3455</f>
        <v>2010</v>
      </c>
      <c r="F3479" s="4">
        <f>1+2+4</f>
        <v>7</v>
      </c>
      <c r="G3479" s="82" t="e">
        <f>F3479+G3455</f>
        <v>#REF!</v>
      </c>
      <c r="H3479" s="92">
        <f t="shared" si="244"/>
        <v>8360</v>
      </c>
      <c r="I3479" s="92">
        <f t="shared" si="242"/>
        <v>9.0312137060787467</v>
      </c>
      <c r="J3479" s="149">
        <f t="shared" si="241"/>
        <v>22.583754154901264</v>
      </c>
    </row>
    <row r="3480" spans="1:10" x14ac:dyDescent="0.25">
      <c r="A3480" s="92">
        <f t="shared" si="243"/>
        <v>194</v>
      </c>
      <c r="B3480" s="5" t="s">
        <v>25</v>
      </c>
      <c r="C3480" s="26">
        <v>44086</v>
      </c>
      <c r="D3480" s="4">
        <v>229</v>
      </c>
      <c r="E3480" s="29">
        <f>D3480+E3456</f>
        <v>1895</v>
      </c>
      <c r="G3480" s="82">
        <f>F3480+G3456</f>
        <v>148</v>
      </c>
      <c r="H3480" s="92">
        <f t="shared" si="244"/>
        <v>8589</v>
      </c>
      <c r="I3480" s="92">
        <f t="shared" si="242"/>
        <v>9.0582375937662256</v>
      </c>
      <c r="J3480" s="149">
        <f t="shared" si="241"/>
        <v>21.105296539240733</v>
      </c>
    </row>
    <row r="3481" spans="1:10" x14ac:dyDescent="0.25">
      <c r="A3481" s="92">
        <f t="shared" si="243"/>
        <v>195</v>
      </c>
      <c r="B3481" s="5" t="s">
        <v>25</v>
      </c>
      <c r="C3481" s="26">
        <v>44087</v>
      </c>
      <c r="D3481" s="4">
        <v>130</v>
      </c>
      <c r="E3481" s="29">
        <f>D3481+E3457</f>
        <v>1925</v>
      </c>
      <c r="F3481" s="4">
        <f>2</f>
        <v>2</v>
      </c>
      <c r="G3481" s="82" t="e">
        <f>F3481+G3457</f>
        <v>#REF!</v>
      </c>
      <c r="H3481" s="92">
        <f t="shared" si="244"/>
        <v>8719</v>
      </c>
      <c r="I3481" s="92">
        <f t="shared" si="242"/>
        <v>9.0732598314278157</v>
      </c>
      <c r="J3481" s="149">
        <f t="shared" si="241"/>
        <v>20.869427977895253</v>
      </c>
    </row>
    <row r="3482" spans="1:10" x14ac:dyDescent="0.25">
      <c r="A3482" s="92">
        <f t="shared" si="243"/>
        <v>196</v>
      </c>
      <c r="B3482" s="5" t="s">
        <v>25</v>
      </c>
      <c r="C3482" s="26">
        <v>44088</v>
      </c>
      <c r="D3482" s="4">
        <v>135</v>
      </c>
      <c r="E3482" s="29">
        <f>D3482+E3458</f>
        <v>1979</v>
      </c>
      <c r="F3482" s="4">
        <f>4+4</f>
        <v>8</v>
      </c>
      <c r="G3482" s="82" t="e">
        <f>F3482+G3458</f>
        <v>#REF!</v>
      </c>
      <c r="H3482" s="92">
        <f t="shared" si="244"/>
        <v>8854</v>
      </c>
      <c r="I3482" s="92">
        <f t="shared" si="242"/>
        <v>9.0886246132920867</v>
      </c>
      <c r="J3482" s="149">
        <f t="shared" si="241"/>
        <v>22.912274561402977</v>
      </c>
    </row>
    <row r="3483" spans="1:10" x14ac:dyDescent="0.25">
      <c r="A3483" s="92">
        <f t="shared" si="243"/>
        <v>197</v>
      </c>
      <c r="B3483" s="61" t="s">
        <v>25</v>
      </c>
      <c r="C3483" s="26">
        <v>44089</v>
      </c>
      <c r="D3483" s="4">
        <v>375</v>
      </c>
      <c r="E3483" s="29">
        <f>D3483+E3459</f>
        <v>2255</v>
      </c>
      <c r="F3483" s="4">
        <f>3+4</f>
        <v>7</v>
      </c>
      <c r="G3483" s="82">
        <f>F3483+G3459</f>
        <v>15</v>
      </c>
      <c r="H3483" s="92">
        <f t="shared" si="244"/>
        <v>9229</v>
      </c>
      <c r="I3483" s="92">
        <f t="shared" si="242"/>
        <v>9.1301059792655774</v>
      </c>
      <c r="J3483" s="149">
        <f t="shared" si="241"/>
        <v>24.536888459680505</v>
      </c>
    </row>
    <row r="3484" spans="1:10" x14ac:dyDescent="0.25">
      <c r="A3484" s="92">
        <f t="shared" si="243"/>
        <v>198</v>
      </c>
      <c r="B3484" s="61" t="s">
        <v>25</v>
      </c>
      <c r="C3484" s="26">
        <v>44090</v>
      </c>
      <c r="D3484" s="4">
        <v>232</v>
      </c>
      <c r="E3484" s="29">
        <f>D3484+E3460</f>
        <v>2194</v>
      </c>
      <c r="F3484" s="4">
        <f>3+5</f>
        <v>8</v>
      </c>
      <c r="G3484" s="82">
        <f>F3484+G3460</f>
        <v>17</v>
      </c>
      <c r="H3484" s="92">
        <f t="shared" si="244"/>
        <v>9461</v>
      </c>
      <c r="I3484" s="92">
        <f t="shared" si="242"/>
        <v>9.1549333647044442</v>
      </c>
      <c r="J3484" s="149">
        <f t="shared" si="241"/>
        <v>25.904303963834248</v>
      </c>
    </row>
    <row r="3485" spans="1:10" x14ac:dyDescent="0.25">
      <c r="A3485" s="92">
        <f t="shared" si="243"/>
        <v>199</v>
      </c>
      <c r="B3485" s="61" t="s">
        <v>25</v>
      </c>
      <c r="C3485" s="26">
        <v>44091</v>
      </c>
      <c r="D3485" s="4">
        <v>291</v>
      </c>
      <c r="E3485" s="29">
        <f>D3485+E3461</f>
        <v>2299</v>
      </c>
      <c r="F3485" s="4">
        <f>2+2+2</f>
        <v>6</v>
      </c>
      <c r="G3485" s="82">
        <f>F3485+G3461</f>
        <v>21</v>
      </c>
      <c r="H3485" s="92">
        <f t="shared" si="244"/>
        <v>9752</v>
      </c>
      <c r="I3485" s="92">
        <f t="shared" si="242"/>
        <v>9.1852276711611083</v>
      </c>
      <c r="J3485" s="149">
        <f t="shared" si="241"/>
        <v>26.476085889896481</v>
      </c>
    </row>
    <row r="3486" spans="1:10" x14ac:dyDescent="0.25">
      <c r="A3486" s="92">
        <f t="shared" si="243"/>
        <v>200</v>
      </c>
      <c r="B3486" s="61" t="s">
        <v>25</v>
      </c>
      <c r="C3486" s="26">
        <v>44092</v>
      </c>
      <c r="D3486" s="4">
        <v>217</v>
      </c>
      <c r="E3486" s="29">
        <f>D3486+E3462</f>
        <v>2398</v>
      </c>
      <c r="F3486" s="4">
        <f>3+3</f>
        <v>6</v>
      </c>
      <c r="G3486" s="82">
        <f>F3486+G3462</f>
        <v>33</v>
      </c>
      <c r="H3486" s="92">
        <f t="shared" si="244"/>
        <v>9969</v>
      </c>
      <c r="I3486" s="92">
        <f t="shared" si="242"/>
        <v>9.2072355570227042</v>
      </c>
      <c r="J3486" s="149">
        <f t="shared" ref="J3486:J3505" si="245">LN(2)/SLOPE(I3479:I3486,A3479:A3486)</f>
        <v>27.035763198247825</v>
      </c>
    </row>
    <row r="3487" spans="1:10" x14ac:dyDescent="0.25">
      <c r="A3487" s="92">
        <f t="shared" si="243"/>
        <v>201</v>
      </c>
      <c r="B3487" s="61" t="s">
        <v>25</v>
      </c>
      <c r="C3487" s="26">
        <v>44093</v>
      </c>
      <c r="D3487" s="4">
        <v>245</v>
      </c>
      <c r="E3487" s="29">
        <f>D3487+E3463</f>
        <v>2543</v>
      </c>
      <c r="F3487" s="4">
        <f>3+2+2</f>
        <v>7</v>
      </c>
      <c r="G3487" s="82">
        <f>F3487+G3463</f>
        <v>42</v>
      </c>
      <c r="H3487" s="92">
        <f t="shared" si="244"/>
        <v>10214</v>
      </c>
      <c r="I3487" s="92">
        <f t="shared" si="242"/>
        <v>9.2315146072075898</v>
      </c>
      <c r="J3487" s="149">
        <f t="shared" si="245"/>
        <v>26.496279657580207</v>
      </c>
    </row>
    <row r="3488" spans="1:10" x14ac:dyDescent="0.25">
      <c r="A3488" s="92">
        <f t="shared" si="243"/>
        <v>202</v>
      </c>
      <c r="B3488" s="61" t="s">
        <v>25</v>
      </c>
      <c r="C3488" s="26">
        <v>44094</v>
      </c>
      <c r="D3488" s="4">
        <v>132</v>
      </c>
      <c r="E3488" s="29">
        <f>D3488+E3464</f>
        <v>2526</v>
      </c>
      <c r="G3488" s="82">
        <f>F3488+G3464</f>
        <v>38</v>
      </c>
      <c r="H3488" s="92">
        <f t="shared" si="244"/>
        <v>10346</v>
      </c>
      <c r="I3488" s="92">
        <f t="shared" si="242"/>
        <v>9.2443552505634603</v>
      </c>
      <c r="J3488" s="149">
        <f t="shared" si="245"/>
        <v>26.78458823366303</v>
      </c>
    </row>
    <row r="3489" spans="1:10" x14ac:dyDescent="0.25">
      <c r="A3489" s="92">
        <f t="shared" si="243"/>
        <v>203</v>
      </c>
      <c r="B3489" s="61" t="s">
        <v>25</v>
      </c>
      <c r="C3489" s="26">
        <v>44095</v>
      </c>
      <c r="D3489" s="4">
        <v>132</v>
      </c>
      <c r="E3489" s="29">
        <f>D3489+E3465</f>
        <v>2605</v>
      </c>
      <c r="F3489" s="4">
        <v>21</v>
      </c>
      <c r="G3489" s="82">
        <f>F3489+G3465</f>
        <v>88</v>
      </c>
      <c r="H3489" s="92">
        <f t="shared" si="244"/>
        <v>10478</v>
      </c>
      <c r="I3489" s="92">
        <f t="shared" si="242"/>
        <v>9.2570330999681651</v>
      </c>
      <c r="J3489" s="149">
        <f t="shared" si="245"/>
        <v>29.085170526048511</v>
      </c>
    </row>
    <row r="3490" spans="1:10" x14ac:dyDescent="0.25">
      <c r="A3490" s="92">
        <f t="shared" si="243"/>
        <v>204</v>
      </c>
      <c r="B3490" s="61" t="s">
        <v>25</v>
      </c>
      <c r="C3490" s="26">
        <v>44096</v>
      </c>
      <c r="D3490" s="4">
        <v>251</v>
      </c>
      <c r="E3490" s="29">
        <f>D3490+E3466</f>
        <v>2883</v>
      </c>
      <c r="F3490" s="4">
        <f>8+4</f>
        <v>12</v>
      </c>
      <c r="G3490" s="82" t="e">
        <f>F3490+G3466</f>
        <v>#REF!</v>
      </c>
      <c r="H3490" s="92">
        <f t="shared" si="244"/>
        <v>10729</v>
      </c>
      <c r="I3490" s="92">
        <f t="shared" si="242"/>
        <v>9.280705634636746</v>
      </c>
      <c r="J3490" s="149">
        <f t="shared" si="245"/>
        <v>32.962944908555194</v>
      </c>
    </row>
    <row r="3491" spans="1:10" x14ac:dyDescent="0.25">
      <c r="A3491" s="92">
        <f t="shared" si="243"/>
        <v>205</v>
      </c>
      <c r="B3491" s="61" t="s">
        <v>25</v>
      </c>
      <c r="C3491" s="26">
        <v>44097</v>
      </c>
      <c r="D3491" s="4">
        <v>272</v>
      </c>
      <c r="E3491" s="29">
        <f>D3491+E3467</f>
        <v>3029</v>
      </c>
      <c r="F3491" s="4">
        <f>5+3</f>
        <v>8</v>
      </c>
      <c r="G3491" s="82" t="e">
        <f>F3491+G3467</f>
        <v>#REF!</v>
      </c>
      <c r="H3491" s="92">
        <f t="shared" si="244"/>
        <v>11001</v>
      </c>
      <c r="I3491" s="92">
        <f t="shared" si="242"/>
        <v>9.305741456739435</v>
      </c>
      <c r="J3491" s="149">
        <f t="shared" si="245"/>
        <v>34.344988620843303</v>
      </c>
    </row>
    <row r="3492" spans="1:10" x14ac:dyDescent="0.25">
      <c r="A3492" s="92">
        <f t="shared" si="243"/>
        <v>206</v>
      </c>
      <c r="B3492" s="61" t="s">
        <v>25</v>
      </c>
      <c r="C3492" s="26">
        <v>44098</v>
      </c>
      <c r="D3492" s="4">
        <v>247</v>
      </c>
      <c r="E3492" s="29">
        <f>D3492+E3468</f>
        <v>3144</v>
      </c>
      <c r="F3492" s="4">
        <f>6+4</f>
        <v>10</v>
      </c>
      <c r="G3492" s="82" t="e">
        <f>F3492+G3468</f>
        <v>#REF!</v>
      </c>
      <c r="H3492" s="92">
        <f t="shared" si="244"/>
        <v>11248</v>
      </c>
      <c r="I3492" s="92">
        <f t="shared" si="242"/>
        <v>9.3279456140504458</v>
      </c>
      <c r="J3492" s="149">
        <f t="shared" si="245"/>
        <v>35.248910641989248</v>
      </c>
    </row>
    <row r="3493" spans="1:10" x14ac:dyDescent="0.25">
      <c r="A3493" s="92">
        <f t="shared" si="243"/>
        <v>207</v>
      </c>
      <c r="B3493" s="61" t="s">
        <v>25</v>
      </c>
      <c r="C3493" s="26">
        <v>44099</v>
      </c>
      <c r="D3493" s="4">
        <v>227</v>
      </c>
      <c r="E3493" s="29">
        <f>D3493+E3469</f>
        <v>3247</v>
      </c>
      <c r="F3493" s="4">
        <v>10</v>
      </c>
      <c r="G3493" s="82" t="e">
        <f>F3493+G3469</f>
        <v>#REF!</v>
      </c>
      <c r="H3493" s="92">
        <f t="shared" si="244"/>
        <v>11475</v>
      </c>
      <c r="I3493" s="92">
        <f t="shared" si="242"/>
        <v>9.3479260349287454</v>
      </c>
      <c r="J3493" s="149">
        <f t="shared" si="245"/>
        <v>34.764559421710366</v>
      </c>
    </row>
    <row r="3494" spans="1:10" x14ac:dyDescent="0.25">
      <c r="A3494" s="92">
        <f t="shared" si="243"/>
        <v>208</v>
      </c>
      <c r="B3494" s="61" t="s">
        <v>25</v>
      </c>
      <c r="C3494" s="26">
        <v>44100</v>
      </c>
      <c r="D3494" s="4">
        <v>243</v>
      </c>
      <c r="E3494" s="29">
        <f>D3494+E3470</f>
        <v>3319</v>
      </c>
      <c r="F3494" s="4">
        <f>1</f>
        <v>1</v>
      </c>
      <c r="G3494" s="82">
        <f>F3494+G3470</f>
        <v>273</v>
      </c>
      <c r="H3494" s="92">
        <f t="shared" si="244"/>
        <v>11718</v>
      </c>
      <c r="I3494" s="92">
        <f t="shared" si="242"/>
        <v>9.3688814001047334</v>
      </c>
      <c r="J3494" s="149">
        <f t="shared" si="245"/>
        <v>33.906672633142762</v>
      </c>
    </row>
    <row r="3495" spans="1:10" x14ac:dyDescent="0.25">
      <c r="A3495" s="92">
        <f t="shared" si="243"/>
        <v>209</v>
      </c>
      <c r="B3495" s="61" t="s">
        <v>25</v>
      </c>
      <c r="C3495" s="26">
        <v>44101</v>
      </c>
      <c r="D3495" s="4">
        <v>200</v>
      </c>
      <c r="E3495" s="29">
        <f>D3495+E3471</f>
        <v>3366</v>
      </c>
      <c r="F3495" s="4">
        <f>6+2</f>
        <v>8</v>
      </c>
      <c r="G3495" s="82" t="e">
        <f>F3495+G3471</f>
        <v>#REF!</v>
      </c>
      <c r="H3495" s="92">
        <f t="shared" si="244"/>
        <v>11918</v>
      </c>
      <c r="I3495" s="92">
        <f t="shared" si="242"/>
        <v>9.3858051413069248</v>
      </c>
      <c r="J3495" s="149">
        <f t="shared" si="245"/>
        <v>32.83471764829153</v>
      </c>
    </row>
    <row r="3496" spans="1:10" x14ac:dyDescent="0.25">
      <c r="A3496" s="92">
        <f t="shared" si="243"/>
        <v>210</v>
      </c>
      <c r="B3496" s="61" t="s">
        <v>25</v>
      </c>
      <c r="C3496" s="26">
        <v>44102</v>
      </c>
      <c r="D3496" s="4">
        <v>213</v>
      </c>
      <c r="E3496" s="29">
        <f>D3496+E3472</f>
        <v>3670</v>
      </c>
      <c r="F3496" s="4">
        <v>6</v>
      </c>
      <c r="G3496" s="82" t="e">
        <f>F3496+G3472</f>
        <v>#REF!</v>
      </c>
      <c r="H3496" s="92">
        <f>IF(EXACT(B3496,B3495),D3496+H3495,E3496)</f>
        <v>12131</v>
      </c>
      <c r="I3496" s="92">
        <f t="shared" si="242"/>
        <v>9.4035194387709193</v>
      </c>
      <c r="J3496" s="149">
        <f t="shared" si="245"/>
        <v>33.076345995724331</v>
      </c>
    </row>
    <row r="3497" spans="1:10" x14ac:dyDescent="0.25">
      <c r="A3497" s="92">
        <f t="shared" si="243"/>
        <v>211</v>
      </c>
      <c r="B3497" s="61" t="s">
        <v>25</v>
      </c>
      <c r="C3497" s="26">
        <v>44103</v>
      </c>
      <c r="D3497" s="4">
        <v>339</v>
      </c>
      <c r="E3497" s="29">
        <f>D3497+E3473</f>
        <v>2008</v>
      </c>
      <c r="F3497" s="4">
        <v>8</v>
      </c>
      <c r="G3497" s="82">
        <f>F3497+G3473</f>
        <v>285</v>
      </c>
      <c r="H3497" s="92">
        <f t="shared" ref="H3497:H3560" si="246">IF(EXACT(B3497,B3496),D3497+H3496,E3497)</f>
        <v>12470</v>
      </c>
      <c r="I3497" s="92">
        <f t="shared" si="242"/>
        <v>9.4310810386740815</v>
      </c>
      <c r="J3497" s="149">
        <f t="shared" si="245"/>
        <v>33.538381177183027</v>
      </c>
    </row>
    <row r="3498" spans="1:10" x14ac:dyDescent="0.25">
      <c r="A3498" s="92">
        <f t="shared" si="243"/>
        <v>212</v>
      </c>
      <c r="B3498" s="61" t="s">
        <v>25</v>
      </c>
      <c r="C3498" s="26">
        <v>44104</v>
      </c>
      <c r="D3498" s="4">
        <v>369</v>
      </c>
      <c r="E3498" s="29">
        <f>D3498+E3474</f>
        <v>1924</v>
      </c>
      <c r="F3498" s="4">
        <f>5+6</f>
        <v>11</v>
      </c>
      <c r="G3498" s="82" t="e">
        <f>F3498+G3474</f>
        <v>#REF!</v>
      </c>
      <c r="H3498" s="92">
        <f t="shared" si="246"/>
        <v>12839</v>
      </c>
      <c r="I3498" s="92">
        <f t="shared" si="242"/>
        <v>9.4602426925910841</v>
      </c>
      <c r="J3498" s="149">
        <f t="shared" si="245"/>
        <v>32.69397441658576</v>
      </c>
    </row>
    <row r="3499" spans="1:10" x14ac:dyDescent="0.25">
      <c r="A3499" s="92">
        <f t="shared" si="243"/>
        <v>213</v>
      </c>
      <c r="B3499" s="61" t="s">
        <v>25</v>
      </c>
      <c r="C3499" s="26">
        <v>44105</v>
      </c>
      <c r="D3499" s="4">
        <v>287</v>
      </c>
      <c r="E3499" s="29">
        <f>D3499+E3475</f>
        <v>1987</v>
      </c>
      <c r="F3499" s="4">
        <v>9</v>
      </c>
      <c r="G3499" s="82" t="e">
        <f>F3499+G3475</f>
        <v>#REF!</v>
      </c>
      <c r="H3499" s="92">
        <f t="shared" si="246"/>
        <v>13126</v>
      </c>
      <c r="I3499" s="92">
        <f t="shared" si="242"/>
        <v>9.4823502750336672</v>
      </c>
      <c r="J3499" s="149">
        <f t="shared" si="245"/>
        <v>31.528372121656982</v>
      </c>
    </row>
    <row r="3500" spans="1:10" x14ac:dyDescent="0.25">
      <c r="A3500" s="92">
        <f t="shared" si="243"/>
        <v>214</v>
      </c>
      <c r="B3500" s="61" t="s">
        <v>25</v>
      </c>
      <c r="C3500" s="26">
        <v>44106</v>
      </c>
      <c r="D3500" s="4">
        <v>371</v>
      </c>
      <c r="E3500" s="29">
        <f>D3500+E3476</f>
        <v>2217</v>
      </c>
      <c r="F3500" s="4">
        <v>4</v>
      </c>
      <c r="G3500" s="82">
        <f>F3500+G3476</f>
        <v>273</v>
      </c>
      <c r="H3500" s="92">
        <f t="shared" si="246"/>
        <v>13497</v>
      </c>
      <c r="I3500" s="92">
        <f t="shared" si="242"/>
        <v>9.5102227175092828</v>
      </c>
      <c r="J3500" s="149">
        <f t="shared" si="245"/>
        <v>29.793020530289944</v>
      </c>
    </row>
    <row r="3501" spans="1:10" x14ac:dyDescent="0.25">
      <c r="A3501" s="92">
        <f t="shared" si="243"/>
        <v>215</v>
      </c>
      <c r="B3501" s="61" t="s">
        <v>25</v>
      </c>
      <c r="C3501" s="26">
        <v>44107</v>
      </c>
      <c r="D3501" s="4">
        <v>330</v>
      </c>
      <c r="E3501" s="29">
        <f>D3501+E3477</f>
        <v>2182</v>
      </c>
      <c r="F3501" s="4">
        <f>2+2</f>
        <v>4</v>
      </c>
      <c r="G3501" s="82">
        <f>F3501+G3477</f>
        <v>299</v>
      </c>
      <c r="H3501" s="92">
        <f t="shared" si="246"/>
        <v>13827</v>
      </c>
      <c r="I3501" s="92">
        <f t="shared" si="242"/>
        <v>9.5343784813886181</v>
      </c>
      <c r="J3501" s="149">
        <f t="shared" si="245"/>
        <v>28.454573446757657</v>
      </c>
    </row>
    <row r="3502" spans="1:10" x14ac:dyDescent="0.25">
      <c r="A3502" s="92">
        <f t="shared" si="243"/>
        <v>216</v>
      </c>
      <c r="B3502" s="61" t="s">
        <v>25</v>
      </c>
      <c r="C3502" s="26">
        <v>44108</v>
      </c>
      <c r="D3502" s="4">
        <v>230</v>
      </c>
      <c r="E3502" s="29">
        <f>D3502+E3478</f>
        <v>2103</v>
      </c>
      <c r="F3502" s="4">
        <f>2+1</f>
        <v>3</v>
      </c>
      <c r="G3502" s="82" t="e">
        <f>F3502+G3478</f>
        <v>#REF!</v>
      </c>
      <c r="H3502" s="92">
        <f t="shared" si="246"/>
        <v>14057</v>
      </c>
      <c r="I3502" s="92">
        <f t="shared" si="242"/>
        <v>9.550875771331766</v>
      </c>
      <c r="J3502" s="149">
        <f t="shared" si="245"/>
        <v>28.136924244740527</v>
      </c>
    </row>
    <row r="3503" spans="1:10" x14ac:dyDescent="0.25">
      <c r="A3503" s="92">
        <f t="shared" si="243"/>
        <v>217</v>
      </c>
      <c r="B3503" s="61" t="s">
        <v>25</v>
      </c>
      <c r="C3503" s="26">
        <v>44109</v>
      </c>
      <c r="D3503" s="4">
        <v>257</v>
      </c>
      <c r="E3503" s="29">
        <f>D3503+E3479</f>
        <v>2267</v>
      </c>
      <c r="F3503" s="4">
        <v>10</v>
      </c>
      <c r="G3503" s="82" t="e">
        <f>F3503+G3479</f>
        <v>#REF!</v>
      </c>
      <c r="H3503" s="92">
        <f t="shared" si="246"/>
        <v>14314</v>
      </c>
      <c r="I3503" s="92">
        <f t="shared" si="242"/>
        <v>9.5689933582985436</v>
      </c>
      <c r="J3503" s="149">
        <f t="shared" si="245"/>
        <v>29.00239434152185</v>
      </c>
    </row>
    <row r="3504" spans="1:10" x14ac:dyDescent="0.25">
      <c r="A3504" s="92">
        <f t="shared" si="243"/>
        <v>218</v>
      </c>
      <c r="B3504" s="61" t="s">
        <v>25</v>
      </c>
      <c r="C3504" s="26">
        <v>44110</v>
      </c>
      <c r="D3504" s="4">
        <v>338</v>
      </c>
      <c r="E3504" s="29">
        <f>D3504+E3480</f>
        <v>2233</v>
      </c>
      <c r="F3504" s="4">
        <v>11</v>
      </c>
      <c r="G3504" s="82">
        <f>F3504+G3480</f>
        <v>159</v>
      </c>
      <c r="H3504" s="92">
        <f t="shared" si="246"/>
        <v>14652</v>
      </c>
      <c r="I3504" s="92">
        <f t="shared" si="242"/>
        <v>9.5923321238987054</v>
      </c>
      <c r="J3504" s="149">
        <f t="shared" si="245"/>
        <v>30.60826493898853</v>
      </c>
    </row>
    <row r="3505" spans="1:10" x14ac:dyDescent="0.25">
      <c r="A3505" s="92">
        <f t="shared" si="243"/>
        <v>219</v>
      </c>
      <c r="B3505" s="61" t="s">
        <v>25</v>
      </c>
      <c r="C3505" s="26">
        <v>44111</v>
      </c>
      <c r="D3505" s="4">
        <v>339</v>
      </c>
      <c r="E3505" s="29">
        <f>D3505+E3481</f>
        <v>2264</v>
      </c>
      <c r="F3505" s="4">
        <v>6</v>
      </c>
      <c r="G3505" s="82" t="e">
        <f>F3505+G3481</f>
        <v>#REF!</v>
      </c>
      <c r="H3505" s="92">
        <f t="shared" si="246"/>
        <v>14991</v>
      </c>
      <c r="I3505" s="92">
        <f t="shared" si="242"/>
        <v>9.615205300012315</v>
      </c>
      <c r="J3505" s="149">
        <f t="shared" si="245"/>
        <v>31.860871392202174</v>
      </c>
    </row>
    <row r="3506" spans="1:10" x14ac:dyDescent="0.25">
      <c r="A3506" s="92">
        <f t="shared" si="243"/>
        <v>1</v>
      </c>
      <c r="B3506" s="5" t="s">
        <v>41</v>
      </c>
      <c r="C3506" s="26">
        <v>43893</v>
      </c>
      <c r="D3506" s="4">
        <v>0</v>
      </c>
      <c r="E3506" s="29">
        <v>0</v>
      </c>
      <c r="G3506" s="82"/>
      <c r="H3506" s="92">
        <f t="shared" si="246"/>
        <v>0</v>
      </c>
      <c r="I3506" s="92" t="e">
        <f t="shared" si="242"/>
        <v>#NUM!</v>
      </c>
    </row>
    <row r="3507" spans="1:10" x14ac:dyDescent="0.25">
      <c r="A3507" s="92">
        <f t="shared" si="243"/>
        <v>2</v>
      </c>
      <c r="B3507" s="5" t="s">
        <v>41</v>
      </c>
      <c r="C3507" s="26">
        <v>43894</v>
      </c>
      <c r="D3507" s="4">
        <v>0</v>
      </c>
      <c r="E3507" s="29">
        <v>0</v>
      </c>
      <c r="G3507" s="82">
        <f>F3507+G3483</f>
        <v>15</v>
      </c>
      <c r="H3507" s="92">
        <f t="shared" si="246"/>
        <v>0</v>
      </c>
      <c r="I3507" s="92" t="e">
        <f t="shared" si="242"/>
        <v>#NUM!</v>
      </c>
    </row>
    <row r="3508" spans="1:10" x14ac:dyDescent="0.25">
      <c r="A3508" s="92">
        <f t="shared" si="243"/>
        <v>3</v>
      </c>
      <c r="B3508" s="5" t="s">
        <v>41</v>
      </c>
      <c r="C3508" s="26">
        <v>43895</v>
      </c>
      <c r="D3508" s="4">
        <v>0</v>
      </c>
      <c r="E3508" s="29">
        <v>0</v>
      </c>
      <c r="G3508" s="82">
        <f>F3508+G3484</f>
        <v>17</v>
      </c>
      <c r="H3508" s="92">
        <f t="shared" si="246"/>
        <v>0</v>
      </c>
      <c r="I3508" s="92" t="e">
        <f t="shared" si="242"/>
        <v>#NUM!</v>
      </c>
    </row>
    <row r="3509" spans="1:10" x14ac:dyDescent="0.25">
      <c r="A3509" s="92">
        <f t="shared" si="243"/>
        <v>4</v>
      </c>
      <c r="B3509" s="5" t="s">
        <v>41</v>
      </c>
      <c r="C3509" s="26">
        <v>43896</v>
      </c>
      <c r="D3509" s="4">
        <v>0</v>
      </c>
      <c r="E3509" s="29">
        <v>0</v>
      </c>
      <c r="G3509" s="82">
        <f>F3509+G3485</f>
        <v>21</v>
      </c>
      <c r="H3509" s="92">
        <f t="shared" si="246"/>
        <v>0</v>
      </c>
      <c r="I3509" s="92" t="e">
        <f t="shared" si="242"/>
        <v>#NUM!</v>
      </c>
    </row>
    <row r="3510" spans="1:10" x14ac:dyDescent="0.25">
      <c r="A3510" s="92">
        <f t="shared" si="243"/>
        <v>5</v>
      </c>
      <c r="B3510" s="5" t="s">
        <v>41</v>
      </c>
      <c r="C3510" s="26">
        <v>43897</v>
      </c>
      <c r="D3510" s="4">
        <v>0</v>
      </c>
      <c r="E3510" s="29">
        <v>0</v>
      </c>
      <c r="G3510" s="82">
        <f>F3510+G3486</f>
        <v>33</v>
      </c>
      <c r="H3510" s="92">
        <f t="shared" si="246"/>
        <v>0</v>
      </c>
      <c r="I3510" s="92" t="e">
        <f t="shared" si="242"/>
        <v>#NUM!</v>
      </c>
    </row>
    <row r="3511" spans="1:10" x14ac:dyDescent="0.25">
      <c r="A3511" s="92">
        <f t="shared" si="243"/>
        <v>6</v>
      </c>
      <c r="B3511" s="5" t="s">
        <v>41</v>
      </c>
      <c r="C3511" s="26">
        <v>43898</v>
      </c>
      <c r="D3511" s="4">
        <v>0</v>
      </c>
      <c r="E3511" s="29">
        <v>0</v>
      </c>
      <c r="G3511" s="82">
        <f>F3511+G3487</f>
        <v>42</v>
      </c>
      <c r="H3511" s="92">
        <f t="shared" si="246"/>
        <v>0</v>
      </c>
      <c r="I3511" s="92" t="e">
        <f t="shared" si="242"/>
        <v>#NUM!</v>
      </c>
    </row>
    <row r="3512" spans="1:10" x14ac:dyDescent="0.25">
      <c r="A3512" s="92">
        <f t="shared" si="243"/>
        <v>7</v>
      </c>
      <c r="B3512" s="5" t="s">
        <v>41</v>
      </c>
      <c r="C3512" s="26">
        <v>43899</v>
      </c>
      <c r="D3512" s="4">
        <v>0</v>
      </c>
      <c r="E3512" s="29">
        <v>0</v>
      </c>
      <c r="G3512" s="82">
        <f>F3512+G3488</f>
        <v>38</v>
      </c>
      <c r="H3512" s="92">
        <f t="shared" si="246"/>
        <v>0</v>
      </c>
      <c r="I3512" s="92" t="e">
        <f t="shared" si="242"/>
        <v>#NUM!</v>
      </c>
      <c r="J3512" s="149" t="e">
        <f>LN(2)/SLOPE(I3505:I3512,A3505:A3512)</f>
        <v>#NUM!</v>
      </c>
    </row>
    <row r="3513" spans="1:10" x14ac:dyDescent="0.25">
      <c r="A3513" s="92">
        <f t="shared" si="243"/>
        <v>8</v>
      </c>
      <c r="B3513" s="5" t="s">
        <v>41</v>
      </c>
      <c r="C3513" s="26">
        <v>43900</v>
      </c>
      <c r="D3513" s="4">
        <v>0</v>
      </c>
      <c r="E3513" s="29">
        <v>0</v>
      </c>
      <c r="G3513" s="82">
        <f>F3513+G3489</f>
        <v>88</v>
      </c>
      <c r="H3513" s="92">
        <f t="shared" si="246"/>
        <v>0</v>
      </c>
      <c r="I3513" s="92" t="e">
        <f t="shared" si="242"/>
        <v>#NUM!</v>
      </c>
      <c r="J3513" s="149" t="e">
        <f t="shared" ref="J3513:J3576" si="247">LN(2)/SLOPE(I3506:I3513,A3506:A3513)</f>
        <v>#NUM!</v>
      </c>
    </row>
    <row r="3514" spans="1:10" x14ac:dyDescent="0.25">
      <c r="A3514" s="92">
        <f t="shared" si="243"/>
        <v>9</v>
      </c>
      <c r="B3514" s="5" t="s">
        <v>41</v>
      </c>
      <c r="C3514" s="26">
        <v>43901</v>
      </c>
      <c r="D3514" s="4">
        <v>0</v>
      </c>
      <c r="E3514" s="29">
        <v>0</v>
      </c>
      <c r="G3514" s="82" t="e">
        <f>F3514+G3490</f>
        <v>#REF!</v>
      </c>
      <c r="H3514" s="92">
        <f t="shared" si="246"/>
        <v>0</v>
      </c>
      <c r="I3514" s="92" t="e">
        <f t="shared" si="242"/>
        <v>#NUM!</v>
      </c>
      <c r="J3514" s="149" t="e">
        <f t="shared" si="247"/>
        <v>#NUM!</v>
      </c>
    </row>
    <row r="3515" spans="1:10" x14ac:dyDescent="0.25">
      <c r="A3515" s="92">
        <f t="shared" si="243"/>
        <v>10</v>
      </c>
      <c r="B3515" s="5" t="s">
        <v>41</v>
      </c>
      <c r="C3515" s="26">
        <v>43902</v>
      </c>
      <c r="D3515" s="4">
        <v>0</v>
      </c>
      <c r="E3515" s="29">
        <v>0</v>
      </c>
      <c r="G3515" s="82" t="e">
        <f>F3515+G3491</f>
        <v>#REF!</v>
      </c>
      <c r="H3515" s="92">
        <f t="shared" si="246"/>
        <v>0</v>
      </c>
      <c r="I3515" s="92" t="e">
        <f t="shared" si="242"/>
        <v>#NUM!</v>
      </c>
      <c r="J3515" s="149" t="e">
        <f t="shared" si="247"/>
        <v>#NUM!</v>
      </c>
    </row>
    <row r="3516" spans="1:10" x14ac:dyDescent="0.25">
      <c r="A3516" s="92">
        <f t="shared" si="243"/>
        <v>11</v>
      </c>
      <c r="B3516" s="5" t="s">
        <v>41</v>
      </c>
      <c r="C3516" s="26">
        <v>43903</v>
      </c>
      <c r="D3516" s="4">
        <v>0</v>
      </c>
      <c r="E3516" s="29">
        <v>0</v>
      </c>
      <c r="G3516" s="82" t="e">
        <f>F3516+G3492</f>
        <v>#REF!</v>
      </c>
      <c r="H3516" s="92">
        <f t="shared" si="246"/>
        <v>0</v>
      </c>
      <c r="I3516" s="92" t="e">
        <f t="shared" si="242"/>
        <v>#NUM!</v>
      </c>
      <c r="J3516" s="149" t="e">
        <f t="shared" si="247"/>
        <v>#NUM!</v>
      </c>
    </row>
    <row r="3517" spans="1:10" x14ac:dyDescent="0.25">
      <c r="A3517" s="92">
        <f t="shared" si="243"/>
        <v>12</v>
      </c>
      <c r="B3517" s="5" t="s">
        <v>41</v>
      </c>
      <c r="C3517" s="26">
        <v>43904</v>
      </c>
      <c r="D3517" s="4">
        <v>0</v>
      </c>
      <c r="E3517" s="29">
        <v>0</v>
      </c>
      <c r="G3517" s="82" t="e">
        <f>F3517+G3493</f>
        <v>#REF!</v>
      </c>
      <c r="H3517" s="92">
        <f t="shared" si="246"/>
        <v>0</v>
      </c>
      <c r="I3517" s="92" t="e">
        <f t="shared" si="242"/>
        <v>#NUM!</v>
      </c>
      <c r="J3517" s="149" t="e">
        <f t="shared" si="247"/>
        <v>#NUM!</v>
      </c>
    </row>
    <row r="3518" spans="1:10" x14ac:dyDescent="0.25">
      <c r="A3518" s="92">
        <f t="shared" si="243"/>
        <v>13</v>
      </c>
      <c r="B3518" s="5" t="s">
        <v>41</v>
      </c>
      <c r="C3518" s="26">
        <v>43905</v>
      </c>
      <c r="D3518" s="4">
        <v>0</v>
      </c>
      <c r="E3518" s="29">
        <v>0</v>
      </c>
      <c r="G3518" s="82">
        <f>F3518+G3494</f>
        <v>273</v>
      </c>
      <c r="H3518" s="92">
        <f t="shared" si="246"/>
        <v>0</v>
      </c>
      <c r="I3518" s="92" t="e">
        <f t="shared" si="242"/>
        <v>#NUM!</v>
      </c>
      <c r="J3518" s="149" t="e">
        <f t="shared" si="247"/>
        <v>#NUM!</v>
      </c>
    </row>
    <row r="3519" spans="1:10" x14ac:dyDescent="0.25">
      <c r="A3519" s="92">
        <f t="shared" si="243"/>
        <v>14</v>
      </c>
      <c r="B3519" s="5" t="s">
        <v>41</v>
      </c>
      <c r="C3519" s="26">
        <v>43906</v>
      </c>
      <c r="D3519" s="4">
        <v>0</v>
      </c>
      <c r="E3519" s="29">
        <v>0</v>
      </c>
      <c r="G3519" s="82" t="e">
        <f>F3519+G3495</f>
        <v>#REF!</v>
      </c>
      <c r="H3519" s="92">
        <f t="shared" si="246"/>
        <v>0</v>
      </c>
      <c r="I3519" s="92" t="e">
        <f t="shared" si="242"/>
        <v>#NUM!</v>
      </c>
      <c r="J3519" s="149" t="e">
        <f t="shared" si="247"/>
        <v>#NUM!</v>
      </c>
    </row>
    <row r="3520" spans="1:10" x14ac:dyDescent="0.25">
      <c r="A3520" s="92">
        <f t="shared" si="243"/>
        <v>15</v>
      </c>
      <c r="B3520" s="5" t="s">
        <v>41</v>
      </c>
      <c r="C3520" s="26">
        <v>43907</v>
      </c>
      <c r="D3520" s="4">
        <v>1</v>
      </c>
      <c r="E3520" s="29">
        <v>1</v>
      </c>
      <c r="G3520" s="82" t="e">
        <f>F3520+G3496</f>
        <v>#REF!</v>
      </c>
      <c r="H3520" s="92">
        <f t="shared" si="246"/>
        <v>1</v>
      </c>
      <c r="I3520" s="92">
        <f t="shared" si="242"/>
        <v>0</v>
      </c>
      <c r="J3520" s="149" t="e">
        <f t="shared" si="247"/>
        <v>#NUM!</v>
      </c>
    </row>
    <row r="3521" spans="1:10" x14ac:dyDescent="0.25">
      <c r="A3521" s="92">
        <f t="shared" si="243"/>
        <v>16</v>
      </c>
      <c r="B3521" s="5" t="s">
        <v>41</v>
      </c>
      <c r="C3521" s="26">
        <v>43908</v>
      </c>
      <c r="D3521" s="4">
        <v>0</v>
      </c>
      <c r="E3521" s="29">
        <v>1</v>
      </c>
      <c r="G3521" s="82">
        <f>F3521+G3497</f>
        <v>285</v>
      </c>
      <c r="H3521" s="92">
        <f t="shared" si="246"/>
        <v>1</v>
      </c>
      <c r="I3521" s="92">
        <f t="shared" si="242"/>
        <v>0</v>
      </c>
      <c r="J3521" s="149" t="e">
        <f t="shared" si="247"/>
        <v>#NUM!</v>
      </c>
    </row>
    <row r="3522" spans="1:10" x14ac:dyDescent="0.25">
      <c r="A3522" s="92">
        <f t="shared" si="243"/>
        <v>17</v>
      </c>
      <c r="B3522" s="5" t="s">
        <v>41</v>
      </c>
      <c r="C3522" s="26">
        <v>43909</v>
      </c>
      <c r="D3522" s="4">
        <v>0</v>
      </c>
      <c r="E3522" s="29">
        <v>1</v>
      </c>
      <c r="G3522" s="82" t="e">
        <f>F3522+G3498</f>
        <v>#REF!</v>
      </c>
      <c r="H3522" s="92">
        <f t="shared" si="246"/>
        <v>1</v>
      </c>
      <c r="I3522" s="92">
        <f t="shared" ref="I3522:I3585" si="248">LN(H3522)</f>
        <v>0</v>
      </c>
      <c r="J3522" s="149" t="e">
        <f t="shared" si="247"/>
        <v>#NUM!</v>
      </c>
    </row>
    <row r="3523" spans="1:10" x14ac:dyDescent="0.25">
      <c r="A3523" s="92">
        <f t="shared" si="243"/>
        <v>18</v>
      </c>
      <c r="B3523" s="5" t="s">
        <v>41</v>
      </c>
      <c r="C3523" s="26">
        <v>43910</v>
      </c>
      <c r="D3523" s="4">
        <v>0</v>
      </c>
      <c r="E3523" s="29">
        <v>1</v>
      </c>
      <c r="G3523" s="82" t="e">
        <f>F3523+G3499</f>
        <v>#REF!</v>
      </c>
      <c r="H3523" s="92">
        <f t="shared" si="246"/>
        <v>1</v>
      </c>
      <c r="I3523" s="92">
        <f t="shared" si="248"/>
        <v>0</v>
      </c>
      <c r="J3523" s="149" t="e">
        <f t="shared" si="247"/>
        <v>#NUM!</v>
      </c>
    </row>
    <row r="3524" spans="1:10" x14ac:dyDescent="0.25">
      <c r="A3524" s="92">
        <f t="shared" ref="A3524:A3587" si="249">IF(EXACT(B3524,B3523),A3523+1,1)</f>
        <v>19</v>
      </c>
      <c r="B3524" s="5" t="s">
        <v>41</v>
      </c>
      <c r="C3524" s="26">
        <v>43911</v>
      </c>
      <c r="D3524" s="4">
        <v>0</v>
      </c>
      <c r="E3524" s="29">
        <v>1</v>
      </c>
      <c r="G3524" s="82">
        <f>F3524+G3500</f>
        <v>273</v>
      </c>
      <c r="H3524" s="92">
        <f t="shared" si="246"/>
        <v>1</v>
      </c>
      <c r="I3524" s="92">
        <f t="shared" si="248"/>
        <v>0</v>
      </c>
      <c r="J3524" s="149" t="e">
        <f t="shared" si="247"/>
        <v>#NUM!</v>
      </c>
    </row>
    <row r="3525" spans="1:10" x14ac:dyDescent="0.25">
      <c r="A3525" s="92">
        <f t="shared" si="249"/>
        <v>20</v>
      </c>
      <c r="B3525" s="5" t="s">
        <v>41</v>
      </c>
      <c r="C3525" s="26">
        <v>43912</v>
      </c>
      <c r="D3525" s="4">
        <v>0</v>
      </c>
      <c r="E3525" s="29">
        <v>1</v>
      </c>
      <c r="G3525" s="82">
        <f>F3525+G3501</f>
        <v>299</v>
      </c>
      <c r="H3525" s="92">
        <f t="shared" si="246"/>
        <v>1</v>
      </c>
      <c r="I3525" s="92">
        <f t="shared" si="248"/>
        <v>0</v>
      </c>
      <c r="J3525" s="149" t="e">
        <f t="shared" si="247"/>
        <v>#NUM!</v>
      </c>
    </row>
    <row r="3526" spans="1:10" x14ac:dyDescent="0.25">
      <c r="A3526" s="92">
        <f t="shared" si="249"/>
        <v>21</v>
      </c>
      <c r="B3526" s="5" t="s">
        <v>41</v>
      </c>
      <c r="C3526" s="26">
        <v>43913</v>
      </c>
      <c r="D3526" s="4">
        <v>0</v>
      </c>
      <c r="E3526" s="29">
        <v>1</v>
      </c>
      <c r="G3526" s="82" t="e">
        <f>F3526+G3502</f>
        <v>#REF!</v>
      </c>
      <c r="H3526" s="92">
        <f t="shared" si="246"/>
        <v>1</v>
      </c>
      <c r="I3526" s="92">
        <f t="shared" si="248"/>
        <v>0</v>
      </c>
      <c r="J3526" s="149" t="e">
        <f t="shared" si="247"/>
        <v>#NUM!</v>
      </c>
    </row>
    <row r="3527" spans="1:10" x14ac:dyDescent="0.25">
      <c r="A3527" s="92">
        <f t="shared" si="249"/>
        <v>22</v>
      </c>
      <c r="B3527" s="5" t="s">
        <v>41</v>
      </c>
      <c r="C3527" s="26">
        <v>43914</v>
      </c>
      <c r="D3527" s="4">
        <v>0</v>
      </c>
      <c r="E3527" s="29">
        <v>1</v>
      </c>
      <c r="G3527" s="82" t="e">
        <f>F3527+G3503</f>
        <v>#REF!</v>
      </c>
      <c r="H3527" s="92">
        <f t="shared" si="246"/>
        <v>1</v>
      </c>
      <c r="I3527" s="92">
        <f t="shared" si="248"/>
        <v>0</v>
      </c>
      <c r="J3527" s="149" t="e">
        <f t="shared" si="247"/>
        <v>#DIV/0!</v>
      </c>
    </row>
    <row r="3528" spans="1:10" x14ac:dyDescent="0.25">
      <c r="A3528" s="92">
        <f t="shared" si="249"/>
        <v>23</v>
      </c>
      <c r="B3528" s="5" t="s">
        <v>41</v>
      </c>
      <c r="C3528" s="26">
        <v>43915</v>
      </c>
      <c r="D3528" s="4">
        <v>0</v>
      </c>
      <c r="E3528" s="29">
        <v>1</v>
      </c>
      <c r="G3528" s="82">
        <f>F3528+G3504</f>
        <v>159</v>
      </c>
      <c r="H3528" s="92">
        <f t="shared" si="246"/>
        <v>1</v>
      </c>
      <c r="I3528" s="92">
        <f t="shared" si="248"/>
        <v>0</v>
      </c>
      <c r="J3528" s="149" t="e">
        <f t="shared" si="247"/>
        <v>#DIV/0!</v>
      </c>
    </row>
    <row r="3529" spans="1:10" x14ac:dyDescent="0.25">
      <c r="A3529" s="92">
        <f t="shared" si="249"/>
        <v>24</v>
      </c>
      <c r="B3529" s="5" t="s">
        <v>41</v>
      </c>
      <c r="C3529" s="26">
        <v>43916</v>
      </c>
      <c r="D3529" s="4">
        <v>0</v>
      </c>
      <c r="E3529" s="29">
        <v>1</v>
      </c>
      <c r="G3529" s="82" t="e">
        <f>F3529+G3505</f>
        <v>#REF!</v>
      </c>
      <c r="H3529" s="92">
        <f t="shared" si="246"/>
        <v>1</v>
      </c>
      <c r="I3529" s="92">
        <f t="shared" si="248"/>
        <v>0</v>
      </c>
      <c r="J3529" s="149" t="e">
        <f t="shared" si="247"/>
        <v>#DIV/0!</v>
      </c>
    </row>
    <row r="3530" spans="1:10" x14ac:dyDescent="0.25">
      <c r="A3530" s="92">
        <f t="shared" si="249"/>
        <v>25</v>
      </c>
      <c r="B3530" s="5" t="s">
        <v>41</v>
      </c>
      <c r="C3530" s="26">
        <v>43917</v>
      </c>
      <c r="D3530" s="4">
        <v>0</v>
      </c>
      <c r="E3530" s="29">
        <v>1</v>
      </c>
      <c r="G3530" s="82">
        <f>F3530+G3506</f>
        <v>0</v>
      </c>
      <c r="H3530" s="92">
        <f t="shared" si="246"/>
        <v>1</v>
      </c>
      <c r="I3530" s="92">
        <f t="shared" si="248"/>
        <v>0</v>
      </c>
      <c r="J3530" s="149" t="e">
        <f t="shared" si="247"/>
        <v>#DIV/0!</v>
      </c>
    </row>
    <row r="3531" spans="1:10" x14ac:dyDescent="0.25">
      <c r="A3531" s="92">
        <f t="shared" si="249"/>
        <v>26</v>
      </c>
      <c r="B3531" s="5" t="s">
        <v>41</v>
      </c>
      <c r="C3531" s="26">
        <v>43918</v>
      </c>
      <c r="D3531" s="4">
        <v>0</v>
      </c>
      <c r="E3531" s="29">
        <v>1</v>
      </c>
      <c r="G3531" s="82">
        <f>F3531+G3507</f>
        <v>15</v>
      </c>
      <c r="H3531" s="92">
        <f t="shared" si="246"/>
        <v>1</v>
      </c>
      <c r="I3531" s="92">
        <f t="shared" si="248"/>
        <v>0</v>
      </c>
      <c r="J3531" s="149" t="e">
        <f t="shared" si="247"/>
        <v>#DIV/0!</v>
      </c>
    </row>
    <row r="3532" spans="1:10" x14ac:dyDescent="0.25">
      <c r="A3532" s="92">
        <f t="shared" si="249"/>
        <v>27</v>
      </c>
      <c r="B3532" s="5" t="s">
        <v>41</v>
      </c>
      <c r="C3532" s="26">
        <v>43919</v>
      </c>
      <c r="D3532" s="4">
        <v>0</v>
      </c>
      <c r="E3532" s="29">
        <v>1</v>
      </c>
      <c r="G3532" s="82">
        <f>F3532+G3508</f>
        <v>17</v>
      </c>
      <c r="H3532" s="92">
        <f t="shared" si="246"/>
        <v>1</v>
      </c>
      <c r="I3532" s="92">
        <f t="shared" si="248"/>
        <v>0</v>
      </c>
      <c r="J3532" s="149" t="e">
        <f t="shared" si="247"/>
        <v>#DIV/0!</v>
      </c>
    </row>
    <row r="3533" spans="1:10" x14ac:dyDescent="0.25">
      <c r="A3533" s="92">
        <f t="shared" si="249"/>
        <v>28</v>
      </c>
      <c r="B3533" s="5" t="s">
        <v>41</v>
      </c>
      <c r="C3533" s="26">
        <v>43920</v>
      </c>
      <c r="D3533" s="4">
        <v>0</v>
      </c>
      <c r="E3533" s="29">
        <v>1</v>
      </c>
      <c r="G3533" s="82">
        <f>F3533+G3509</f>
        <v>21</v>
      </c>
      <c r="H3533" s="92">
        <f t="shared" si="246"/>
        <v>1</v>
      </c>
      <c r="I3533" s="92">
        <f t="shared" si="248"/>
        <v>0</v>
      </c>
      <c r="J3533" s="149" t="e">
        <f t="shared" si="247"/>
        <v>#DIV/0!</v>
      </c>
    </row>
    <row r="3534" spans="1:10" x14ac:dyDescent="0.25">
      <c r="A3534" s="92">
        <f t="shared" si="249"/>
        <v>29</v>
      </c>
      <c r="B3534" s="5" t="s">
        <v>41</v>
      </c>
      <c r="C3534" s="26">
        <v>43921</v>
      </c>
      <c r="D3534" s="4">
        <v>0</v>
      </c>
      <c r="E3534" s="29">
        <v>1</v>
      </c>
      <c r="G3534" s="82">
        <f>F3534+G3510</f>
        <v>33</v>
      </c>
      <c r="H3534" s="92">
        <f t="shared" si="246"/>
        <v>1</v>
      </c>
      <c r="I3534" s="92">
        <f t="shared" si="248"/>
        <v>0</v>
      </c>
      <c r="J3534" s="149" t="e">
        <f t="shared" si="247"/>
        <v>#DIV/0!</v>
      </c>
    </row>
    <row r="3535" spans="1:10" x14ac:dyDescent="0.25">
      <c r="A3535" s="92">
        <f t="shared" si="249"/>
        <v>30</v>
      </c>
      <c r="B3535" s="5" t="s">
        <v>41</v>
      </c>
      <c r="C3535" s="26">
        <v>43922</v>
      </c>
      <c r="D3535" s="4">
        <v>2</v>
      </c>
      <c r="E3535" s="29">
        <v>3</v>
      </c>
      <c r="G3535" s="82">
        <f>F3535+G3511</f>
        <v>42</v>
      </c>
      <c r="H3535" s="92">
        <f t="shared" si="246"/>
        <v>3</v>
      </c>
      <c r="I3535" s="92">
        <f t="shared" si="248"/>
        <v>1.0986122886681098</v>
      </c>
      <c r="J3535" s="149">
        <f t="shared" si="247"/>
        <v>7.5711570428574895</v>
      </c>
    </row>
    <row r="3536" spans="1:10" x14ac:dyDescent="0.25">
      <c r="A3536" s="92">
        <f t="shared" si="249"/>
        <v>31</v>
      </c>
      <c r="B3536" s="5" t="s">
        <v>41</v>
      </c>
      <c r="C3536" s="26">
        <v>43923</v>
      </c>
      <c r="D3536" s="4">
        <v>0</v>
      </c>
      <c r="E3536" s="29">
        <v>3</v>
      </c>
      <c r="G3536" s="82">
        <f>F3536+G3512</f>
        <v>38</v>
      </c>
      <c r="H3536" s="92">
        <f t="shared" si="246"/>
        <v>3</v>
      </c>
      <c r="I3536" s="92">
        <f t="shared" si="248"/>
        <v>1.0986122886681098</v>
      </c>
      <c r="J3536" s="149">
        <f t="shared" si="247"/>
        <v>4.4165082750002016</v>
      </c>
    </row>
    <row r="3537" spans="1:10" x14ac:dyDescent="0.25">
      <c r="A3537" s="92">
        <f t="shared" si="249"/>
        <v>32</v>
      </c>
      <c r="B3537" s="5" t="s">
        <v>41</v>
      </c>
      <c r="C3537" s="26">
        <v>43924</v>
      </c>
      <c r="D3537" s="4">
        <v>0</v>
      </c>
      <c r="E3537" s="29">
        <v>3</v>
      </c>
      <c r="G3537" s="82">
        <f>F3537+G3513</f>
        <v>88</v>
      </c>
      <c r="H3537" s="92">
        <f t="shared" si="246"/>
        <v>3</v>
      </c>
      <c r="I3537" s="92">
        <f t="shared" si="248"/>
        <v>1.0986122886681098</v>
      </c>
      <c r="J3537" s="149">
        <f t="shared" si="247"/>
        <v>3.5332066200001617</v>
      </c>
    </row>
    <row r="3538" spans="1:10" x14ac:dyDescent="0.25">
      <c r="A3538" s="92">
        <f t="shared" si="249"/>
        <v>33</v>
      </c>
      <c r="B3538" s="5" t="s">
        <v>41</v>
      </c>
      <c r="C3538" s="26">
        <v>43925</v>
      </c>
      <c r="D3538" s="4">
        <v>0</v>
      </c>
      <c r="E3538" s="29">
        <v>3</v>
      </c>
      <c r="G3538" s="82" t="e">
        <f>F3538+G3514</f>
        <v>#REF!</v>
      </c>
      <c r="H3538" s="92">
        <f t="shared" si="246"/>
        <v>3</v>
      </c>
      <c r="I3538" s="92">
        <f t="shared" si="248"/>
        <v>1.0986122886681098</v>
      </c>
      <c r="J3538" s="149">
        <f t="shared" si="247"/>
        <v>3.312381206250151</v>
      </c>
    </row>
    <row r="3539" spans="1:10" x14ac:dyDescent="0.25">
      <c r="A3539" s="92">
        <f t="shared" si="249"/>
        <v>34</v>
      </c>
      <c r="B3539" s="5" t="s">
        <v>41</v>
      </c>
      <c r="C3539" s="26">
        <v>43926</v>
      </c>
      <c r="D3539" s="4">
        <v>0</v>
      </c>
      <c r="E3539" s="29">
        <v>3</v>
      </c>
      <c r="G3539" s="82" t="e">
        <f>F3539+G3515</f>
        <v>#REF!</v>
      </c>
      <c r="H3539" s="92">
        <f t="shared" si="246"/>
        <v>3</v>
      </c>
      <c r="I3539" s="92">
        <f t="shared" si="248"/>
        <v>1.0986122886681098</v>
      </c>
      <c r="J3539" s="149">
        <f t="shared" si="247"/>
        <v>3.5332066200001617</v>
      </c>
    </row>
    <row r="3540" spans="1:10" x14ac:dyDescent="0.25">
      <c r="A3540" s="92">
        <f t="shared" si="249"/>
        <v>35</v>
      </c>
      <c r="B3540" s="5" t="s">
        <v>41</v>
      </c>
      <c r="C3540" s="26">
        <v>43927</v>
      </c>
      <c r="D3540" s="4">
        <v>0</v>
      </c>
      <c r="E3540" s="29">
        <v>3</v>
      </c>
      <c r="G3540" s="82" t="e">
        <f>F3540+G3516</f>
        <v>#REF!</v>
      </c>
      <c r="H3540" s="92">
        <f t="shared" si="246"/>
        <v>3</v>
      </c>
      <c r="I3540" s="92">
        <f t="shared" si="248"/>
        <v>1.0986122886681098</v>
      </c>
      <c r="J3540" s="149">
        <f t="shared" si="247"/>
        <v>4.4165082750002016</v>
      </c>
    </row>
    <row r="3541" spans="1:10" x14ac:dyDescent="0.25">
      <c r="A3541" s="92">
        <f t="shared" si="249"/>
        <v>36</v>
      </c>
      <c r="B3541" s="5" t="s">
        <v>41</v>
      </c>
      <c r="C3541" s="26">
        <v>43928</v>
      </c>
      <c r="D3541" s="4">
        <v>0</v>
      </c>
      <c r="E3541" s="29">
        <v>3</v>
      </c>
      <c r="G3541" s="82" t="e">
        <f>F3541+G3517</f>
        <v>#REF!</v>
      </c>
      <c r="H3541" s="92">
        <f t="shared" si="246"/>
        <v>3</v>
      </c>
      <c r="I3541" s="92">
        <f t="shared" si="248"/>
        <v>1.0986122886681098</v>
      </c>
      <c r="J3541" s="149">
        <f t="shared" si="247"/>
        <v>7.5711570428574877</v>
      </c>
    </row>
    <row r="3542" spans="1:10" x14ac:dyDescent="0.25">
      <c r="A3542" s="92">
        <f t="shared" si="249"/>
        <v>37</v>
      </c>
      <c r="B3542" s="5" t="s">
        <v>41</v>
      </c>
      <c r="C3542" s="26">
        <v>43929</v>
      </c>
      <c r="D3542" s="4">
        <v>0</v>
      </c>
      <c r="E3542" s="29">
        <v>3</v>
      </c>
      <c r="G3542" s="82">
        <f>F3542+G3518</f>
        <v>273</v>
      </c>
      <c r="H3542" s="92">
        <f t="shared" si="246"/>
        <v>3</v>
      </c>
      <c r="I3542" s="92">
        <f t="shared" si="248"/>
        <v>1.0986122886681098</v>
      </c>
      <c r="J3542" s="149" t="e">
        <f t="shared" si="247"/>
        <v>#DIV/0!</v>
      </c>
    </row>
    <row r="3543" spans="1:10" x14ac:dyDescent="0.25">
      <c r="A3543" s="92">
        <f t="shared" si="249"/>
        <v>38</v>
      </c>
      <c r="B3543" s="5" t="s">
        <v>41</v>
      </c>
      <c r="C3543" s="26">
        <v>43930</v>
      </c>
      <c r="D3543" s="4">
        <v>0</v>
      </c>
      <c r="E3543" s="29">
        <v>3</v>
      </c>
      <c r="G3543" s="82" t="e">
        <f>F3543+G3519</f>
        <v>#REF!</v>
      </c>
      <c r="H3543" s="92">
        <f t="shared" si="246"/>
        <v>3</v>
      </c>
      <c r="I3543" s="92">
        <f t="shared" si="248"/>
        <v>1.0986122886681098</v>
      </c>
      <c r="J3543" s="149" t="e">
        <f t="shared" si="247"/>
        <v>#DIV/0!</v>
      </c>
    </row>
    <row r="3544" spans="1:10" x14ac:dyDescent="0.25">
      <c r="A3544" s="92">
        <f t="shared" si="249"/>
        <v>39</v>
      </c>
      <c r="B3544" s="5" t="s">
        <v>41</v>
      </c>
      <c r="C3544" s="26">
        <v>43931</v>
      </c>
      <c r="D3544" s="4">
        <v>0</v>
      </c>
      <c r="E3544" s="29">
        <v>3</v>
      </c>
      <c r="G3544" s="82" t="e">
        <f>F3544+G3520</f>
        <v>#REF!</v>
      </c>
      <c r="H3544" s="92">
        <f t="shared" si="246"/>
        <v>3</v>
      </c>
      <c r="I3544" s="92">
        <f t="shared" si="248"/>
        <v>1.0986122886681098</v>
      </c>
      <c r="J3544" s="149" t="e">
        <f t="shared" si="247"/>
        <v>#DIV/0!</v>
      </c>
    </row>
    <row r="3545" spans="1:10" x14ac:dyDescent="0.25">
      <c r="A3545" s="92">
        <f t="shared" si="249"/>
        <v>40</v>
      </c>
      <c r="B3545" s="5" t="s">
        <v>41</v>
      </c>
      <c r="C3545" s="26">
        <v>43932</v>
      </c>
      <c r="D3545" s="4">
        <v>0</v>
      </c>
      <c r="E3545" s="29">
        <v>3</v>
      </c>
      <c r="G3545" s="82">
        <f>F3545+G3521</f>
        <v>285</v>
      </c>
      <c r="H3545" s="92">
        <f t="shared" si="246"/>
        <v>3</v>
      </c>
      <c r="I3545" s="92">
        <f t="shared" si="248"/>
        <v>1.0986122886681098</v>
      </c>
      <c r="J3545" s="149" t="e">
        <f t="shared" si="247"/>
        <v>#DIV/0!</v>
      </c>
    </row>
    <row r="3546" spans="1:10" x14ac:dyDescent="0.25">
      <c r="A3546" s="92">
        <f t="shared" si="249"/>
        <v>41</v>
      </c>
      <c r="B3546" s="5" t="s">
        <v>41</v>
      </c>
      <c r="C3546" s="26">
        <v>43933</v>
      </c>
      <c r="D3546" s="4">
        <v>0</v>
      </c>
      <c r="E3546" s="29">
        <v>3</v>
      </c>
      <c r="G3546" s="82" t="e">
        <f>F3546+G3522</f>
        <v>#REF!</v>
      </c>
      <c r="H3546" s="92">
        <f t="shared" si="246"/>
        <v>3</v>
      </c>
      <c r="I3546" s="92">
        <f t="shared" si="248"/>
        <v>1.0986122886681098</v>
      </c>
      <c r="J3546" s="149" t="e">
        <f t="shared" si="247"/>
        <v>#DIV/0!</v>
      </c>
    </row>
    <row r="3547" spans="1:10" x14ac:dyDescent="0.25">
      <c r="A3547" s="92">
        <f t="shared" si="249"/>
        <v>42</v>
      </c>
      <c r="B3547" s="5" t="s">
        <v>41</v>
      </c>
      <c r="C3547" s="26">
        <v>43934</v>
      </c>
      <c r="D3547" s="4">
        <v>0</v>
      </c>
      <c r="E3547" s="29">
        <v>3</v>
      </c>
      <c r="G3547" s="82" t="e">
        <f>F3547+G3523</f>
        <v>#REF!</v>
      </c>
      <c r="H3547" s="92">
        <f t="shared" si="246"/>
        <v>3</v>
      </c>
      <c r="I3547" s="92">
        <f t="shared" si="248"/>
        <v>1.0986122886681098</v>
      </c>
      <c r="J3547" s="149" t="e">
        <f t="shared" si="247"/>
        <v>#DIV/0!</v>
      </c>
    </row>
    <row r="3548" spans="1:10" x14ac:dyDescent="0.25">
      <c r="A3548" s="92">
        <f t="shared" si="249"/>
        <v>43</v>
      </c>
      <c r="B3548" s="5" t="s">
        <v>41</v>
      </c>
      <c r="C3548" s="26">
        <v>43935</v>
      </c>
      <c r="D3548" s="4">
        <v>0</v>
      </c>
      <c r="E3548" s="29">
        <v>3</v>
      </c>
      <c r="G3548" s="82">
        <f>F3548+G3524</f>
        <v>273</v>
      </c>
      <c r="H3548" s="92">
        <f t="shared" si="246"/>
        <v>3</v>
      </c>
      <c r="I3548" s="92">
        <f t="shared" si="248"/>
        <v>1.0986122886681098</v>
      </c>
      <c r="J3548" s="149" t="e">
        <f t="shared" si="247"/>
        <v>#DIV/0!</v>
      </c>
    </row>
    <row r="3549" spans="1:10" x14ac:dyDescent="0.25">
      <c r="A3549" s="92">
        <f t="shared" si="249"/>
        <v>44</v>
      </c>
      <c r="B3549" s="5" t="s">
        <v>41</v>
      </c>
      <c r="C3549" s="26">
        <v>43936</v>
      </c>
      <c r="D3549" s="4">
        <v>1</v>
      </c>
      <c r="E3549" s="29">
        <v>4</v>
      </c>
      <c r="G3549" s="82">
        <f>F3549+G3525</f>
        <v>299</v>
      </c>
      <c r="H3549" s="92">
        <f t="shared" si="246"/>
        <v>4</v>
      </c>
      <c r="I3549" s="92">
        <f t="shared" si="248"/>
        <v>1.3862943611198906</v>
      </c>
      <c r="J3549" s="149">
        <f t="shared" si="247"/>
        <v>28.91305007583852</v>
      </c>
    </row>
    <row r="3550" spans="1:10" x14ac:dyDescent="0.25">
      <c r="A3550" s="92">
        <f t="shared" si="249"/>
        <v>45</v>
      </c>
      <c r="B3550" s="5" t="s">
        <v>41</v>
      </c>
      <c r="C3550" s="26">
        <v>43937</v>
      </c>
      <c r="D3550" s="4">
        <v>-1</v>
      </c>
      <c r="E3550" s="29">
        <v>3</v>
      </c>
      <c r="G3550" s="82" t="e">
        <f>F3550+G3526</f>
        <v>#REF!</v>
      </c>
      <c r="H3550" s="92">
        <f t="shared" si="246"/>
        <v>3</v>
      </c>
      <c r="I3550" s="92">
        <f t="shared" si="248"/>
        <v>1.0986122886681098</v>
      </c>
      <c r="J3550" s="149">
        <f t="shared" si="247"/>
        <v>40.47827010617393</v>
      </c>
    </row>
    <row r="3551" spans="1:10" x14ac:dyDescent="0.25">
      <c r="A3551" s="92">
        <f t="shared" si="249"/>
        <v>46</v>
      </c>
      <c r="B3551" s="5" t="s">
        <v>41</v>
      </c>
      <c r="C3551" s="26">
        <v>43938</v>
      </c>
      <c r="D3551" s="4">
        <v>0</v>
      </c>
      <c r="E3551" s="29">
        <v>3</v>
      </c>
      <c r="G3551" s="82" t="e">
        <f>F3551+G3527</f>
        <v>#REF!</v>
      </c>
      <c r="H3551" s="92">
        <f t="shared" si="246"/>
        <v>3</v>
      </c>
      <c r="I3551" s="92">
        <f t="shared" si="248"/>
        <v>1.0986122886681098</v>
      </c>
      <c r="J3551" s="149">
        <f t="shared" si="247"/>
        <v>67.463783510289872</v>
      </c>
    </row>
    <row r="3552" spans="1:10" x14ac:dyDescent="0.25">
      <c r="A3552" s="92">
        <f t="shared" si="249"/>
        <v>47</v>
      </c>
      <c r="B3552" s="5" t="s">
        <v>41</v>
      </c>
      <c r="C3552" s="26">
        <v>43939</v>
      </c>
      <c r="D3552" s="4">
        <v>0</v>
      </c>
      <c r="E3552" s="29">
        <v>3</v>
      </c>
      <c r="G3552" s="82">
        <f>F3552+G3528</f>
        <v>159</v>
      </c>
      <c r="H3552" s="92">
        <f t="shared" si="246"/>
        <v>3</v>
      </c>
      <c r="I3552" s="92">
        <f t="shared" si="248"/>
        <v>1.0986122886681098</v>
      </c>
      <c r="J3552" s="149">
        <f t="shared" si="247"/>
        <v>202.39135053086963</v>
      </c>
    </row>
    <row r="3553" spans="1:10" x14ac:dyDescent="0.25">
      <c r="A3553" s="92">
        <f t="shared" si="249"/>
        <v>48</v>
      </c>
      <c r="B3553" s="5" t="s">
        <v>41</v>
      </c>
      <c r="C3553" s="26">
        <v>43940</v>
      </c>
      <c r="D3553" s="4">
        <v>0</v>
      </c>
      <c r="E3553" s="29">
        <v>3</v>
      </c>
      <c r="G3553" s="82" t="e">
        <f>F3553+G3529</f>
        <v>#REF!</v>
      </c>
      <c r="H3553" s="92">
        <f t="shared" si="246"/>
        <v>3</v>
      </c>
      <c r="I3553" s="92">
        <f t="shared" si="248"/>
        <v>1.0986122886681098</v>
      </c>
      <c r="J3553" s="149">
        <f t="shared" si="247"/>
        <v>-202.39135053086963</v>
      </c>
    </row>
    <row r="3554" spans="1:10" x14ac:dyDescent="0.25">
      <c r="A3554" s="92">
        <f t="shared" si="249"/>
        <v>49</v>
      </c>
      <c r="B3554" s="5" t="s">
        <v>41</v>
      </c>
      <c r="C3554" s="26">
        <v>43941</v>
      </c>
      <c r="D3554" s="4">
        <v>0</v>
      </c>
      <c r="E3554" s="29">
        <v>3</v>
      </c>
      <c r="G3554" s="82">
        <f>F3554+G3530</f>
        <v>0</v>
      </c>
      <c r="H3554" s="92">
        <f t="shared" si="246"/>
        <v>3</v>
      </c>
      <c r="I3554" s="92">
        <f t="shared" si="248"/>
        <v>1.0986122886681098</v>
      </c>
      <c r="J3554" s="149">
        <f t="shared" si="247"/>
        <v>-67.463783510289872</v>
      </c>
    </row>
    <row r="3555" spans="1:10" x14ac:dyDescent="0.25">
      <c r="A3555" s="92">
        <f t="shared" si="249"/>
        <v>50</v>
      </c>
      <c r="B3555" s="5" t="s">
        <v>41</v>
      </c>
      <c r="C3555" s="26">
        <v>43942</v>
      </c>
      <c r="D3555" s="4">
        <v>0</v>
      </c>
      <c r="E3555" s="29">
        <v>3</v>
      </c>
      <c r="G3555" s="82">
        <f>F3555+G3531</f>
        <v>15</v>
      </c>
      <c r="H3555" s="92">
        <f t="shared" si="246"/>
        <v>3</v>
      </c>
      <c r="I3555" s="92">
        <f t="shared" si="248"/>
        <v>1.0986122886681098</v>
      </c>
      <c r="J3555" s="149">
        <f t="shared" si="247"/>
        <v>-40.47827010617393</v>
      </c>
    </row>
    <row r="3556" spans="1:10" x14ac:dyDescent="0.25">
      <c r="A3556" s="92">
        <f t="shared" si="249"/>
        <v>51</v>
      </c>
      <c r="B3556" s="5" t="s">
        <v>41</v>
      </c>
      <c r="C3556" s="26">
        <v>43943</v>
      </c>
      <c r="D3556" s="4">
        <v>0</v>
      </c>
      <c r="E3556" s="29">
        <v>3</v>
      </c>
      <c r="G3556" s="82">
        <f>F3556+G3532</f>
        <v>17</v>
      </c>
      <c r="H3556" s="92">
        <f t="shared" si="246"/>
        <v>3</v>
      </c>
      <c r="I3556" s="92">
        <f t="shared" si="248"/>
        <v>1.0986122886681098</v>
      </c>
      <c r="J3556" s="149">
        <f t="shared" si="247"/>
        <v>-28.91305007583852</v>
      </c>
    </row>
    <row r="3557" spans="1:10" x14ac:dyDescent="0.25">
      <c r="A3557" s="92">
        <f t="shared" si="249"/>
        <v>52</v>
      </c>
      <c r="B3557" s="5" t="s">
        <v>41</v>
      </c>
      <c r="C3557" s="26">
        <v>43944</v>
      </c>
      <c r="D3557" s="4">
        <v>0</v>
      </c>
      <c r="E3557" s="29">
        <v>3</v>
      </c>
      <c r="G3557" s="82">
        <f>F3557+G3533</f>
        <v>21</v>
      </c>
      <c r="H3557" s="92">
        <f t="shared" si="246"/>
        <v>3</v>
      </c>
      <c r="I3557" s="92">
        <f t="shared" si="248"/>
        <v>1.0986122886681098</v>
      </c>
      <c r="J3557" s="149" t="e">
        <f t="shared" si="247"/>
        <v>#DIV/0!</v>
      </c>
    </row>
    <row r="3558" spans="1:10" x14ac:dyDescent="0.25">
      <c r="A3558" s="92">
        <f t="shared" si="249"/>
        <v>53</v>
      </c>
      <c r="B3558" s="5" t="s">
        <v>41</v>
      </c>
      <c r="C3558" s="26">
        <v>43945</v>
      </c>
      <c r="D3558" s="4">
        <v>0</v>
      </c>
      <c r="E3558" s="29">
        <v>3</v>
      </c>
      <c r="G3558" s="82">
        <f>F3558+G3534</f>
        <v>33</v>
      </c>
      <c r="H3558" s="92">
        <f t="shared" si="246"/>
        <v>3</v>
      </c>
      <c r="I3558" s="92">
        <f t="shared" si="248"/>
        <v>1.0986122886681098</v>
      </c>
      <c r="J3558" s="149" t="e">
        <f t="shared" si="247"/>
        <v>#DIV/0!</v>
      </c>
    </row>
    <row r="3559" spans="1:10" x14ac:dyDescent="0.25">
      <c r="A3559" s="92">
        <f t="shared" si="249"/>
        <v>54</v>
      </c>
      <c r="B3559" s="5" t="s">
        <v>41</v>
      </c>
      <c r="C3559" s="26">
        <v>43946</v>
      </c>
      <c r="D3559" s="4">
        <v>0</v>
      </c>
      <c r="E3559" s="29">
        <v>3</v>
      </c>
      <c r="G3559" s="82">
        <f>F3559+G3535</f>
        <v>42</v>
      </c>
      <c r="H3559" s="92">
        <f t="shared" si="246"/>
        <v>3</v>
      </c>
      <c r="I3559" s="92">
        <f t="shared" si="248"/>
        <v>1.0986122886681098</v>
      </c>
      <c r="J3559" s="149" t="e">
        <f t="shared" si="247"/>
        <v>#DIV/0!</v>
      </c>
    </row>
    <row r="3560" spans="1:10" x14ac:dyDescent="0.25">
      <c r="A3560" s="92">
        <f t="shared" si="249"/>
        <v>55</v>
      </c>
      <c r="B3560" s="5" t="s">
        <v>41</v>
      </c>
      <c r="C3560" s="26">
        <v>43947</v>
      </c>
      <c r="D3560" s="4">
        <v>1</v>
      </c>
      <c r="E3560" s="29">
        <v>4</v>
      </c>
      <c r="G3560" s="82">
        <f>F3560+G3536</f>
        <v>38</v>
      </c>
      <c r="H3560" s="92">
        <f t="shared" si="246"/>
        <v>4</v>
      </c>
      <c r="I3560" s="92">
        <f t="shared" si="248"/>
        <v>1.3862943611198906</v>
      </c>
      <c r="J3560" s="149">
        <f t="shared" si="247"/>
        <v>28.91305007583852</v>
      </c>
    </row>
    <row r="3561" spans="1:10" x14ac:dyDescent="0.25">
      <c r="A3561" s="92">
        <f t="shared" si="249"/>
        <v>56</v>
      </c>
      <c r="B3561" s="5" t="s">
        <v>41</v>
      </c>
      <c r="C3561" s="26">
        <v>43948</v>
      </c>
      <c r="D3561" s="4">
        <v>0</v>
      </c>
      <c r="E3561" s="29">
        <v>4</v>
      </c>
      <c r="G3561" s="82">
        <f>F3561+G3537</f>
        <v>88</v>
      </c>
      <c r="H3561" s="92">
        <f t="shared" ref="H3561:H3624" si="250">IF(EXACT(B3561,B3560),D3561+H3560,E3561)</f>
        <v>4</v>
      </c>
      <c r="I3561" s="92">
        <f t="shared" si="248"/>
        <v>1.3862943611198906</v>
      </c>
      <c r="J3561" s="149">
        <f t="shared" si="247"/>
        <v>16.865945877572468</v>
      </c>
    </row>
    <row r="3562" spans="1:10" x14ac:dyDescent="0.25">
      <c r="A3562" s="92">
        <f t="shared" si="249"/>
        <v>57</v>
      </c>
      <c r="B3562" s="5" t="s">
        <v>41</v>
      </c>
      <c r="C3562" s="26">
        <v>43949</v>
      </c>
      <c r="D3562" s="4">
        <v>0</v>
      </c>
      <c r="E3562" s="29">
        <v>4</v>
      </c>
      <c r="G3562" s="82">
        <f>F3562+G3537</f>
        <v>88</v>
      </c>
      <c r="H3562" s="92">
        <f t="shared" si="250"/>
        <v>4</v>
      </c>
      <c r="I3562" s="92">
        <f t="shared" si="248"/>
        <v>1.3862943611198906</v>
      </c>
      <c r="J3562" s="149">
        <f t="shared" si="247"/>
        <v>13.492756702057976</v>
      </c>
    </row>
    <row r="3563" spans="1:10" x14ac:dyDescent="0.25">
      <c r="A3563" s="92">
        <f t="shared" si="249"/>
        <v>58</v>
      </c>
      <c r="B3563" s="5" t="s">
        <v>41</v>
      </c>
      <c r="C3563" s="26">
        <v>43950</v>
      </c>
      <c r="D3563" s="4">
        <v>0</v>
      </c>
      <c r="E3563" s="29">
        <v>4</v>
      </c>
      <c r="G3563" s="82" t="e">
        <f>F3563+G3538</f>
        <v>#REF!</v>
      </c>
      <c r="H3563" s="92">
        <f t="shared" si="250"/>
        <v>4</v>
      </c>
      <c r="I3563" s="92">
        <f t="shared" si="248"/>
        <v>1.3862943611198906</v>
      </c>
      <c r="J3563" s="149">
        <f t="shared" si="247"/>
        <v>12.649459408179352</v>
      </c>
    </row>
    <row r="3564" spans="1:10" x14ac:dyDescent="0.25">
      <c r="A3564" s="92">
        <f t="shared" si="249"/>
        <v>59</v>
      </c>
      <c r="B3564" s="5" t="s">
        <v>41</v>
      </c>
      <c r="C3564" s="26">
        <v>43951</v>
      </c>
      <c r="D3564" s="4">
        <v>0</v>
      </c>
      <c r="E3564" s="29">
        <v>4</v>
      </c>
      <c r="G3564" s="82" t="e">
        <f>F3564+G3539</f>
        <v>#REF!</v>
      </c>
      <c r="H3564" s="92">
        <f t="shared" si="250"/>
        <v>4</v>
      </c>
      <c r="I3564" s="92">
        <f t="shared" si="248"/>
        <v>1.3862943611198906</v>
      </c>
      <c r="J3564" s="149">
        <f t="shared" si="247"/>
        <v>13.492756702057976</v>
      </c>
    </row>
    <row r="3565" spans="1:10" x14ac:dyDescent="0.25">
      <c r="A3565" s="92">
        <f t="shared" si="249"/>
        <v>60</v>
      </c>
      <c r="B3565" s="5" t="s">
        <v>41</v>
      </c>
      <c r="C3565" s="26">
        <v>43952</v>
      </c>
      <c r="D3565" s="4">
        <v>0</v>
      </c>
      <c r="E3565" s="29">
        <v>4</v>
      </c>
      <c r="G3565" s="82" t="e">
        <f>F3565+G3540</f>
        <v>#REF!</v>
      </c>
      <c r="H3565" s="92">
        <f t="shared" si="250"/>
        <v>4</v>
      </c>
      <c r="I3565" s="92">
        <f t="shared" si="248"/>
        <v>1.3862943611198906</v>
      </c>
      <c r="J3565" s="149">
        <f t="shared" si="247"/>
        <v>16.865945877572468</v>
      </c>
    </row>
    <row r="3566" spans="1:10" x14ac:dyDescent="0.25">
      <c r="A3566" s="92">
        <f t="shared" si="249"/>
        <v>61</v>
      </c>
      <c r="B3566" s="5" t="s">
        <v>41</v>
      </c>
      <c r="C3566" s="26">
        <v>43953</v>
      </c>
      <c r="D3566" s="4">
        <v>0</v>
      </c>
      <c r="E3566" s="29">
        <v>4</v>
      </c>
      <c r="G3566" s="82" t="e">
        <f>F3566+G3541</f>
        <v>#REF!</v>
      </c>
      <c r="H3566" s="92">
        <f t="shared" si="250"/>
        <v>4</v>
      </c>
      <c r="I3566" s="92">
        <f t="shared" si="248"/>
        <v>1.3862943611198906</v>
      </c>
      <c r="J3566" s="149">
        <f t="shared" si="247"/>
        <v>28.91305007583852</v>
      </c>
    </row>
    <row r="3567" spans="1:10" x14ac:dyDescent="0.25">
      <c r="A3567" s="92">
        <f t="shared" si="249"/>
        <v>62</v>
      </c>
      <c r="B3567" s="5" t="s">
        <v>41</v>
      </c>
      <c r="C3567" s="26">
        <v>43954</v>
      </c>
      <c r="D3567" s="4">
        <v>0</v>
      </c>
      <c r="E3567" s="29">
        <v>4</v>
      </c>
      <c r="G3567" s="82">
        <f>F3567+G3542</f>
        <v>273</v>
      </c>
      <c r="H3567" s="92">
        <f t="shared" si="250"/>
        <v>4</v>
      </c>
      <c r="I3567" s="92">
        <f t="shared" si="248"/>
        <v>1.3862943611198906</v>
      </c>
      <c r="J3567" s="149" t="e">
        <f t="shared" si="247"/>
        <v>#DIV/0!</v>
      </c>
    </row>
    <row r="3568" spans="1:10" x14ac:dyDescent="0.25">
      <c r="A3568" s="92">
        <f t="shared" si="249"/>
        <v>63</v>
      </c>
      <c r="B3568" s="5" t="s">
        <v>41</v>
      </c>
      <c r="C3568" s="26">
        <v>43955</v>
      </c>
      <c r="D3568" s="4">
        <v>0</v>
      </c>
      <c r="E3568" s="29">
        <v>4</v>
      </c>
      <c r="G3568" s="82" t="e">
        <f>F3568+G3543</f>
        <v>#REF!</v>
      </c>
      <c r="H3568" s="92">
        <f t="shared" si="250"/>
        <v>4</v>
      </c>
      <c r="I3568" s="92">
        <f t="shared" si="248"/>
        <v>1.3862943611198906</v>
      </c>
      <c r="J3568" s="149" t="e">
        <f t="shared" si="247"/>
        <v>#DIV/0!</v>
      </c>
    </row>
    <row r="3569" spans="1:10" x14ac:dyDescent="0.25">
      <c r="A3569" s="92">
        <f t="shared" si="249"/>
        <v>64</v>
      </c>
      <c r="B3569" s="5" t="s">
        <v>41</v>
      </c>
      <c r="C3569" s="26">
        <v>43956</v>
      </c>
      <c r="D3569" s="4">
        <v>0</v>
      </c>
      <c r="E3569" s="29">
        <v>4</v>
      </c>
      <c r="G3569" s="82" t="e">
        <f>F3569+G3544</f>
        <v>#REF!</v>
      </c>
      <c r="H3569" s="92">
        <f t="shared" si="250"/>
        <v>4</v>
      </c>
      <c r="I3569" s="92">
        <f t="shared" si="248"/>
        <v>1.3862943611198906</v>
      </c>
      <c r="J3569" s="149" t="e">
        <f t="shared" si="247"/>
        <v>#DIV/0!</v>
      </c>
    </row>
    <row r="3570" spans="1:10" x14ac:dyDescent="0.25">
      <c r="A3570" s="92">
        <f t="shared" si="249"/>
        <v>65</v>
      </c>
      <c r="B3570" s="5" t="s">
        <v>41</v>
      </c>
      <c r="C3570" s="26">
        <v>43957</v>
      </c>
      <c r="D3570" s="4">
        <v>0</v>
      </c>
      <c r="E3570" s="29">
        <v>4</v>
      </c>
      <c r="G3570" s="82">
        <f>F3570+G3545</f>
        <v>285</v>
      </c>
      <c r="H3570" s="92">
        <f t="shared" si="250"/>
        <v>4</v>
      </c>
      <c r="I3570" s="92">
        <f t="shared" si="248"/>
        <v>1.3862943611198906</v>
      </c>
      <c r="J3570" s="149" t="e">
        <f t="shared" si="247"/>
        <v>#DIV/0!</v>
      </c>
    </row>
    <row r="3571" spans="1:10" x14ac:dyDescent="0.25">
      <c r="A3571" s="92">
        <f t="shared" si="249"/>
        <v>66</v>
      </c>
      <c r="B3571" s="5" t="s">
        <v>41</v>
      </c>
      <c r="C3571" s="26">
        <v>43958</v>
      </c>
      <c r="D3571" s="4">
        <v>0</v>
      </c>
      <c r="E3571" s="29">
        <v>4</v>
      </c>
      <c r="G3571" s="82" t="e">
        <f>F3571+G3546</f>
        <v>#REF!</v>
      </c>
      <c r="H3571" s="92">
        <f t="shared" si="250"/>
        <v>4</v>
      </c>
      <c r="I3571" s="92">
        <f t="shared" si="248"/>
        <v>1.3862943611198906</v>
      </c>
      <c r="J3571" s="149" t="e">
        <f t="shared" si="247"/>
        <v>#DIV/0!</v>
      </c>
    </row>
    <row r="3572" spans="1:10" x14ac:dyDescent="0.25">
      <c r="A3572" s="92">
        <f t="shared" si="249"/>
        <v>67</v>
      </c>
      <c r="B3572" s="5" t="s">
        <v>41</v>
      </c>
      <c r="C3572" s="26">
        <v>43959</v>
      </c>
      <c r="D3572" s="4">
        <v>0</v>
      </c>
      <c r="E3572" s="29">
        <v>4</v>
      </c>
      <c r="G3572" s="82" t="e">
        <f>F3572+G3547</f>
        <v>#REF!</v>
      </c>
      <c r="H3572" s="92">
        <f t="shared" si="250"/>
        <v>4</v>
      </c>
      <c r="I3572" s="92">
        <f t="shared" si="248"/>
        <v>1.3862943611198906</v>
      </c>
      <c r="J3572" s="149" t="e">
        <f t="shared" si="247"/>
        <v>#DIV/0!</v>
      </c>
    </row>
    <row r="3573" spans="1:10" x14ac:dyDescent="0.25">
      <c r="A3573" s="92">
        <f t="shared" si="249"/>
        <v>68</v>
      </c>
      <c r="B3573" s="5" t="s">
        <v>41</v>
      </c>
      <c r="C3573" s="26">
        <v>43960</v>
      </c>
      <c r="D3573" s="4">
        <v>0</v>
      </c>
      <c r="E3573" s="29">
        <v>4</v>
      </c>
      <c r="G3573" s="82">
        <f>F3573+G3548</f>
        <v>273</v>
      </c>
      <c r="H3573" s="92">
        <f t="shared" si="250"/>
        <v>4</v>
      </c>
      <c r="I3573" s="92">
        <f t="shared" si="248"/>
        <v>1.3862943611198906</v>
      </c>
      <c r="J3573" s="149" t="e">
        <f t="shared" si="247"/>
        <v>#DIV/0!</v>
      </c>
    </row>
    <row r="3574" spans="1:10" x14ac:dyDescent="0.25">
      <c r="A3574" s="92">
        <f t="shared" si="249"/>
        <v>69</v>
      </c>
      <c r="B3574" s="5" t="s">
        <v>41</v>
      </c>
      <c r="C3574" s="26">
        <v>43961</v>
      </c>
      <c r="D3574" s="4">
        <v>0</v>
      </c>
      <c r="E3574" s="29">
        <v>4</v>
      </c>
      <c r="G3574" s="82">
        <f>F3574+G3549</f>
        <v>299</v>
      </c>
      <c r="H3574" s="92">
        <f t="shared" si="250"/>
        <v>4</v>
      </c>
      <c r="I3574" s="92">
        <f t="shared" si="248"/>
        <v>1.3862943611198906</v>
      </c>
      <c r="J3574" s="149" t="e">
        <f t="shared" si="247"/>
        <v>#DIV/0!</v>
      </c>
    </row>
    <row r="3575" spans="1:10" x14ac:dyDescent="0.25">
      <c r="A3575" s="92">
        <f t="shared" si="249"/>
        <v>70</v>
      </c>
      <c r="B3575" s="5" t="s">
        <v>41</v>
      </c>
      <c r="C3575" s="26">
        <v>43962</v>
      </c>
      <c r="D3575" s="4">
        <v>0</v>
      </c>
      <c r="E3575" s="29">
        <v>4</v>
      </c>
      <c r="G3575" s="82" t="e">
        <f>F3575+G3550</f>
        <v>#REF!</v>
      </c>
      <c r="H3575" s="92">
        <f t="shared" si="250"/>
        <v>4</v>
      </c>
      <c r="I3575" s="92">
        <f t="shared" si="248"/>
        <v>1.3862943611198906</v>
      </c>
      <c r="J3575" s="149" t="e">
        <f t="shared" si="247"/>
        <v>#DIV/0!</v>
      </c>
    </row>
    <row r="3576" spans="1:10" x14ac:dyDescent="0.25">
      <c r="A3576" s="92">
        <f t="shared" si="249"/>
        <v>71</v>
      </c>
      <c r="B3576" s="5" t="s">
        <v>41</v>
      </c>
      <c r="C3576" s="26">
        <v>43963</v>
      </c>
      <c r="D3576" s="4">
        <v>1</v>
      </c>
      <c r="E3576" s="29">
        <v>5</v>
      </c>
      <c r="G3576" s="82" t="e">
        <f>F3576+G3551</f>
        <v>#REF!</v>
      </c>
      <c r="H3576" s="92">
        <f t="shared" si="250"/>
        <v>5</v>
      </c>
      <c r="I3576" s="92">
        <f t="shared" si="248"/>
        <v>1.6094379124341003</v>
      </c>
      <c r="J3576" s="149">
        <f t="shared" si="247"/>
        <v>37.275404634064685</v>
      </c>
    </row>
    <row r="3577" spans="1:10" x14ac:dyDescent="0.25">
      <c r="A3577" s="92">
        <f t="shared" si="249"/>
        <v>72</v>
      </c>
      <c r="B3577" s="5" t="s">
        <v>41</v>
      </c>
      <c r="C3577" s="26">
        <v>43964</v>
      </c>
      <c r="D3577" s="4">
        <v>0</v>
      </c>
      <c r="E3577" s="29">
        <v>5</v>
      </c>
      <c r="G3577" s="82">
        <f>F3577+G3552</f>
        <v>159</v>
      </c>
      <c r="H3577" s="92">
        <f t="shared" si="250"/>
        <v>5</v>
      </c>
      <c r="I3577" s="92">
        <f t="shared" si="248"/>
        <v>1.6094379124341003</v>
      </c>
      <c r="J3577" s="149">
        <f t="shared" ref="J3577:J3640" si="251">LN(2)/SLOPE(I3570:I3577,A3570:A3577)</f>
        <v>21.743986036537734</v>
      </c>
    </row>
    <row r="3578" spans="1:10" x14ac:dyDescent="0.25">
      <c r="A3578" s="92">
        <f t="shared" si="249"/>
        <v>73</v>
      </c>
      <c r="B3578" s="5" t="s">
        <v>41</v>
      </c>
      <c r="C3578" s="26">
        <v>43965</v>
      </c>
      <c r="D3578" s="4">
        <v>0</v>
      </c>
      <c r="E3578" s="29">
        <v>5</v>
      </c>
      <c r="G3578" s="82" t="e">
        <f>F3578+G3553</f>
        <v>#REF!</v>
      </c>
      <c r="H3578" s="92">
        <f t="shared" si="250"/>
        <v>5</v>
      </c>
      <c r="I3578" s="92">
        <f t="shared" si="248"/>
        <v>1.6094379124341003</v>
      </c>
      <c r="J3578" s="149">
        <f t="shared" si="251"/>
        <v>17.395188829230186</v>
      </c>
    </row>
    <row r="3579" spans="1:10" x14ac:dyDescent="0.25">
      <c r="A3579" s="92">
        <f t="shared" si="249"/>
        <v>74</v>
      </c>
      <c r="B3579" s="5" t="s">
        <v>41</v>
      </c>
      <c r="C3579" s="26">
        <v>43966</v>
      </c>
      <c r="D3579" s="4">
        <v>0</v>
      </c>
      <c r="E3579" s="29">
        <v>5</v>
      </c>
      <c r="G3579" s="82">
        <f>F3579+G3554</f>
        <v>0</v>
      </c>
      <c r="H3579" s="92">
        <f t="shared" si="250"/>
        <v>5</v>
      </c>
      <c r="I3579" s="92">
        <f t="shared" si="248"/>
        <v>1.6094379124341003</v>
      </c>
      <c r="J3579" s="149">
        <f t="shared" si="251"/>
        <v>16.307989527403301</v>
      </c>
    </row>
    <row r="3580" spans="1:10" x14ac:dyDescent="0.25">
      <c r="A3580" s="92">
        <f t="shared" si="249"/>
        <v>75</v>
      </c>
      <c r="B3580" s="5" t="s">
        <v>41</v>
      </c>
      <c r="C3580" s="26">
        <v>43967</v>
      </c>
      <c r="D3580" s="4">
        <v>0</v>
      </c>
      <c r="E3580" s="29">
        <v>5</v>
      </c>
      <c r="G3580" s="82">
        <f>F3580+G3555</f>
        <v>15</v>
      </c>
      <c r="H3580" s="92">
        <f t="shared" si="250"/>
        <v>5</v>
      </c>
      <c r="I3580" s="92">
        <f t="shared" si="248"/>
        <v>1.6094379124341003</v>
      </c>
      <c r="J3580" s="149">
        <f t="shared" si="251"/>
        <v>17.395188829230186</v>
      </c>
    </row>
    <row r="3581" spans="1:10" x14ac:dyDescent="0.25">
      <c r="A3581" s="92">
        <f t="shared" si="249"/>
        <v>76</v>
      </c>
      <c r="B3581" s="5" t="s">
        <v>41</v>
      </c>
      <c r="C3581" s="26">
        <v>43968</v>
      </c>
      <c r="D3581" s="4">
        <v>0</v>
      </c>
      <c r="E3581" s="29">
        <v>5</v>
      </c>
      <c r="G3581" s="82">
        <f>F3581+G3556</f>
        <v>17</v>
      </c>
      <c r="H3581" s="92">
        <f t="shared" si="250"/>
        <v>5</v>
      </c>
      <c r="I3581" s="92">
        <f t="shared" si="248"/>
        <v>1.6094379124341003</v>
      </c>
      <c r="J3581" s="149">
        <f t="shared" si="251"/>
        <v>21.743986036537734</v>
      </c>
    </row>
    <row r="3582" spans="1:10" x14ac:dyDescent="0.25">
      <c r="A3582" s="92">
        <f t="shared" si="249"/>
        <v>77</v>
      </c>
      <c r="B3582" s="5" t="s">
        <v>41</v>
      </c>
      <c r="C3582" s="26">
        <v>43969</v>
      </c>
      <c r="D3582" s="4">
        <v>0</v>
      </c>
      <c r="E3582" s="29">
        <v>5</v>
      </c>
      <c r="G3582" s="82">
        <f>F3582+G3557</f>
        <v>21</v>
      </c>
      <c r="H3582" s="92">
        <f t="shared" si="250"/>
        <v>5</v>
      </c>
      <c r="I3582" s="92">
        <f t="shared" si="248"/>
        <v>1.6094379124341003</v>
      </c>
      <c r="J3582" s="149">
        <f t="shared" si="251"/>
        <v>37.275404634064685</v>
      </c>
    </row>
    <row r="3583" spans="1:10" x14ac:dyDescent="0.25">
      <c r="A3583" s="92">
        <f t="shared" si="249"/>
        <v>78</v>
      </c>
      <c r="B3583" s="5" t="s">
        <v>41</v>
      </c>
      <c r="C3583" s="26">
        <v>43970</v>
      </c>
      <c r="D3583" s="4">
        <v>0</v>
      </c>
      <c r="E3583" s="29">
        <v>5</v>
      </c>
      <c r="G3583" s="82">
        <f>F3583+G3558</f>
        <v>33</v>
      </c>
      <c r="H3583" s="92">
        <f t="shared" si="250"/>
        <v>5</v>
      </c>
      <c r="I3583" s="92">
        <f t="shared" si="248"/>
        <v>1.6094379124341003</v>
      </c>
      <c r="J3583" s="149" t="e">
        <f t="shared" si="251"/>
        <v>#DIV/0!</v>
      </c>
    </row>
    <row r="3584" spans="1:10" x14ac:dyDescent="0.25">
      <c r="A3584" s="92">
        <f t="shared" si="249"/>
        <v>79</v>
      </c>
      <c r="B3584" s="5" t="s">
        <v>41</v>
      </c>
      <c r="C3584" s="26">
        <v>43971</v>
      </c>
      <c r="D3584" s="4">
        <v>0</v>
      </c>
      <c r="E3584" s="29">
        <v>5</v>
      </c>
      <c r="G3584" s="82">
        <f>F3584+G3559</f>
        <v>42</v>
      </c>
      <c r="H3584" s="92">
        <f t="shared" si="250"/>
        <v>5</v>
      </c>
      <c r="I3584" s="92">
        <f t="shared" si="248"/>
        <v>1.6094379124341003</v>
      </c>
      <c r="J3584" s="149" t="e">
        <f t="shared" si="251"/>
        <v>#DIV/0!</v>
      </c>
    </row>
    <row r="3585" spans="1:10" x14ac:dyDescent="0.25">
      <c r="A3585" s="92">
        <f t="shared" si="249"/>
        <v>80</v>
      </c>
      <c r="B3585" s="5" t="s">
        <v>41</v>
      </c>
      <c r="C3585" s="26">
        <v>43972</v>
      </c>
      <c r="D3585" s="4">
        <v>0</v>
      </c>
      <c r="E3585" s="29">
        <v>5</v>
      </c>
      <c r="G3585" s="82">
        <f>F3585+G3560</f>
        <v>38</v>
      </c>
      <c r="H3585" s="92">
        <f t="shared" si="250"/>
        <v>5</v>
      </c>
      <c r="I3585" s="92">
        <f t="shared" si="248"/>
        <v>1.6094379124341003</v>
      </c>
      <c r="J3585" s="149" t="e">
        <f t="shared" si="251"/>
        <v>#DIV/0!</v>
      </c>
    </row>
    <row r="3586" spans="1:10" x14ac:dyDescent="0.25">
      <c r="A3586" s="92">
        <f t="shared" si="249"/>
        <v>81</v>
      </c>
      <c r="B3586" s="5" t="s">
        <v>41</v>
      </c>
      <c r="C3586" s="26">
        <v>43973</v>
      </c>
      <c r="D3586" s="4">
        <v>2</v>
      </c>
      <c r="E3586" s="29">
        <v>7</v>
      </c>
      <c r="G3586" s="82">
        <f>F3586+G3561</f>
        <v>88</v>
      </c>
      <c r="H3586" s="92">
        <f t="shared" si="250"/>
        <v>7</v>
      </c>
      <c r="I3586" s="92">
        <f t="shared" ref="I3586:I3649" si="252">LN(H3586)</f>
        <v>1.9459101490553132</v>
      </c>
      <c r="J3586" s="149">
        <f t="shared" si="251"/>
        <v>24.72051260527374</v>
      </c>
    </row>
    <row r="3587" spans="1:10" x14ac:dyDescent="0.25">
      <c r="A3587" s="92">
        <f t="shared" si="249"/>
        <v>82</v>
      </c>
      <c r="B3587" s="5" t="s">
        <v>41</v>
      </c>
      <c r="C3587" s="26">
        <v>43974</v>
      </c>
      <c r="D3587" s="4">
        <v>0</v>
      </c>
      <c r="E3587" s="29">
        <v>7</v>
      </c>
      <c r="G3587" s="82">
        <f>F3587+G3562</f>
        <v>88</v>
      </c>
      <c r="H3587" s="92">
        <f t="shared" si="250"/>
        <v>7</v>
      </c>
      <c r="I3587" s="92">
        <f t="shared" si="252"/>
        <v>1.9459101490553132</v>
      </c>
      <c r="J3587" s="149">
        <f t="shared" si="251"/>
        <v>14.420299019743016</v>
      </c>
    </row>
    <row r="3588" spans="1:10" x14ac:dyDescent="0.25">
      <c r="A3588" s="92">
        <f t="shared" ref="A3588:A3651" si="253">IF(EXACT(B3588,B3587),A3587+1,1)</f>
        <v>83</v>
      </c>
      <c r="B3588" s="5" t="s">
        <v>41</v>
      </c>
      <c r="C3588" s="26">
        <v>43975</v>
      </c>
      <c r="D3588" s="4">
        <v>0</v>
      </c>
      <c r="E3588" s="29">
        <v>7</v>
      </c>
      <c r="G3588" s="82" t="e">
        <f>F3588+G3563</f>
        <v>#REF!</v>
      </c>
      <c r="H3588" s="92">
        <f t="shared" si="250"/>
        <v>7</v>
      </c>
      <c r="I3588" s="92">
        <f t="shared" si="252"/>
        <v>1.9459101490553132</v>
      </c>
      <c r="J3588" s="149">
        <f t="shared" si="251"/>
        <v>11.536239215794412</v>
      </c>
    </row>
    <row r="3589" spans="1:10" x14ac:dyDescent="0.25">
      <c r="A3589" s="92">
        <f t="shared" si="253"/>
        <v>84</v>
      </c>
      <c r="B3589" s="5" t="s">
        <v>41</v>
      </c>
      <c r="C3589" s="26">
        <v>43976</v>
      </c>
      <c r="D3589" s="4">
        <v>0</v>
      </c>
      <c r="E3589" s="29">
        <v>7</v>
      </c>
      <c r="G3589" s="82" t="e">
        <f>F3589+G3564</f>
        <v>#REF!</v>
      </c>
      <c r="H3589" s="92">
        <f t="shared" si="250"/>
        <v>7</v>
      </c>
      <c r="I3589" s="92">
        <f t="shared" si="252"/>
        <v>1.9459101490553132</v>
      </c>
      <c r="J3589" s="149">
        <f t="shared" si="251"/>
        <v>10.815224264807263</v>
      </c>
    </row>
    <row r="3590" spans="1:10" x14ac:dyDescent="0.25">
      <c r="A3590" s="92">
        <f t="shared" si="253"/>
        <v>85</v>
      </c>
      <c r="B3590" s="5" t="s">
        <v>41</v>
      </c>
      <c r="C3590" s="26">
        <v>43977</v>
      </c>
      <c r="D3590" s="4">
        <v>0</v>
      </c>
      <c r="E3590" s="29">
        <v>7</v>
      </c>
      <c r="G3590" s="82" t="e">
        <f>F3590+G3565</f>
        <v>#REF!</v>
      </c>
      <c r="H3590" s="92">
        <f t="shared" si="250"/>
        <v>7</v>
      </c>
      <c r="I3590" s="92">
        <f t="shared" si="252"/>
        <v>1.9459101490553132</v>
      </c>
      <c r="J3590" s="149">
        <f t="shared" si="251"/>
        <v>11.536239215794412</v>
      </c>
    </row>
    <row r="3591" spans="1:10" x14ac:dyDescent="0.25">
      <c r="A3591" s="92">
        <f t="shared" si="253"/>
        <v>86</v>
      </c>
      <c r="B3591" s="5" t="s">
        <v>41</v>
      </c>
      <c r="C3591" s="26">
        <v>43978</v>
      </c>
      <c r="D3591" s="4">
        <v>0</v>
      </c>
      <c r="E3591" s="29">
        <v>7</v>
      </c>
      <c r="G3591" s="82" t="e">
        <f>F3591+G3566</f>
        <v>#REF!</v>
      </c>
      <c r="H3591" s="92">
        <f t="shared" si="250"/>
        <v>7</v>
      </c>
      <c r="I3591" s="92">
        <f t="shared" si="252"/>
        <v>1.9459101490553132</v>
      </c>
      <c r="J3591" s="149">
        <f t="shared" si="251"/>
        <v>14.420299019743016</v>
      </c>
    </row>
    <row r="3592" spans="1:10" x14ac:dyDescent="0.25">
      <c r="A3592" s="92">
        <f t="shared" si="253"/>
        <v>87</v>
      </c>
      <c r="B3592" s="5" t="s">
        <v>41</v>
      </c>
      <c r="C3592" s="26">
        <v>43979</v>
      </c>
      <c r="D3592" s="4">
        <v>0</v>
      </c>
      <c r="E3592" s="29">
        <v>7</v>
      </c>
      <c r="G3592" s="82">
        <f>F3592+G3567</f>
        <v>273</v>
      </c>
      <c r="H3592" s="92">
        <f t="shared" si="250"/>
        <v>7</v>
      </c>
      <c r="I3592" s="92">
        <f t="shared" si="252"/>
        <v>1.9459101490553132</v>
      </c>
      <c r="J3592" s="149">
        <f t="shared" si="251"/>
        <v>24.72051260527374</v>
      </c>
    </row>
    <row r="3593" spans="1:10" x14ac:dyDescent="0.25">
      <c r="A3593" s="92">
        <f t="shared" si="253"/>
        <v>88</v>
      </c>
      <c r="B3593" s="5" t="s">
        <v>41</v>
      </c>
      <c r="C3593" s="26">
        <v>43980</v>
      </c>
      <c r="D3593" s="4">
        <v>0</v>
      </c>
      <c r="E3593" s="29">
        <v>7</v>
      </c>
      <c r="G3593" s="82" t="e">
        <f>F3593+G3568</f>
        <v>#REF!</v>
      </c>
      <c r="H3593" s="92">
        <f t="shared" si="250"/>
        <v>7</v>
      </c>
      <c r="I3593" s="92">
        <f t="shared" si="252"/>
        <v>1.9459101490553132</v>
      </c>
      <c r="J3593" s="149" t="e">
        <f t="shared" si="251"/>
        <v>#DIV/0!</v>
      </c>
    </row>
    <row r="3594" spans="1:10" x14ac:dyDescent="0.25">
      <c r="A3594" s="92">
        <f t="shared" si="253"/>
        <v>89</v>
      </c>
      <c r="B3594" s="5" t="s">
        <v>41</v>
      </c>
      <c r="C3594" s="26">
        <v>43981</v>
      </c>
      <c r="D3594" s="4">
        <v>1</v>
      </c>
      <c r="E3594" s="29">
        <v>8</v>
      </c>
      <c r="G3594" s="82" t="e">
        <f>F3594+G3569</f>
        <v>#REF!</v>
      </c>
      <c r="H3594" s="92">
        <f t="shared" si="250"/>
        <v>8</v>
      </c>
      <c r="I3594" s="92">
        <f t="shared" si="252"/>
        <v>2.0794415416798357</v>
      </c>
      <c r="J3594" s="149">
        <f t="shared" si="251"/>
        <v>62.290716836213228</v>
      </c>
    </row>
    <row r="3595" spans="1:10" x14ac:dyDescent="0.25">
      <c r="A3595" s="92">
        <f t="shared" si="253"/>
        <v>90</v>
      </c>
      <c r="B3595" s="5" t="s">
        <v>41</v>
      </c>
      <c r="C3595" s="26">
        <v>43982</v>
      </c>
      <c r="D3595" s="4">
        <v>0</v>
      </c>
      <c r="E3595" s="29">
        <v>8</v>
      </c>
      <c r="G3595" s="82">
        <f>F3595+G3570</f>
        <v>285</v>
      </c>
      <c r="H3595" s="92">
        <f t="shared" si="250"/>
        <v>8</v>
      </c>
      <c r="I3595" s="92">
        <f t="shared" si="252"/>
        <v>2.0794415416798357</v>
      </c>
      <c r="J3595" s="149">
        <f t="shared" si="251"/>
        <v>36.336251487791053</v>
      </c>
    </row>
    <row r="3596" spans="1:10" x14ac:dyDescent="0.25">
      <c r="A3596" s="92">
        <f t="shared" si="253"/>
        <v>91</v>
      </c>
      <c r="B3596" s="5" t="s">
        <v>41</v>
      </c>
      <c r="C3596" s="26">
        <v>43983</v>
      </c>
      <c r="D3596" s="4">
        <v>3</v>
      </c>
      <c r="E3596" s="29">
        <v>11</v>
      </c>
      <c r="G3596" s="82" t="e">
        <f>F3596+G3571</f>
        <v>#REF!</v>
      </c>
      <c r="H3596" s="92">
        <f t="shared" si="250"/>
        <v>11</v>
      </c>
      <c r="I3596" s="92">
        <f t="shared" si="252"/>
        <v>2.3978952727983707</v>
      </c>
      <c r="J3596" s="149">
        <f t="shared" si="251"/>
        <v>13.757641941079468</v>
      </c>
    </row>
    <row r="3597" spans="1:10" x14ac:dyDescent="0.25">
      <c r="A3597" s="92">
        <f t="shared" si="253"/>
        <v>92</v>
      </c>
      <c r="B3597" s="5" t="s">
        <v>41</v>
      </c>
      <c r="C3597" s="26">
        <v>43984</v>
      </c>
      <c r="D3597" s="4">
        <v>4</v>
      </c>
      <c r="E3597" s="29">
        <v>15</v>
      </c>
      <c r="G3597" s="82" t="e">
        <f>F3597+G3572</f>
        <v>#REF!</v>
      </c>
      <c r="H3597" s="92">
        <f t="shared" si="250"/>
        <v>15</v>
      </c>
      <c r="I3597" s="92">
        <f t="shared" si="252"/>
        <v>2.7080502011022101</v>
      </c>
      <c r="J3597" s="149">
        <f t="shared" si="251"/>
        <v>7.1625214865438958</v>
      </c>
    </row>
    <row r="3598" spans="1:10" x14ac:dyDescent="0.25">
      <c r="A3598" s="92">
        <f t="shared" si="253"/>
        <v>93</v>
      </c>
      <c r="B3598" s="5" t="s">
        <v>41</v>
      </c>
      <c r="C3598" s="26">
        <v>43985</v>
      </c>
      <c r="D3598" s="4">
        <v>0</v>
      </c>
      <c r="E3598" s="29">
        <v>15</v>
      </c>
      <c r="G3598" s="82">
        <f>F3598+G3573</f>
        <v>273</v>
      </c>
      <c r="H3598" s="92">
        <f t="shared" si="250"/>
        <v>15</v>
      </c>
      <c r="I3598" s="92">
        <f t="shared" si="252"/>
        <v>2.7080502011022101</v>
      </c>
      <c r="J3598" s="149">
        <f t="shared" si="251"/>
        <v>5.5443135898412628</v>
      </c>
    </row>
    <row r="3599" spans="1:10" x14ac:dyDescent="0.25">
      <c r="A3599" s="92">
        <f t="shared" si="253"/>
        <v>94</v>
      </c>
      <c r="B3599" s="5" t="s">
        <v>41</v>
      </c>
      <c r="C3599" s="26">
        <v>43986</v>
      </c>
      <c r="D3599" s="4">
        <v>0</v>
      </c>
      <c r="E3599" s="29">
        <v>15</v>
      </c>
      <c r="G3599" s="82">
        <f>F3599+G3574</f>
        <v>299</v>
      </c>
      <c r="H3599" s="92">
        <f t="shared" si="250"/>
        <v>15</v>
      </c>
      <c r="I3599" s="92">
        <f t="shared" si="252"/>
        <v>2.7080502011022101</v>
      </c>
      <c r="J3599" s="149">
        <f t="shared" si="251"/>
        <v>5.1299177665742848</v>
      </c>
    </row>
    <row r="3600" spans="1:10" x14ac:dyDescent="0.25">
      <c r="A3600" s="92">
        <f t="shared" si="253"/>
        <v>95</v>
      </c>
      <c r="B3600" s="5" t="s">
        <v>41</v>
      </c>
      <c r="C3600" s="26">
        <v>43987</v>
      </c>
      <c r="D3600" s="4">
        <v>0</v>
      </c>
      <c r="E3600" s="29">
        <v>15</v>
      </c>
      <c r="G3600" s="82" t="e">
        <f>F3600+G3575</f>
        <v>#REF!</v>
      </c>
      <c r="H3600" s="92">
        <f t="shared" si="250"/>
        <v>15</v>
      </c>
      <c r="I3600" s="92">
        <f t="shared" si="252"/>
        <v>2.7080502011022101</v>
      </c>
      <c r="J3600" s="149">
        <f t="shared" si="251"/>
        <v>5.4547815485790396</v>
      </c>
    </row>
    <row r="3601" spans="1:10" x14ac:dyDescent="0.25">
      <c r="A3601" s="92">
        <f t="shared" si="253"/>
        <v>96</v>
      </c>
      <c r="B3601" s="5" t="s">
        <v>41</v>
      </c>
      <c r="C3601" s="26">
        <v>43988</v>
      </c>
      <c r="D3601" s="4">
        <v>0</v>
      </c>
      <c r="E3601" s="29">
        <v>15</v>
      </c>
      <c r="G3601" s="82" t="e">
        <f>F3601+G3576</f>
        <v>#REF!</v>
      </c>
      <c r="H3601" s="92">
        <f t="shared" si="250"/>
        <v>15</v>
      </c>
      <c r="I3601" s="92">
        <f t="shared" si="252"/>
        <v>2.7080502011022101</v>
      </c>
      <c r="J3601" s="149">
        <f t="shared" si="251"/>
        <v>6.8711296286521275</v>
      </c>
    </row>
    <row r="3602" spans="1:10" x14ac:dyDescent="0.25">
      <c r="A3602" s="92">
        <f t="shared" si="253"/>
        <v>97</v>
      </c>
      <c r="B3602" s="5" t="s">
        <v>41</v>
      </c>
      <c r="C3602" s="26">
        <v>43989</v>
      </c>
      <c r="D3602" s="4">
        <v>1</v>
      </c>
      <c r="E3602" s="29">
        <v>16</v>
      </c>
      <c r="G3602" s="82">
        <f>F3602+G3577</f>
        <v>159</v>
      </c>
      <c r="H3602" s="92">
        <f t="shared" si="250"/>
        <v>16</v>
      </c>
      <c r="I3602" s="92">
        <f t="shared" si="252"/>
        <v>2.7725887222397811</v>
      </c>
      <c r="J3602" s="149">
        <f t="shared" si="251"/>
        <v>9.0935713373957636</v>
      </c>
    </row>
    <row r="3603" spans="1:10" x14ac:dyDescent="0.25">
      <c r="A3603" s="92">
        <f t="shared" si="253"/>
        <v>98</v>
      </c>
      <c r="B3603" s="5" t="s">
        <v>41</v>
      </c>
      <c r="C3603" s="26">
        <v>43990</v>
      </c>
      <c r="D3603" s="4">
        <v>0</v>
      </c>
      <c r="E3603" s="29">
        <v>16</v>
      </c>
      <c r="G3603" s="82" t="e">
        <f>F3603+G3578</f>
        <v>#REF!</v>
      </c>
      <c r="H3603" s="92">
        <f t="shared" si="250"/>
        <v>16</v>
      </c>
      <c r="I3603" s="92">
        <f t="shared" si="252"/>
        <v>2.7725887222397811</v>
      </c>
      <c r="J3603" s="149">
        <f t="shared" si="251"/>
        <v>19.766911909272938</v>
      </c>
    </row>
    <row r="3604" spans="1:10" x14ac:dyDescent="0.25">
      <c r="A3604" s="92">
        <f t="shared" si="253"/>
        <v>99</v>
      </c>
      <c r="B3604" s="5" t="s">
        <v>41</v>
      </c>
      <c r="C3604" s="26">
        <v>43991</v>
      </c>
      <c r="D3604" s="4">
        <v>0</v>
      </c>
      <c r="E3604" s="29">
        <v>16</v>
      </c>
      <c r="G3604" s="82">
        <f>F3604+G3579</f>
        <v>0</v>
      </c>
      <c r="H3604" s="92">
        <f t="shared" si="250"/>
        <v>16</v>
      </c>
      <c r="I3604" s="92">
        <f t="shared" si="252"/>
        <v>2.7725887222397811</v>
      </c>
      <c r="J3604" s="149">
        <f t="shared" si="251"/>
        <v>60.144300531175439</v>
      </c>
    </row>
    <row r="3605" spans="1:10" x14ac:dyDescent="0.25">
      <c r="A3605" s="92">
        <f t="shared" si="253"/>
        <v>100</v>
      </c>
      <c r="B3605" s="5" t="s">
        <v>41</v>
      </c>
      <c r="C3605" s="26">
        <v>43992</v>
      </c>
      <c r="D3605" s="4">
        <v>3</v>
      </c>
      <c r="E3605" s="29">
        <v>19</v>
      </c>
      <c r="G3605" s="82">
        <f>F3605+G3580</f>
        <v>15</v>
      </c>
      <c r="H3605" s="92">
        <f t="shared" si="250"/>
        <v>19</v>
      </c>
      <c r="I3605" s="92">
        <f t="shared" si="252"/>
        <v>2.9444389791664403</v>
      </c>
      <c r="J3605" s="149">
        <f t="shared" si="251"/>
        <v>26.04454868161676</v>
      </c>
    </row>
    <row r="3606" spans="1:10" x14ac:dyDescent="0.25">
      <c r="A3606" s="92">
        <f t="shared" si="253"/>
        <v>101</v>
      </c>
      <c r="B3606" s="5" t="s">
        <v>41</v>
      </c>
      <c r="C3606" s="26">
        <v>43993</v>
      </c>
      <c r="D3606" s="4">
        <v>-2</v>
      </c>
      <c r="E3606" s="29">
        <v>17</v>
      </c>
      <c r="G3606" s="82">
        <f>F3606+G3581</f>
        <v>17</v>
      </c>
      <c r="H3606" s="92">
        <f t="shared" si="250"/>
        <v>17</v>
      </c>
      <c r="I3606" s="92">
        <f t="shared" si="252"/>
        <v>2.8332133440562162</v>
      </c>
      <c r="J3606" s="149">
        <f t="shared" si="251"/>
        <v>25.857940915281009</v>
      </c>
    </row>
    <row r="3607" spans="1:10" x14ac:dyDescent="0.25">
      <c r="A3607" s="92">
        <f t="shared" si="253"/>
        <v>102</v>
      </c>
      <c r="B3607" s="5" t="s">
        <v>41</v>
      </c>
      <c r="C3607" s="26">
        <v>43994</v>
      </c>
      <c r="D3607" s="4">
        <v>0</v>
      </c>
      <c r="E3607" s="29">
        <v>17</v>
      </c>
      <c r="G3607" s="82">
        <f>F3607+G3582</f>
        <v>21</v>
      </c>
      <c r="H3607" s="92">
        <f t="shared" si="250"/>
        <v>17</v>
      </c>
      <c r="I3607" s="92">
        <f t="shared" si="252"/>
        <v>2.8332133440562162</v>
      </c>
      <c r="J3607" s="149">
        <f t="shared" si="251"/>
        <v>28.859538170217132</v>
      </c>
    </row>
    <row r="3608" spans="1:10" x14ac:dyDescent="0.25">
      <c r="A3608" s="92">
        <f t="shared" si="253"/>
        <v>103</v>
      </c>
      <c r="B3608" s="5" t="s">
        <v>41</v>
      </c>
      <c r="C3608" s="26">
        <v>43995</v>
      </c>
      <c r="D3608" s="4">
        <v>2</v>
      </c>
      <c r="E3608" s="29">
        <v>19</v>
      </c>
      <c r="G3608" s="82">
        <f>F3608+G3583</f>
        <v>33</v>
      </c>
      <c r="H3608" s="92">
        <f t="shared" si="250"/>
        <v>19</v>
      </c>
      <c r="I3608" s="92">
        <f t="shared" si="252"/>
        <v>2.9444389791664403</v>
      </c>
      <c r="J3608" s="149">
        <f t="shared" si="251"/>
        <v>25.188247151599015</v>
      </c>
    </row>
    <row r="3609" spans="1:10" x14ac:dyDescent="0.25">
      <c r="A3609" s="92">
        <f t="shared" si="253"/>
        <v>104</v>
      </c>
      <c r="B3609" s="5" t="s">
        <v>41</v>
      </c>
      <c r="C3609" s="26">
        <v>43996</v>
      </c>
      <c r="D3609" s="4">
        <v>2</v>
      </c>
      <c r="E3609" s="29">
        <v>21</v>
      </c>
      <c r="G3609" s="82">
        <f>F3609+G3584</f>
        <v>42</v>
      </c>
      <c r="H3609" s="92">
        <f t="shared" si="250"/>
        <v>21</v>
      </c>
      <c r="I3609" s="92">
        <f t="shared" si="252"/>
        <v>3.044522437723423</v>
      </c>
      <c r="J3609" s="149">
        <f t="shared" si="251"/>
        <v>20.549034092024947</v>
      </c>
    </row>
    <row r="3610" spans="1:10" x14ac:dyDescent="0.25">
      <c r="A3610" s="92">
        <f t="shared" si="253"/>
        <v>105</v>
      </c>
      <c r="B3610" s="5" t="s">
        <v>41</v>
      </c>
      <c r="C3610" s="26">
        <v>43997</v>
      </c>
      <c r="D3610" s="4">
        <v>0</v>
      </c>
      <c r="E3610" s="29">
        <v>21</v>
      </c>
      <c r="G3610" s="82">
        <f>F3610+G3585</f>
        <v>38</v>
      </c>
      <c r="H3610" s="92">
        <f t="shared" si="250"/>
        <v>21</v>
      </c>
      <c r="I3610" s="92">
        <f t="shared" si="252"/>
        <v>3.044522437723423</v>
      </c>
      <c r="J3610" s="149">
        <f t="shared" si="251"/>
        <v>17.842694699662903</v>
      </c>
    </row>
    <row r="3611" spans="1:10" x14ac:dyDescent="0.25">
      <c r="A3611" s="92">
        <f t="shared" si="253"/>
        <v>106</v>
      </c>
      <c r="B3611" s="5" t="s">
        <v>41</v>
      </c>
      <c r="C3611" s="26">
        <v>43998</v>
      </c>
      <c r="D3611" s="4">
        <v>-1</v>
      </c>
      <c r="E3611" s="29">
        <v>20</v>
      </c>
      <c r="G3611" s="82">
        <f>F3611+G3586</f>
        <v>88</v>
      </c>
      <c r="H3611" s="92">
        <f t="shared" si="250"/>
        <v>20</v>
      </c>
      <c r="I3611" s="92">
        <f t="shared" si="252"/>
        <v>2.9957322735539909</v>
      </c>
      <c r="J3611" s="149">
        <f t="shared" si="251"/>
        <v>20.738310376333573</v>
      </c>
    </row>
    <row r="3612" spans="1:10" x14ac:dyDescent="0.25">
      <c r="A3612" s="92">
        <f t="shared" si="253"/>
        <v>107</v>
      </c>
      <c r="B3612" s="5" t="s">
        <v>41</v>
      </c>
      <c r="C3612" s="26">
        <v>43999</v>
      </c>
      <c r="D3612" s="4">
        <v>1</v>
      </c>
      <c r="E3612" s="29">
        <v>21</v>
      </c>
      <c r="G3612" s="82">
        <f>F3612+G3587</f>
        <v>88</v>
      </c>
      <c r="H3612" s="92">
        <f t="shared" si="250"/>
        <v>21</v>
      </c>
      <c r="I3612" s="92">
        <f t="shared" si="252"/>
        <v>3.044522437723423</v>
      </c>
      <c r="J3612" s="149">
        <f t="shared" si="251"/>
        <v>25.909857915929695</v>
      </c>
    </row>
    <row r="3613" spans="1:10" x14ac:dyDescent="0.25">
      <c r="A3613" s="92">
        <f t="shared" si="253"/>
        <v>108</v>
      </c>
      <c r="B3613" s="5" t="s">
        <v>41</v>
      </c>
      <c r="C3613" s="26">
        <v>44000</v>
      </c>
      <c r="D3613" s="4">
        <v>0</v>
      </c>
      <c r="E3613" s="29">
        <v>21</v>
      </c>
      <c r="G3613" s="82" t="e">
        <f>F3613+G3588</f>
        <v>#REF!</v>
      </c>
      <c r="H3613" s="92">
        <f t="shared" si="250"/>
        <v>21</v>
      </c>
      <c r="I3613" s="92">
        <f t="shared" si="252"/>
        <v>3.044522437723423</v>
      </c>
      <c r="J3613" s="149">
        <f t="shared" si="251"/>
        <v>21.64805217891567</v>
      </c>
    </row>
    <row r="3614" spans="1:10" x14ac:dyDescent="0.25">
      <c r="A3614" s="92">
        <f t="shared" si="253"/>
        <v>109</v>
      </c>
      <c r="B3614" s="5" t="s">
        <v>41</v>
      </c>
      <c r="C3614" s="26">
        <v>44001</v>
      </c>
      <c r="D3614" s="4">
        <v>0</v>
      </c>
      <c r="E3614" s="29">
        <v>21</v>
      </c>
      <c r="G3614" s="82" t="e">
        <f>F3614+G3589</f>
        <v>#REF!</v>
      </c>
      <c r="H3614" s="92">
        <f t="shared" si="250"/>
        <v>21</v>
      </c>
      <c r="I3614" s="92">
        <f t="shared" si="252"/>
        <v>3.044522437723423</v>
      </c>
      <c r="J3614" s="149">
        <f t="shared" si="251"/>
        <v>30.155708034710091</v>
      </c>
    </row>
    <row r="3615" spans="1:10" x14ac:dyDescent="0.25">
      <c r="A3615" s="92">
        <f t="shared" si="253"/>
        <v>110</v>
      </c>
      <c r="B3615" s="5" t="s">
        <v>41</v>
      </c>
      <c r="C3615" s="26">
        <v>44002</v>
      </c>
      <c r="D3615" s="4">
        <v>0</v>
      </c>
      <c r="E3615" s="29">
        <v>21</v>
      </c>
      <c r="G3615" s="82" t="e">
        <f>F3615+G3590</f>
        <v>#REF!</v>
      </c>
      <c r="H3615" s="92">
        <f t="shared" si="250"/>
        <v>21</v>
      </c>
      <c r="I3615" s="92">
        <f t="shared" si="252"/>
        <v>3.044522437723423</v>
      </c>
      <c r="J3615" s="149">
        <f t="shared" si="251"/>
        <v>77.697296814326066</v>
      </c>
    </row>
    <row r="3616" spans="1:10" x14ac:dyDescent="0.25">
      <c r="A3616" s="92">
        <f t="shared" si="253"/>
        <v>111</v>
      </c>
      <c r="B3616" s="5" t="s">
        <v>41</v>
      </c>
      <c r="C3616" s="26">
        <v>44003</v>
      </c>
      <c r="D3616" s="4">
        <v>0</v>
      </c>
      <c r="E3616" s="29">
        <v>21</v>
      </c>
      <c r="G3616" s="82" t="e">
        <f>F3616+G3591</f>
        <v>#REF!</v>
      </c>
      <c r="H3616" s="92">
        <f t="shared" si="250"/>
        <v>21</v>
      </c>
      <c r="I3616" s="92">
        <f t="shared" si="252"/>
        <v>3.044522437723423</v>
      </c>
      <c r="J3616" s="149">
        <f t="shared" si="251"/>
        <v>397.78757432093198</v>
      </c>
    </row>
    <row r="3617" spans="1:10" x14ac:dyDescent="0.25">
      <c r="A3617" s="92">
        <f t="shared" si="253"/>
        <v>112</v>
      </c>
      <c r="B3617" s="5" t="s">
        <v>41</v>
      </c>
      <c r="C3617" s="26">
        <v>44004</v>
      </c>
      <c r="D3617" s="4">
        <v>1</v>
      </c>
      <c r="E3617" s="29">
        <v>22</v>
      </c>
      <c r="G3617" s="82">
        <f>F3617+G3592</f>
        <v>273</v>
      </c>
      <c r="H3617" s="92">
        <f t="shared" si="250"/>
        <v>22</v>
      </c>
      <c r="I3617" s="92">
        <f t="shared" si="252"/>
        <v>3.0910424533583161</v>
      </c>
      <c r="J3617" s="149">
        <f t="shared" si="251"/>
        <v>102.22136637120758</v>
      </c>
    </row>
    <row r="3618" spans="1:10" x14ac:dyDescent="0.25">
      <c r="A3618" s="92">
        <f t="shared" si="253"/>
        <v>113</v>
      </c>
      <c r="B3618" s="5" t="s">
        <v>41</v>
      </c>
      <c r="C3618" s="26">
        <v>44005</v>
      </c>
      <c r="D3618" s="4">
        <v>0</v>
      </c>
      <c r="E3618" s="29">
        <v>22</v>
      </c>
      <c r="G3618" s="82" t="e">
        <f>F3618+G3593</f>
        <v>#REF!</v>
      </c>
      <c r="H3618" s="92">
        <f t="shared" si="250"/>
        <v>22</v>
      </c>
      <c r="I3618" s="92">
        <f t="shared" si="252"/>
        <v>3.0910424533583161</v>
      </c>
      <c r="J3618" s="149">
        <f t="shared" si="251"/>
        <v>64.710177781169534</v>
      </c>
    </row>
    <row r="3619" spans="1:10" x14ac:dyDescent="0.25">
      <c r="A3619" s="92">
        <f t="shared" si="253"/>
        <v>114</v>
      </c>
      <c r="B3619" s="5" t="s">
        <v>41</v>
      </c>
      <c r="C3619" s="26">
        <v>44006</v>
      </c>
      <c r="D3619" s="4">
        <v>3</v>
      </c>
      <c r="E3619" s="29">
        <v>25</v>
      </c>
      <c r="G3619" s="82" t="e">
        <f>F3619+G3594</f>
        <v>#REF!</v>
      </c>
      <c r="H3619" s="92">
        <f t="shared" si="250"/>
        <v>25</v>
      </c>
      <c r="I3619" s="92">
        <f t="shared" si="252"/>
        <v>3.2188758248682006</v>
      </c>
      <c r="J3619" s="149">
        <f t="shared" si="251"/>
        <v>36.558537112612925</v>
      </c>
    </row>
    <row r="3620" spans="1:10" x14ac:dyDescent="0.25">
      <c r="A3620" s="92">
        <f t="shared" si="253"/>
        <v>115</v>
      </c>
      <c r="B3620" s="5" t="s">
        <v>41</v>
      </c>
      <c r="C3620" s="26">
        <v>44007</v>
      </c>
      <c r="D3620" s="4">
        <v>0</v>
      </c>
      <c r="E3620" s="29">
        <v>25</v>
      </c>
      <c r="G3620" s="82">
        <f>F3620+G3595</f>
        <v>285</v>
      </c>
      <c r="H3620" s="92">
        <f t="shared" si="250"/>
        <v>25</v>
      </c>
      <c r="I3620" s="92">
        <f t="shared" si="252"/>
        <v>3.2188758248682006</v>
      </c>
      <c r="J3620" s="149">
        <f t="shared" si="251"/>
        <v>25.555824057391188</v>
      </c>
    </row>
    <row r="3621" spans="1:10" x14ac:dyDescent="0.25">
      <c r="A3621" s="92">
        <f t="shared" si="253"/>
        <v>116</v>
      </c>
      <c r="B3621" s="5" t="s">
        <v>41</v>
      </c>
      <c r="C3621" s="26">
        <v>44008</v>
      </c>
      <c r="D3621" s="4">
        <v>0</v>
      </c>
      <c r="E3621" s="29">
        <v>25</v>
      </c>
      <c r="G3621" s="82" t="e">
        <f>F3621+G3596</f>
        <v>#REF!</v>
      </c>
      <c r="H3621" s="92">
        <f t="shared" si="250"/>
        <v>25</v>
      </c>
      <c r="I3621" s="92">
        <f t="shared" si="252"/>
        <v>3.2188758248682006</v>
      </c>
      <c r="J3621" s="149">
        <f t="shared" si="251"/>
        <v>22.262969906701699</v>
      </c>
    </row>
    <row r="3622" spans="1:10" x14ac:dyDescent="0.25">
      <c r="A3622" s="92">
        <f t="shared" si="253"/>
        <v>117</v>
      </c>
      <c r="B3622" s="5" t="s">
        <v>41</v>
      </c>
      <c r="C3622" s="26">
        <v>44009</v>
      </c>
      <c r="D3622" s="4">
        <v>2</v>
      </c>
      <c r="E3622" s="29">
        <v>27</v>
      </c>
      <c r="G3622" s="82" t="e">
        <f>F3622+G3597</f>
        <v>#REF!</v>
      </c>
      <c r="H3622" s="92">
        <f t="shared" si="250"/>
        <v>27</v>
      </c>
      <c r="I3622" s="92">
        <f t="shared" si="252"/>
        <v>3.2958368660043291</v>
      </c>
      <c r="J3622" s="149">
        <f t="shared" si="251"/>
        <v>18.52921008833156</v>
      </c>
    </row>
    <row r="3623" spans="1:10" x14ac:dyDescent="0.25">
      <c r="A3623" s="92">
        <f t="shared" si="253"/>
        <v>118</v>
      </c>
      <c r="B3623" s="5" t="s">
        <v>41</v>
      </c>
      <c r="C3623" s="26">
        <v>44010</v>
      </c>
      <c r="D3623" s="4">
        <v>0</v>
      </c>
      <c r="E3623" s="29">
        <v>27</v>
      </c>
      <c r="G3623" s="82">
        <f>F3623+G3598</f>
        <v>273</v>
      </c>
      <c r="H3623" s="92">
        <f t="shared" si="250"/>
        <v>27</v>
      </c>
      <c r="I3623" s="92">
        <f t="shared" si="252"/>
        <v>3.2958368660043291</v>
      </c>
      <c r="J3623" s="149">
        <f t="shared" si="251"/>
        <v>18.386603206592547</v>
      </c>
    </row>
    <row r="3624" spans="1:10" x14ac:dyDescent="0.25">
      <c r="A3624" s="92">
        <f t="shared" si="253"/>
        <v>119</v>
      </c>
      <c r="B3624" s="5" t="s">
        <v>41</v>
      </c>
      <c r="C3624" s="26">
        <v>44011</v>
      </c>
      <c r="D3624" s="4">
        <v>3</v>
      </c>
      <c r="E3624" s="29">
        <v>30</v>
      </c>
      <c r="G3624" s="82">
        <f>F3624+G3599</f>
        <v>299</v>
      </c>
      <c r="H3624" s="92">
        <f t="shared" si="250"/>
        <v>30</v>
      </c>
      <c r="I3624" s="92">
        <f t="shared" si="252"/>
        <v>3.4011973816621555</v>
      </c>
      <c r="J3624" s="149">
        <f t="shared" si="251"/>
        <v>16.995151264907253</v>
      </c>
    </row>
    <row r="3625" spans="1:10" x14ac:dyDescent="0.25">
      <c r="A3625" s="92">
        <f t="shared" si="253"/>
        <v>120</v>
      </c>
      <c r="B3625" s="5" t="s">
        <v>41</v>
      </c>
      <c r="C3625" s="26">
        <v>44012</v>
      </c>
      <c r="D3625" s="4">
        <v>1</v>
      </c>
      <c r="E3625" s="29">
        <v>31</v>
      </c>
      <c r="G3625" s="82" t="e">
        <f>F3625+G3600</f>
        <v>#REF!</v>
      </c>
      <c r="H3625" s="92">
        <f t="shared" ref="H3625:H3688" si="254">IF(EXACT(B3625,B3624),D3625+H3624,E3625)</f>
        <v>31</v>
      </c>
      <c r="I3625" s="92">
        <f t="shared" si="252"/>
        <v>3.4339872044851463</v>
      </c>
      <c r="J3625" s="149">
        <f t="shared" si="251"/>
        <v>16.083788508578625</v>
      </c>
    </row>
    <row r="3626" spans="1:10" x14ac:dyDescent="0.25">
      <c r="A3626" s="92">
        <f t="shared" si="253"/>
        <v>121</v>
      </c>
      <c r="B3626" s="5" t="s">
        <v>41</v>
      </c>
      <c r="C3626" s="26">
        <v>44013</v>
      </c>
      <c r="D3626" s="4">
        <v>2</v>
      </c>
      <c r="E3626" s="29">
        <v>33</v>
      </c>
      <c r="G3626" s="82" t="e">
        <f>F3626+G3601</f>
        <v>#REF!</v>
      </c>
      <c r="H3626" s="92">
        <f t="shared" si="254"/>
        <v>33</v>
      </c>
      <c r="I3626" s="92">
        <f t="shared" si="252"/>
        <v>3.4965075614664802</v>
      </c>
      <c r="J3626" s="149">
        <f t="shared" si="251"/>
        <v>16.327897371032087</v>
      </c>
    </row>
    <row r="3627" spans="1:10" x14ac:dyDescent="0.25">
      <c r="A3627" s="92">
        <f t="shared" si="253"/>
        <v>122</v>
      </c>
      <c r="B3627" s="5" t="s">
        <v>41</v>
      </c>
      <c r="C3627" s="26">
        <v>44014</v>
      </c>
      <c r="D3627" s="4">
        <v>0</v>
      </c>
      <c r="E3627" s="29">
        <v>33</v>
      </c>
      <c r="G3627" s="82">
        <f>F3627+G3602</f>
        <v>159</v>
      </c>
      <c r="H3627" s="92">
        <f t="shared" si="254"/>
        <v>33</v>
      </c>
      <c r="I3627" s="92">
        <f t="shared" si="252"/>
        <v>3.4965075614664802</v>
      </c>
      <c r="J3627" s="149">
        <f t="shared" si="251"/>
        <v>15.117743810352923</v>
      </c>
    </row>
    <row r="3628" spans="1:10" x14ac:dyDescent="0.25">
      <c r="A3628" s="92">
        <f t="shared" si="253"/>
        <v>123</v>
      </c>
      <c r="B3628" s="5" t="s">
        <v>41</v>
      </c>
      <c r="C3628" s="26">
        <v>44015</v>
      </c>
      <c r="D3628" s="4">
        <v>8</v>
      </c>
      <c r="E3628" s="29">
        <v>41</v>
      </c>
      <c r="G3628" s="82" t="e">
        <f>F3628+G3603</f>
        <v>#REF!</v>
      </c>
      <c r="H3628" s="92">
        <f t="shared" si="254"/>
        <v>41</v>
      </c>
      <c r="I3628" s="92">
        <f t="shared" si="252"/>
        <v>3.713572066704308</v>
      </c>
      <c r="J3628" s="149">
        <f t="shared" si="251"/>
        <v>11.414238629314516</v>
      </c>
    </row>
    <row r="3629" spans="1:10" x14ac:dyDescent="0.25">
      <c r="A3629" s="92">
        <f t="shared" si="253"/>
        <v>124</v>
      </c>
      <c r="B3629" s="5" t="s">
        <v>41</v>
      </c>
      <c r="C3629" s="26">
        <v>44016</v>
      </c>
      <c r="D3629" s="4">
        <v>16</v>
      </c>
      <c r="E3629" s="29">
        <v>57</v>
      </c>
      <c r="G3629" s="82">
        <f>F3629+G3604</f>
        <v>0</v>
      </c>
      <c r="H3629" s="92">
        <f t="shared" si="254"/>
        <v>57</v>
      </c>
      <c r="I3629" s="92">
        <f t="shared" si="252"/>
        <v>4.0430512678345503</v>
      </c>
      <c r="J3629" s="149">
        <f t="shared" si="251"/>
        <v>7.5935302741099324</v>
      </c>
    </row>
    <row r="3630" spans="1:10" x14ac:dyDescent="0.25">
      <c r="A3630" s="92">
        <f t="shared" si="253"/>
        <v>125</v>
      </c>
      <c r="B3630" s="5" t="s">
        <v>41</v>
      </c>
      <c r="C3630" s="26">
        <v>44017</v>
      </c>
      <c r="D3630" s="4">
        <v>2</v>
      </c>
      <c r="E3630" s="29">
        <v>59</v>
      </c>
      <c r="G3630" s="82">
        <f>F3630+G3605</f>
        <v>15</v>
      </c>
      <c r="H3630" s="92">
        <f t="shared" si="254"/>
        <v>59</v>
      </c>
      <c r="I3630" s="92">
        <f t="shared" si="252"/>
        <v>4.0775374439057197</v>
      </c>
      <c r="J3630" s="149">
        <f t="shared" si="251"/>
        <v>6.1160507498343346</v>
      </c>
    </row>
    <row r="3631" spans="1:10" x14ac:dyDescent="0.25">
      <c r="A3631" s="92">
        <f t="shared" si="253"/>
        <v>126</v>
      </c>
      <c r="B3631" s="5" t="s">
        <v>41</v>
      </c>
      <c r="C3631" s="26">
        <v>44018</v>
      </c>
      <c r="D3631" s="4">
        <v>2</v>
      </c>
      <c r="E3631" s="29">
        <v>61</v>
      </c>
      <c r="F3631" s="4">
        <v>1</v>
      </c>
      <c r="G3631" s="82">
        <f>F3631+G3606</f>
        <v>18</v>
      </c>
      <c r="H3631" s="92">
        <f t="shared" si="254"/>
        <v>61</v>
      </c>
      <c r="I3631" s="92">
        <f t="shared" si="252"/>
        <v>4.1108738641733114</v>
      </c>
      <c r="J3631" s="149">
        <f t="shared" si="251"/>
        <v>5.7979791655941124</v>
      </c>
    </row>
    <row r="3632" spans="1:10" x14ac:dyDescent="0.25">
      <c r="A3632" s="92">
        <f t="shared" si="253"/>
        <v>127</v>
      </c>
      <c r="B3632" s="5" t="s">
        <v>41</v>
      </c>
      <c r="C3632" s="26">
        <v>44019</v>
      </c>
      <c r="D3632" s="4">
        <v>8</v>
      </c>
      <c r="E3632" s="29">
        <v>69</v>
      </c>
      <c r="F3632" s="4">
        <v>1</v>
      </c>
      <c r="G3632" s="82">
        <f>F3632+G3607</f>
        <v>22</v>
      </c>
      <c r="H3632" s="92">
        <f t="shared" si="254"/>
        <v>69</v>
      </c>
      <c r="I3632" s="92">
        <f t="shared" si="252"/>
        <v>4.2341065045972597</v>
      </c>
      <c r="J3632" s="149">
        <f t="shared" si="251"/>
        <v>5.4186214316835981</v>
      </c>
    </row>
    <row r="3633" spans="1:10" x14ac:dyDescent="0.25">
      <c r="A3633" s="92">
        <f t="shared" si="253"/>
        <v>128</v>
      </c>
      <c r="B3633" s="5" t="s">
        <v>41</v>
      </c>
      <c r="C3633" s="26">
        <v>44020</v>
      </c>
      <c r="D3633" s="4">
        <v>6</v>
      </c>
      <c r="E3633" s="29">
        <v>75</v>
      </c>
      <c r="G3633" s="82">
        <f>F3633+G3608</f>
        <v>33</v>
      </c>
      <c r="H3633" s="92">
        <f t="shared" si="254"/>
        <v>75</v>
      </c>
      <c r="I3633" s="92">
        <f t="shared" si="252"/>
        <v>4.3174881135363101</v>
      </c>
      <c r="J3633" s="149">
        <f t="shared" si="251"/>
        <v>5.4613072909247107</v>
      </c>
    </row>
    <row r="3634" spans="1:10" x14ac:dyDescent="0.25">
      <c r="A3634" s="92">
        <f t="shared" si="253"/>
        <v>129</v>
      </c>
      <c r="B3634" s="5" t="s">
        <v>41</v>
      </c>
      <c r="C3634" s="26">
        <v>44021</v>
      </c>
      <c r="D3634" s="4">
        <v>9</v>
      </c>
      <c r="E3634" s="29">
        <v>84</v>
      </c>
      <c r="F3634" s="4">
        <v>1</v>
      </c>
      <c r="G3634" s="82">
        <f>F3634+G3609</f>
        <v>43</v>
      </c>
      <c r="H3634" s="92">
        <f t="shared" si="254"/>
        <v>84</v>
      </c>
      <c r="I3634" s="92">
        <f t="shared" si="252"/>
        <v>4.4308167988433134</v>
      </c>
      <c r="J3634" s="149">
        <f t="shared" si="251"/>
        <v>5.72722293842582</v>
      </c>
    </row>
    <row r="3635" spans="1:10" x14ac:dyDescent="0.25">
      <c r="A3635" s="92">
        <f t="shared" si="253"/>
        <v>130</v>
      </c>
      <c r="B3635" s="5" t="s">
        <v>41</v>
      </c>
      <c r="C3635" s="26">
        <v>44022</v>
      </c>
      <c r="D3635" s="4">
        <v>2</v>
      </c>
      <c r="E3635" s="29">
        <v>86</v>
      </c>
      <c r="G3635" s="82">
        <f>F3635+G3610</f>
        <v>38</v>
      </c>
      <c r="H3635" s="92">
        <f t="shared" si="254"/>
        <v>86</v>
      </c>
      <c r="I3635" s="92">
        <f t="shared" si="252"/>
        <v>4.4543472962535073</v>
      </c>
      <c r="J3635" s="149">
        <f t="shared" si="251"/>
        <v>7.3078808139011651</v>
      </c>
    </row>
    <row r="3636" spans="1:10" x14ac:dyDescent="0.25">
      <c r="A3636" s="92">
        <f t="shared" si="253"/>
        <v>131</v>
      </c>
      <c r="B3636" s="5" t="s">
        <v>41</v>
      </c>
      <c r="C3636" s="26">
        <v>44023</v>
      </c>
      <c r="D3636" s="4">
        <v>21</v>
      </c>
      <c r="E3636" s="29">
        <v>107</v>
      </c>
      <c r="G3636" s="82">
        <f>F3636+G3611</f>
        <v>88</v>
      </c>
      <c r="H3636" s="92">
        <f t="shared" si="254"/>
        <v>107</v>
      </c>
      <c r="I3636" s="92">
        <f t="shared" si="252"/>
        <v>4.6728288344619058</v>
      </c>
      <c r="J3636" s="149">
        <f t="shared" si="251"/>
        <v>7.9371215023060717</v>
      </c>
    </row>
    <row r="3637" spans="1:10" x14ac:dyDescent="0.25">
      <c r="A3637" s="92">
        <f t="shared" si="253"/>
        <v>132</v>
      </c>
      <c r="B3637" s="5" t="s">
        <v>41</v>
      </c>
      <c r="C3637" s="26">
        <v>44024</v>
      </c>
      <c r="D3637" s="4">
        <v>2</v>
      </c>
      <c r="E3637" s="29">
        <v>109</v>
      </c>
      <c r="G3637" s="82">
        <f>F3637+G3612</f>
        <v>88</v>
      </c>
      <c r="H3637" s="92">
        <f t="shared" si="254"/>
        <v>109</v>
      </c>
      <c r="I3637" s="92">
        <f t="shared" si="252"/>
        <v>4.6913478822291435</v>
      </c>
      <c r="J3637" s="149">
        <f t="shared" si="251"/>
        <v>7.388410723094001</v>
      </c>
    </row>
    <row r="3638" spans="1:10" x14ac:dyDescent="0.25">
      <c r="A3638" s="92">
        <f t="shared" si="253"/>
        <v>133</v>
      </c>
      <c r="B3638" s="5" t="s">
        <v>41</v>
      </c>
      <c r="C3638" s="26">
        <v>44025</v>
      </c>
      <c r="D3638" s="4">
        <v>8</v>
      </c>
      <c r="E3638" s="29">
        <v>117</v>
      </c>
      <c r="G3638" s="82" t="e">
        <f>F3638+G3613</f>
        <v>#REF!</v>
      </c>
      <c r="H3638" s="92">
        <f t="shared" si="254"/>
        <v>117</v>
      </c>
      <c r="I3638" s="92">
        <f t="shared" si="252"/>
        <v>4.7621739347977563</v>
      </c>
      <c r="J3638" s="149">
        <f t="shared" si="251"/>
        <v>7.3377933389603731</v>
      </c>
    </row>
    <row r="3639" spans="1:10" x14ac:dyDescent="0.25">
      <c r="A3639" s="92">
        <f t="shared" si="253"/>
        <v>134</v>
      </c>
      <c r="B3639" s="5" t="s">
        <v>41</v>
      </c>
      <c r="C3639" s="26">
        <v>44026</v>
      </c>
      <c r="D3639" s="4">
        <v>9</v>
      </c>
      <c r="E3639" s="29">
        <v>126</v>
      </c>
      <c r="G3639" s="82" t="e">
        <f>F3639+G3614</f>
        <v>#REF!</v>
      </c>
      <c r="H3639" s="92">
        <f t="shared" si="254"/>
        <v>126</v>
      </c>
      <c r="I3639" s="92">
        <f t="shared" si="252"/>
        <v>4.836281906951478</v>
      </c>
      <c r="J3639" s="149">
        <f t="shared" si="251"/>
        <v>7.8271895570237486</v>
      </c>
    </row>
    <row r="3640" spans="1:10" x14ac:dyDescent="0.25">
      <c r="A3640" s="92">
        <f t="shared" si="253"/>
        <v>135</v>
      </c>
      <c r="B3640" s="5" t="s">
        <v>41</v>
      </c>
      <c r="C3640" s="26">
        <v>44027</v>
      </c>
      <c r="D3640" s="4">
        <v>2</v>
      </c>
      <c r="E3640" s="29">
        <v>128</v>
      </c>
      <c r="G3640" s="82" t="e">
        <f>F3640+G3615</f>
        <v>#REF!</v>
      </c>
      <c r="H3640" s="92">
        <f t="shared" si="254"/>
        <v>128</v>
      </c>
      <c r="I3640" s="92">
        <f t="shared" si="252"/>
        <v>4.8520302639196169</v>
      </c>
      <c r="J3640" s="149">
        <f t="shared" si="251"/>
        <v>8.6758047857405938</v>
      </c>
    </row>
    <row r="3641" spans="1:10" x14ac:dyDescent="0.25">
      <c r="A3641" s="92">
        <f t="shared" si="253"/>
        <v>136</v>
      </c>
      <c r="B3641" s="5" t="s">
        <v>41</v>
      </c>
      <c r="C3641" s="26">
        <v>44028</v>
      </c>
      <c r="D3641" s="4">
        <v>17</v>
      </c>
      <c r="E3641" s="29">
        <v>145</v>
      </c>
      <c r="G3641" s="82" t="e">
        <f>F3641+G3616</f>
        <v>#REF!</v>
      </c>
      <c r="H3641" s="92">
        <f t="shared" si="254"/>
        <v>145</v>
      </c>
      <c r="I3641" s="92">
        <f t="shared" si="252"/>
        <v>4.9767337424205742</v>
      </c>
      <c r="J3641" s="149">
        <f t="shared" ref="J3641:J3704" si="255">LN(2)/SLOPE(I3634:I3641,A3634:A3641)</f>
        <v>9.1389408485795318</v>
      </c>
    </row>
    <row r="3642" spans="1:10" x14ac:dyDescent="0.25">
      <c r="A3642" s="92">
        <f t="shared" si="253"/>
        <v>137</v>
      </c>
      <c r="B3642" s="5" t="s">
        <v>41</v>
      </c>
      <c r="C3642" s="26">
        <v>44029</v>
      </c>
      <c r="D3642" s="4">
        <v>0</v>
      </c>
      <c r="E3642" s="29">
        <v>145</v>
      </c>
      <c r="G3642" s="82">
        <f>F3642+G3617</f>
        <v>273</v>
      </c>
      <c r="H3642" s="92">
        <f t="shared" si="254"/>
        <v>145</v>
      </c>
      <c r="I3642" s="92">
        <f t="shared" si="252"/>
        <v>4.9767337424205742</v>
      </c>
      <c r="J3642" s="149">
        <f t="shared" si="255"/>
        <v>10.157092623696197</v>
      </c>
    </row>
    <row r="3643" spans="1:10" x14ac:dyDescent="0.25">
      <c r="A3643" s="92">
        <f t="shared" si="253"/>
        <v>138</v>
      </c>
      <c r="B3643" s="5" t="s">
        <v>41</v>
      </c>
      <c r="C3643" s="26">
        <v>44030</v>
      </c>
      <c r="D3643" s="4">
        <v>7</v>
      </c>
      <c r="E3643" s="29">
        <v>152</v>
      </c>
      <c r="G3643" s="82" t="e">
        <f>F3643+G3618</f>
        <v>#REF!</v>
      </c>
      <c r="H3643" s="92">
        <f t="shared" si="254"/>
        <v>152</v>
      </c>
      <c r="I3643" s="92">
        <f t="shared" si="252"/>
        <v>5.0238805208462765</v>
      </c>
      <c r="J3643" s="149">
        <f t="shared" si="255"/>
        <v>12.814252957647254</v>
      </c>
    </row>
    <row r="3644" spans="1:10" x14ac:dyDescent="0.25">
      <c r="A3644" s="92">
        <f t="shared" si="253"/>
        <v>139</v>
      </c>
      <c r="B3644" s="5" t="s">
        <v>41</v>
      </c>
      <c r="C3644" s="26">
        <v>44031</v>
      </c>
      <c r="D3644" s="4">
        <v>23</v>
      </c>
      <c r="E3644" s="29">
        <v>175</v>
      </c>
      <c r="G3644" s="82" t="e">
        <f>F3644+G3619</f>
        <v>#REF!</v>
      </c>
      <c r="H3644" s="92">
        <f t="shared" si="254"/>
        <v>175</v>
      </c>
      <c r="I3644" s="92">
        <f t="shared" si="252"/>
        <v>5.1647859739235145</v>
      </c>
      <c r="J3644" s="149">
        <f t="shared" si="255"/>
        <v>11.264888660144182</v>
      </c>
    </row>
    <row r="3645" spans="1:10" x14ac:dyDescent="0.25">
      <c r="A3645" s="92">
        <f t="shared" si="253"/>
        <v>140</v>
      </c>
      <c r="B3645" s="5" t="s">
        <v>41</v>
      </c>
      <c r="C3645" s="26">
        <v>44032</v>
      </c>
      <c r="D3645" s="4">
        <v>1</v>
      </c>
      <c r="E3645" s="29">
        <v>176</v>
      </c>
      <c r="G3645" s="82">
        <f>F3645+G3620</f>
        <v>285</v>
      </c>
      <c r="H3645" s="92">
        <f t="shared" si="254"/>
        <v>176</v>
      </c>
      <c r="I3645" s="92">
        <f t="shared" si="252"/>
        <v>5.1704839950381514</v>
      </c>
      <c r="J3645" s="149">
        <f t="shared" si="255"/>
        <v>11.607169002906573</v>
      </c>
    </row>
    <row r="3646" spans="1:10" x14ac:dyDescent="0.25">
      <c r="A3646" s="92">
        <f t="shared" si="253"/>
        <v>141</v>
      </c>
      <c r="B3646" s="5" t="s">
        <v>41</v>
      </c>
      <c r="C3646" s="26">
        <v>44033</v>
      </c>
      <c r="D3646" s="4">
        <v>5</v>
      </c>
      <c r="E3646" s="29">
        <v>181</v>
      </c>
      <c r="G3646" s="82" t="e">
        <f>F3646+G3621</f>
        <v>#REF!</v>
      </c>
      <c r="H3646" s="92">
        <f t="shared" si="254"/>
        <v>181</v>
      </c>
      <c r="I3646" s="92">
        <f t="shared" si="252"/>
        <v>5.1984970312658261</v>
      </c>
      <c r="J3646" s="149">
        <f t="shared" si="255"/>
        <v>12.286010735140406</v>
      </c>
    </row>
    <row r="3647" spans="1:10" x14ac:dyDescent="0.25">
      <c r="A3647" s="92">
        <f t="shared" si="253"/>
        <v>142</v>
      </c>
      <c r="B3647" s="5" t="s">
        <v>41</v>
      </c>
      <c r="C3647" s="26">
        <v>44034</v>
      </c>
      <c r="D3647" s="4">
        <v>19</v>
      </c>
      <c r="E3647" s="29">
        <v>200</v>
      </c>
      <c r="G3647" s="82" t="e">
        <f>F3647+G3622</f>
        <v>#REF!</v>
      </c>
      <c r="H3647" s="92">
        <f t="shared" si="254"/>
        <v>200</v>
      </c>
      <c r="I3647" s="92">
        <f t="shared" si="252"/>
        <v>5.2983173665480363</v>
      </c>
      <c r="J3647" s="149">
        <f t="shared" si="255"/>
        <v>11.750670088713118</v>
      </c>
    </row>
    <row r="3648" spans="1:10" x14ac:dyDescent="0.25">
      <c r="A3648" s="92">
        <f t="shared" si="253"/>
        <v>143</v>
      </c>
      <c r="B3648" s="5" t="s">
        <v>41</v>
      </c>
      <c r="C3648" s="26">
        <v>44035</v>
      </c>
      <c r="D3648" s="4">
        <v>1</v>
      </c>
      <c r="E3648" s="29">
        <v>201</v>
      </c>
      <c r="G3648" s="82">
        <f>F3648+G3623</f>
        <v>273</v>
      </c>
      <c r="H3648" s="92">
        <f t="shared" si="254"/>
        <v>201</v>
      </c>
      <c r="I3648" s="92">
        <f t="shared" si="252"/>
        <v>5.3033049080590757</v>
      </c>
      <c r="J3648" s="149">
        <f t="shared" si="255"/>
        <v>13.162617661641578</v>
      </c>
    </row>
    <row r="3649" spans="1:10" x14ac:dyDescent="0.25">
      <c r="A3649" s="92">
        <f t="shared" si="253"/>
        <v>144</v>
      </c>
      <c r="B3649" s="5" t="s">
        <v>41</v>
      </c>
      <c r="C3649" s="26">
        <v>44036</v>
      </c>
      <c r="D3649" s="4">
        <v>13</v>
      </c>
      <c r="E3649" s="29">
        <v>214</v>
      </c>
      <c r="G3649" s="82">
        <f>F3649+G3624</f>
        <v>299</v>
      </c>
      <c r="H3649" s="92">
        <f t="shared" si="254"/>
        <v>214</v>
      </c>
      <c r="I3649" s="92">
        <f t="shared" si="252"/>
        <v>5.3659760150218512</v>
      </c>
      <c r="J3649" s="149">
        <f t="shared" si="255"/>
        <v>12.795367997520309</v>
      </c>
    </row>
    <row r="3650" spans="1:10" x14ac:dyDescent="0.25">
      <c r="A3650" s="92">
        <f t="shared" si="253"/>
        <v>145</v>
      </c>
      <c r="B3650" s="5" t="s">
        <v>41</v>
      </c>
      <c r="C3650" s="26">
        <v>44037</v>
      </c>
      <c r="D3650" s="4">
        <v>29</v>
      </c>
      <c r="E3650" s="29">
        <v>243</v>
      </c>
      <c r="G3650" s="82" t="e">
        <f>F3650+G3625</f>
        <v>#REF!</v>
      </c>
      <c r="H3650" s="92">
        <f t="shared" si="254"/>
        <v>243</v>
      </c>
      <c r="I3650" s="92">
        <f t="shared" ref="I3650:I3713" si="256">LN(H3650)</f>
        <v>5.4930614433405482</v>
      </c>
      <c r="J3650" s="149">
        <f t="shared" si="255"/>
        <v>12.159207760530647</v>
      </c>
    </row>
    <row r="3651" spans="1:10" x14ac:dyDescent="0.25">
      <c r="A3651" s="92">
        <f t="shared" si="253"/>
        <v>146</v>
      </c>
      <c r="B3651" s="5" t="s">
        <v>41</v>
      </c>
      <c r="C3651" s="26">
        <v>44038</v>
      </c>
      <c r="D3651" s="4">
        <v>0</v>
      </c>
      <c r="E3651" s="29">
        <v>243</v>
      </c>
      <c r="G3651" s="82" t="e">
        <f>F3651+G3626</f>
        <v>#REF!</v>
      </c>
      <c r="H3651" s="92">
        <f t="shared" si="254"/>
        <v>243</v>
      </c>
      <c r="I3651" s="92">
        <f t="shared" si="256"/>
        <v>5.4930614433405482</v>
      </c>
      <c r="J3651" s="149">
        <f t="shared" si="255"/>
        <v>13.178180203135176</v>
      </c>
    </row>
    <row r="3652" spans="1:10" x14ac:dyDescent="0.25">
      <c r="A3652" s="92">
        <f t="shared" ref="A3652:A3715" si="257">IF(EXACT(B3652,B3651),A3651+1,1)</f>
        <v>147</v>
      </c>
      <c r="B3652" s="5" t="s">
        <v>41</v>
      </c>
      <c r="C3652" s="26">
        <v>44039</v>
      </c>
      <c r="D3652" s="4">
        <v>-15</v>
      </c>
      <c r="E3652" s="29">
        <v>228</v>
      </c>
      <c r="G3652" s="82">
        <f>F3652+G3627</f>
        <v>159</v>
      </c>
      <c r="H3652" s="92">
        <f t="shared" si="254"/>
        <v>228</v>
      </c>
      <c r="I3652" s="92">
        <f t="shared" si="256"/>
        <v>5.4293456289544411</v>
      </c>
      <c r="J3652" s="149">
        <f t="shared" si="255"/>
        <v>14.808739606385304</v>
      </c>
    </row>
    <row r="3653" spans="1:10" x14ac:dyDescent="0.25">
      <c r="A3653" s="92">
        <f t="shared" si="257"/>
        <v>148</v>
      </c>
      <c r="B3653" s="5" t="s">
        <v>41</v>
      </c>
      <c r="C3653" s="26">
        <v>44040</v>
      </c>
      <c r="D3653" s="4">
        <v>8</v>
      </c>
      <c r="E3653" s="29">
        <v>236</v>
      </c>
      <c r="G3653" s="82" t="e">
        <f>F3653+G3628</f>
        <v>#REF!</v>
      </c>
      <c r="H3653" s="92">
        <f t="shared" si="254"/>
        <v>236</v>
      </c>
      <c r="I3653" s="92">
        <f t="shared" si="256"/>
        <v>5.4638318050256105</v>
      </c>
      <c r="J3653" s="149">
        <f t="shared" si="255"/>
        <v>18.144989303369147</v>
      </c>
    </row>
    <row r="3654" spans="1:10" x14ac:dyDescent="0.25">
      <c r="A3654" s="92">
        <f t="shared" si="257"/>
        <v>149</v>
      </c>
      <c r="B3654" s="5" t="s">
        <v>41</v>
      </c>
      <c r="C3654" s="26">
        <v>44041</v>
      </c>
      <c r="D3654" s="4">
        <v>9</v>
      </c>
      <c r="E3654" s="29">
        <v>245</v>
      </c>
      <c r="G3654" s="82">
        <f>F3654+G3629</f>
        <v>0</v>
      </c>
      <c r="H3654" s="92">
        <f t="shared" si="254"/>
        <v>245</v>
      </c>
      <c r="I3654" s="92">
        <f t="shared" si="256"/>
        <v>5.5012582105447274</v>
      </c>
      <c r="J3654" s="149">
        <f t="shared" si="255"/>
        <v>24.126158309481632</v>
      </c>
    </row>
    <row r="3655" spans="1:10" x14ac:dyDescent="0.25">
      <c r="A3655" s="92">
        <f t="shared" si="257"/>
        <v>150</v>
      </c>
      <c r="B3655" s="5" t="s">
        <v>41</v>
      </c>
      <c r="C3655" s="26">
        <v>44042</v>
      </c>
      <c r="D3655" s="4">
        <v>11</v>
      </c>
      <c r="E3655" s="29">
        <v>256</v>
      </c>
      <c r="G3655" s="82">
        <f>F3655+G3630</f>
        <v>15</v>
      </c>
      <c r="H3655" s="92">
        <f t="shared" si="254"/>
        <v>256</v>
      </c>
      <c r="I3655" s="92">
        <f t="shared" si="256"/>
        <v>5.5451774444795623</v>
      </c>
      <c r="J3655" s="149">
        <f t="shared" si="255"/>
        <v>26.249490820729591</v>
      </c>
    </row>
    <row r="3656" spans="1:10" x14ac:dyDescent="0.25">
      <c r="A3656" s="92">
        <f t="shared" si="257"/>
        <v>151</v>
      </c>
      <c r="B3656" s="5" t="s">
        <v>41</v>
      </c>
      <c r="C3656" s="26">
        <v>44043</v>
      </c>
      <c r="D3656" s="4">
        <v>7</v>
      </c>
      <c r="E3656" s="29">
        <v>263</v>
      </c>
      <c r="G3656" s="82">
        <f>F3656+G3631</f>
        <v>18</v>
      </c>
      <c r="H3656" s="92">
        <f t="shared" si="254"/>
        <v>263</v>
      </c>
      <c r="I3656" s="92">
        <f t="shared" si="256"/>
        <v>5.5721540321777647</v>
      </c>
      <c r="J3656" s="149">
        <f t="shared" si="255"/>
        <v>33.027555267332474</v>
      </c>
    </row>
    <row r="3657" spans="1:10" x14ac:dyDescent="0.25">
      <c r="A3657" s="92">
        <f t="shared" si="257"/>
        <v>152</v>
      </c>
      <c r="B3657" s="5" t="s">
        <v>41</v>
      </c>
      <c r="C3657" s="26">
        <v>44044</v>
      </c>
      <c r="D3657" s="4">
        <v>22</v>
      </c>
      <c r="E3657" s="29">
        <v>285</v>
      </c>
      <c r="G3657" s="82">
        <f>F3657+G3632</f>
        <v>22</v>
      </c>
      <c r="H3657" s="92">
        <f t="shared" si="254"/>
        <v>285</v>
      </c>
      <c r="I3657" s="92">
        <f t="shared" si="256"/>
        <v>5.6524891802686508</v>
      </c>
      <c r="J3657" s="149">
        <f t="shared" si="255"/>
        <v>30.702915691169721</v>
      </c>
    </row>
    <row r="3658" spans="1:10" x14ac:dyDescent="0.25">
      <c r="A3658" s="92">
        <f t="shared" si="257"/>
        <v>153</v>
      </c>
      <c r="B3658" s="5" t="s">
        <v>41</v>
      </c>
      <c r="C3658" s="26">
        <v>44045</v>
      </c>
      <c r="D3658" s="4">
        <v>17</v>
      </c>
      <c r="E3658" s="29">
        <v>302</v>
      </c>
      <c r="G3658" s="82">
        <f>F3658+G3633</f>
        <v>33</v>
      </c>
      <c r="H3658" s="92">
        <f t="shared" si="254"/>
        <v>302</v>
      </c>
      <c r="I3658" s="92">
        <f t="shared" si="256"/>
        <v>5.7104270173748697</v>
      </c>
      <c r="J3658" s="149">
        <f t="shared" si="255"/>
        <v>19.368334041532346</v>
      </c>
    </row>
    <row r="3659" spans="1:10" x14ac:dyDescent="0.25">
      <c r="A3659" s="92">
        <f t="shared" si="257"/>
        <v>154</v>
      </c>
      <c r="B3659" s="5" t="s">
        <v>41</v>
      </c>
      <c r="C3659" s="26">
        <v>44046</v>
      </c>
      <c r="D3659" s="4">
        <v>1</v>
      </c>
      <c r="E3659" s="29">
        <v>303</v>
      </c>
      <c r="G3659" s="82">
        <f>F3659+G3634</f>
        <v>43</v>
      </c>
      <c r="H3659" s="92">
        <f t="shared" si="254"/>
        <v>303</v>
      </c>
      <c r="I3659" s="92">
        <f t="shared" si="256"/>
        <v>5.7137328055093688</v>
      </c>
      <c r="J3659" s="149">
        <f t="shared" si="255"/>
        <v>15.717810706377442</v>
      </c>
    </row>
    <row r="3660" spans="1:10" x14ac:dyDescent="0.25">
      <c r="A3660" s="92">
        <f t="shared" si="257"/>
        <v>155</v>
      </c>
      <c r="B3660" s="5" t="s">
        <v>41</v>
      </c>
      <c r="C3660" s="26">
        <v>44047</v>
      </c>
      <c r="D3660" s="4">
        <v>42</v>
      </c>
      <c r="E3660" s="29">
        <v>345</v>
      </c>
      <c r="G3660" s="82">
        <f>F3660+G3635</f>
        <v>38</v>
      </c>
      <c r="H3660" s="92">
        <f t="shared" si="254"/>
        <v>345</v>
      </c>
      <c r="I3660" s="92">
        <f t="shared" si="256"/>
        <v>5.8435444170313602</v>
      </c>
      <c r="J3660" s="149">
        <f t="shared" si="255"/>
        <v>13.55175301077742</v>
      </c>
    </row>
    <row r="3661" spans="1:10" x14ac:dyDescent="0.25">
      <c r="A3661" s="92">
        <f t="shared" si="257"/>
        <v>156</v>
      </c>
      <c r="B3661" s="5" t="s">
        <v>41</v>
      </c>
      <c r="C3661" s="26">
        <v>44048</v>
      </c>
      <c r="D3661" s="4">
        <v>34</v>
      </c>
      <c r="E3661" s="29">
        <v>379</v>
      </c>
      <c r="G3661" s="82">
        <f>F3661+G3636</f>
        <v>88</v>
      </c>
      <c r="H3661" s="92">
        <f t="shared" si="254"/>
        <v>379</v>
      </c>
      <c r="I3661" s="92">
        <f t="shared" si="256"/>
        <v>5.9375362050824263</v>
      </c>
      <c r="J3661" s="149">
        <f t="shared" si="255"/>
        <v>11.578976719451937</v>
      </c>
    </row>
    <row r="3662" spans="1:10" x14ac:dyDescent="0.25">
      <c r="A3662" s="92">
        <f t="shared" si="257"/>
        <v>157</v>
      </c>
      <c r="B3662" s="5" t="s">
        <v>41</v>
      </c>
      <c r="C3662" s="26">
        <v>44049</v>
      </c>
      <c r="D3662" s="4">
        <v>42</v>
      </c>
      <c r="E3662" s="29">
        <v>421</v>
      </c>
      <c r="G3662" s="82">
        <f>F3662+G3637</f>
        <v>88</v>
      </c>
      <c r="H3662" s="92">
        <f t="shared" si="254"/>
        <v>421</v>
      </c>
      <c r="I3662" s="92">
        <f t="shared" si="256"/>
        <v>6.0426328336823811</v>
      </c>
      <c r="J3662" s="149">
        <f t="shared" si="255"/>
        <v>9.8927312567432448</v>
      </c>
    </row>
    <row r="3663" spans="1:10" x14ac:dyDescent="0.25">
      <c r="A3663" s="92">
        <f t="shared" si="257"/>
        <v>158</v>
      </c>
      <c r="B3663" s="5" t="s">
        <v>41</v>
      </c>
      <c r="C3663" s="26">
        <v>44050</v>
      </c>
      <c r="D3663" s="4">
        <v>54</v>
      </c>
      <c r="E3663" s="29">
        <v>475</v>
      </c>
      <c r="F3663" s="4">
        <f>2+2</f>
        <v>4</v>
      </c>
      <c r="G3663" s="82" t="e">
        <f>F3663+G3638</f>
        <v>#REF!</v>
      </c>
      <c r="H3663" s="92">
        <f t="shared" si="254"/>
        <v>475</v>
      </c>
      <c r="I3663" s="92">
        <f t="shared" si="256"/>
        <v>6.1633148040346413</v>
      </c>
      <c r="J3663" s="149">
        <f t="shared" si="255"/>
        <v>8.4383344824780213</v>
      </c>
    </row>
    <row r="3664" spans="1:10" x14ac:dyDescent="0.25">
      <c r="A3664" s="92">
        <f t="shared" si="257"/>
        <v>159</v>
      </c>
      <c r="B3664" s="5" t="s">
        <v>41</v>
      </c>
      <c r="C3664" s="26">
        <v>44051</v>
      </c>
      <c r="D3664" s="4">
        <v>68</v>
      </c>
      <c r="E3664" s="29">
        <v>543</v>
      </c>
      <c r="G3664" s="82" t="e">
        <f>F3664+G3639</f>
        <v>#REF!</v>
      </c>
      <c r="H3664" s="92">
        <f t="shared" si="254"/>
        <v>543</v>
      </c>
      <c r="I3664" s="92">
        <f t="shared" si="256"/>
        <v>6.2971093199339352</v>
      </c>
      <c r="J3664" s="149">
        <f t="shared" si="255"/>
        <v>7.4100632838553926</v>
      </c>
    </row>
    <row r="3665" spans="1:10" x14ac:dyDescent="0.25">
      <c r="A3665" s="92">
        <f t="shared" si="257"/>
        <v>160</v>
      </c>
      <c r="B3665" s="5" t="s">
        <v>41</v>
      </c>
      <c r="C3665" s="26">
        <v>44052</v>
      </c>
      <c r="D3665" s="4">
        <v>46</v>
      </c>
      <c r="E3665" s="29">
        <v>589</v>
      </c>
      <c r="G3665" s="82" t="e">
        <f>F3665+G3640</f>
        <v>#REF!</v>
      </c>
      <c r="H3665" s="92">
        <f t="shared" si="254"/>
        <v>589</v>
      </c>
      <c r="I3665" s="92">
        <f t="shared" si="256"/>
        <v>6.3784261836515865</v>
      </c>
      <c r="J3665" s="149">
        <f t="shared" si="255"/>
        <v>6.7254764463839418</v>
      </c>
    </row>
    <row r="3666" spans="1:10" x14ac:dyDescent="0.25">
      <c r="A3666" s="92">
        <f t="shared" si="257"/>
        <v>161</v>
      </c>
      <c r="B3666" s="5" t="s">
        <v>41</v>
      </c>
      <c r="C3666" s="26">
        <v>44053</v>
      </c>
      <c r="D3666" s="4">
        <v>22</v>
      </c>
      <c r="E3666" s="29">
        <v>611</v>
      </c>
      <c r="G3666" s="82">
        <f>F3666+G3642</f>
        <v>273</v>
      </c>
      <c r="H3666" s="92">
        <f t="shared" si="254"/>
        <v>611</v>
      </c>
      <c r="I3666" s="92">
        <f t="shared" si="256"/>
        <v>6.4150969591715956</v>
      </c>
      <c r="J3666" s="149">
        <f t="shared" si="255"/>
        <v>6.6289402134782343</v>
      </c>
    </row>
    <row r="3667" spans="1:10" x14ac:dyDescent="0.25">
      <c r="A3667" s="92">
        <f t="shared" si="257"/>
        <v>162</v>
      </c>
      <c r="B3667" s="5" t="s">
        <v>41</v>
      </c>
      <c r="C3667" s="26">
        <v>44054</v>
      </c>
      <c r="D3667" s="4">
        <v>72</v>
      </c>
      <c r="E3667" s="29">
        <v>683</v>
      </c>
      <c r="G3667" s="82" t="e">
        <f>F3667+G3643</f>
        <v>#REF!</v>
      </c>
      <c r="H3667" s="92">
        <f t="shared" si="254"/>
        <v>683</v>
      </c>
      <c r="I3667" s="92">
        <f t="shared" si="256"/>
        <v>6.5264948595707901</v>
      </c>
      <c r="J3667" s="149">
        <f t="shared" si="255"/>
        <v>7.0068526660040362</v>
      </c>
    </row>
    <row r="3668" spans="1:10" x14ac:dyDescent="0.25">
      <c r="A3668" s="92">
        <f t="shared" si="257"/>
        <v>163</v>
      </c>
      <c r="B3668" s="5" t="s">
        <v>41</v>
      </c>
      <c r="C3668" s="26">
        <v>44055</v>
      </c>
      <c r="D3668" s="4">
        <v>67</v>
      </c>
      <c r="E3668" s="29">
        <f>D3668+E3644</f>
        <v>242</v>
      </c>
      <c r="G3668" s="82" t="e">
        <f>F3668+G3644</f>
        <v>#REF!</v>
      </c>
      <c r="H3668" s="92">
        <f t="shared" si="254"/>
        <v>750</v>
      </c>
      <c r="I3668" s="92">
        <f t="shared" si="256"/>
        <v>6.620073206530356</v>
      </c>
      <c r="J3668" s="149">
        <f t="shared" si="255"/>
        <v>7.247485946767303</v>
      </c>
    </row>
    <row r="3669" spans="1:10" x14ac:dyDescent="0.25">
      <c r="A3669" s="92">
        <f t="shared" si="257"/>
        <v>164</v>
      </c>
      <c r="B3669" s="5" t="s">
        <v>41</v>
      </c>
      <c r="C3669" s="26">
        <v>44056</v>
      </c>
      <c r="D3669" s="4">
        <v>78</v>
      </c>
      <c r="E3669" s="29">
        <f>D3669+E3645</f>
        <v>254</v>
      </c>
      <c r="G3669" s="82">
        <f>F3669+G3645</f>
        <v>285</v>
      </c>
      <c r="H3669" s="92">
        <f t="shared" si="254"/>
        <v>828</v>
      </c>
      <c r="I3669" s="92">
        <f t="shared" si="256"/>
        <v>6.7190131543852596</v>
      </c>
      <c r="J3669" s="149">
        <f t="shared" si="255"/>
        <v>7.5193394461223431</v>
      </c>
    </row>
    <row r="3670" spans="1:10" x14ac:dyDescent="0.25">
      <c r="A3670" s="92">
        <f t="shared" si="257"/>
        <v>165</v>
      </c>
      <c r="B3670" s="5" t="s">
        <v>41</v>
      </c>
      <c r="C3670" s="26">
        <v>44057</v>
      </c>
      <c r="D3670" s="4">
        <f>106+3</f>
        <v>109</v>
      </c>
      <c r="E3670" s="29">
        <f>D3670+E3646</f>
        <v>290</v>
      </c>
      <c r="F3670" s="4">
        <v>2</v>
      </c>
      <c r="G3670" s="82" t="e">
        <f>F3670+G3646</f>
        <v>#REF!</v>
      </c>
      <c r="H3670" s="92">
        <f t="shared" si="254"/>
        <v>937</v>
      </c>
      <c r="I3670" s="92">
        <f t="shared" si="256"/>
        <v>6.842683282238422</v>
      </c>
      <c r="J3670" s="149">
        <f t="shared" si="255"/>
        <v>7.5601942172906096</v>
      </c>
    </row>
    <row r="3671" spans="1:10" x14ac:dyDescent="0.25">
      <c r="A3671" s="92">
        <f t="shared" si="257"/>
        <v>166</v>
      </c>
      <c r="B3671" s="5" t="s">
        <v>41</v>
      </c>
      <c r="C3671" s="26">
        <v>44058</v>
      </c>
      <c r="D3671" s="4">
        <v>66</v>
      </c>
      <c r="E3671" s="29">
        <f>D3671+E3647</f>
        <v>266</v>
      </c>
      <c r="F3671" s="4">
        <v>3</v>
      </c>
      <c r="G3671" s="82" t="e">
        <f>F3671+G3647</f>
        <v>#REF!</v>
      </c>
      <c r="H3671" s="92">
        <f t="shared" si="254"/>
        <v>1003</v>
      </c>
      <c r="I3671" s="92">
        <f t="shared" si="256"/>
        <v>6.9107507879619359</v>
      </c>
      <c r="J3671" s="149">
        <f t="shared" si="255"/>
        <v>7.638884628754016</v>
      </c>
    </row>
    <row r="3672" spans="1:10" x14ac:dyDescent="0.25">
      <c r="A3672" s="92">
        <f t="shared" si="257"/>
        <v>167</v>
      </c>
      <c r="B3672" s="5" t="s">
        <v>41</v>
      </c>
      <c r="C3672" s="26">
        <v>44059</v>
      </c>
      <c r="D3672" s="4">
        <v>92</v>
      </c>
      <c r="E3672" s="29">
        <f>D3672+E3648</f>
        <v>293</v>
      </c>
      <c r="F3672" s="4">
        <v>2</v>
      </c>
      <c r="G3672" s="82">
        <f>F3672+G3648</f>
        <v>275</v>
      </c>
      <c r="H3672" s="92">
        <f t="shared" si="254"/>
        <v>1095</v>
      </c>
      <c r="I3672" s="92">
        <f t="shared" si="256"/>
        <v>6.9985096422506015</v>
      </c>
      <c r="J3672" s="149">
        <f t="shared" si="255"/>
        <v>7.40169198351406</v>
      </c>
    </row>
    <row r="3673" spans="1:10" x14ac:dyDescent="0.25">
      <c r="A3673" s="92">
        <f t="shared" si="257"/>
        <v>168</v>
      </c>
      <c r="B3673" s="5" t="s">
        <v>41</v>
      </c>
      <c r="C3673" s="26">
        <v>44060</v>
      </c>
      <c r="D3673" s="4">
        <v>88</v>
      </c>
      <c r="E3673" s="29">
        <f>D3673+E3649</f>
        <v>302</v>
      </c>
      <c r="F3673" s="4">
        <f>1+2+2</f>
        <v>5</v>
      </c>
      <c r="G3673" s="82">
        <f>F3673+G3649</f>
        <v>304</v>
      </c>
      <c r="H3673" s="92">
        <f t="shared" si="254"/>
        <v>1183</v>
      </c>
      <c r="I3673" s="92">
        <f t="shared" si="256"/>
        <v>7.0758088639783869</v>
      </c>
      <c r="J3673" s="149">
        <f t="shared" si="255"/>
        <v>7.2955911839776011</v>
      </c>
    </row>
    <row r="3674" spans="1:10" x14ac:dyDescent="0.25">
      <c r="A3674" s="92">
        <f t="shared" si="257"/>
        <v>169</v>
      </c>
      <c r="B3674" s="5" t="s">
        <v>41</v>
      </c>
      <c r="C3674" s="26">
        <v>44061</v>
      </c>
      <c r="D3674" s="4">
        <v>111</v>
      </c>
      <c r="E3674" s="29">
        <v>1287</v>
      </c>
      <c r="F3674" s="4">
        <v>1</v>
      </c>
      <c r="G3674" s="82" t="e">
        <f>F3674+G3650</f>
        <v>#REF!</v>
      </c>
      <c r="H3674" s="92">
        <f t="shared" si="254"/>
        <v>1294</v>
      </c>
      <c r="I3674" s="92">
        <f t="shared" si="256"/>
        <v>7.1654934750608454</v>
      </c>
      <c r="J3674" s="149">
        <f t="shared" si="255"/>
        <v>7.6028529941989005</v>
      </c>
    </row>
    <row r="3675" spans="1:10" x14ac:dyDescent="0.25">
      <c r="A3675" s="92">
        <f t="shared" si="257"/>
        <v>170</v>
      </c>
      <c r="B3675" s="5" t="s">
        <v>41</v>
      </c>
      <c r="C3675" s="26">
        <v>44062</v>
      </c>
      <c r="D3675" s="4">
        <v>114</v>
      </c>
      <c r="E3675" s="29">
        <f>D3675+E3651</f>
        <v>357</v>
      </c>
      <c r="F3675" s="4">
        <v>2</v>
      </c>
      <c r="G3675" s="82" t="e">
        <f>F3675+G3651</f>
        <v>#REF!</v>
      </c>
      <c r="H3675" s="92">
        <f t="shared" si="254"/>
        <v>1408</v>
      </c>
      <c r="I3675" s="92">
        <f t="shared" si="256"/>
        <v>7.2499255367179876</v>
      </c>
      <c r="J3675" s="149">
        <f t="shared" si="255"/>
        <v>7.8379666989100807</v>
      </c>
    </row>
    <row r="3676" spans="1:10" x14ac:dyDescent="0.25">
      <c r="A3676" s="92">
        <f t="shared" si="257"/>
        <v>171</v>
      </c>
      <c r="B3676" s="5" t="s">
        <v>41</v>
      </c>
      <c r="C3676" s="26">
        <v>44063</v>
      </c>
      <c r="D3676" s="4">
        <v>99</v>
      </c>
      <c r="E3676" s="29">
        <f>D3676+E3652</f>
        <v>327</v>
      </c>
      <c r="F3676" s="4">
        <v>2</v>
      </c>
      <c r="G3676" s="82">
        <f>F3676+G3652</f>
        <v>161</v>
      </c>
      <c r="H3676" s="92">
        <f t="shared" si="254"/>
        <v>1507</v>
      </c>
      <c r="I3676" s="92">
        <f t="shared" si="256"/>
        <v>7.3178761986264957</v>
      </c>
      <c r="J3676" s="149">
        <f t="shared" si="255"/>
        <v>8.2356684759549132</v>
      </c>
    </row>
    <row r="3677" spans="1:10" x14ac:dyDescent="0.25">
      <c r="A3677" s="92">
        <f t="shared" si="257"/>
        <v>172</v>
      </c>
      <c r="B3677" s="5" t="s">
        <v>41</v>
      </c>
      <c r="C3677" s="26">
        <v>44064</v>
      </c>
      <c r="D3677" s="4">
        <v>90</v>
      </c>
      <c r="E3677" s="29">
        <f>D3677+E3653</f>
        <v>326</v>
      </c>
      <c r="F3677" s="4">
        <f>1+1+1</f>
        <v>3</v>
      </c>
      <c r="G3677" s="82" t="e">
        <f>F3677+G3653</f>
        <v>#REF!</v>
      </c>
      <c r="H3677" s="92">
        <f t="shared" si="254"/>
        <v>1597</v>
      </c>
      <c r="I3677" s="92">
        <f t="shared" si="256"/>
        <v>7.3758821482150125</v>
      </c>
      <c r="J3677" s="149">
        <f t="shared" si="255"/>
        <v>8.8059272610677404</v>
      </c>
    </row>
    <row r="3678" spans="1:10" x14ac:dyDescent="0.25">
      <c r="A3678" s="92">
        <f t="shared" si="257"/>
        <v>173</v>
      </c>
      <c r="B3678" s="5" t="s">
        <v>41</v>
      </c>
      <c r="C3678" s="26">
        <v>44065</v>
      </c>
      <c r="D3678" s="4">
        <v>150</v>
      </c>
      <c r="E3678" s="29">
        <f>D3678+E3654</f>
        <v>395</v>
      </c>
      <c r="F3678" s="4">
        <f>2+1</f>
        <v>3</v>
      </c>
      <c r="G3678" s="82">
        <f>F3678+G3654</f>
        <v>3</v>
      </c>
      <c r="H3678" s="92">
        <f t="shared" si="254"/>
        <v>1747</v>
      </c>
      <c r="I3678" s="92">
        <f t="shared" si="256"/>
        <v>7.4656553101340561</v>
      </c>
      <c r="J3678" s="149">
        <f t="shared" si="255"/>
        <v>8.8462294897282892</v>
      </c>
    </row>
    <row r="3679" spans="1:10" x14ac:dyDescent="0.25">
      <c r="A3679" s="92">
        <f t="shared" si="257"/>
        <v>174</v>
      </c>
      <c r="B3679" s="5" t="s">
        <v>41</v>
      </c>
      <c r="C3679" s="26">
        <v>44066</v>
      </c>
      <c r="D3679" s="4">
        <v>97</v>
      </c>
      <c r="E3679" s="29">
        <f>D3679+E3655</f>
        <v>353</v>
      </c>
      <c r="F3679" s="4">
        <f>1</f>
        <v>1</v>
      </c>
      <c r="G3679" s="82">
        <f>F3679+G3655</f>
        <v>16</v>
      </c>
      <c r="H3679" s="92">
        <f t="shared" si="254"/>
        <v>1844</v>
      </c>
      <c r="I3679" s="92">
        <f t="shared" si="256"/>
        <v>7.5196924041165394</v>
      </c>
      <c r="J3679" s="149">
        <f t="shared" si="255"/>
        <v>9.2469113467703288</v>
      </c>
    </row>
    <row r="3680" spans="1:10" x14ac:dyDescent="0.25">
      <c r="A3680" s="92">
        <f t="shared" si="257"/>
        <v>175</v>
      </c>
      <c r="B3680" s="5" t="s">
        <v>41</v>
      </c>
      <c r="C3680" s="26">
        <v>44067</v>
      </c>
      <c r="D3680" s="4">
        <v>95</v>
      </c>
      <c r="E3680" s="29">
        <f>D3680+E3656</f>
        <v>358</v>
      </c>
      <c r="F3680" s="4">
        <f>1</f>
        <v>1</v>
      </c>
      <c r="G3680" s="82">
        <f>F3680+G3656</f>
        <v>19</v>
      </c>
      <c r="H3680" s="92">
        <f t="shared" si="254"/>
        <v>1939</v>
      </c>
      <c r="I3680" s="92">
        <f t="shared" si="256"/>
        <v>7.569927655242652</v>
      </c>
      <c r="J3680" s="149">
        <f t="shared" si="255"/>
        <v>9.8103037400373818</v>
      </c>
    </row>
    <row r="3681" spans="1:10" x14ac:dyDescent="0.25">
      <c r="A3681" s="92">
        <f t="shared" si="257"/>
        <v>176</v>
      </c>
      <c r="B3681" s="5" t="s">
        <v>41</v>
      </c>
      <c r="C3681" s="26">
        <v>44068</v>
      </c>
      <c r="D3681" s="4">
        <v>177</v>
      </c>
      <c r="E3681" s="29">
        <f>D3681+E3657</f>
        <v>462</v>
      </c>
      <c r="F3681" s="4">
        <f>2</f>
        <v>2</v>
      </c>
      <c r="G3681" s="82">
        <f>F3681+G3657</f>
        <v>24</v>
      </c>
      <c r="H3681" s="92">
        <f t="shared" si="254"/>
        <v>2116</v>
      </c>
      <c r="I3681" s="92">
        <f t="shared" si="256"/>
        <v>7.6572827929781901</v>
      </c>
      <c r="J3681" s="149">
        <f t="shared" si="255"/>
        <v>10.147581557509957</v>
      </c>
    </row>
    <row r="3682" spans="1:10" x14ac:dyDescent="0.25">
      <c r="A3682" s="92">
        <f t="shared" si="257"/>
        <v>177</v>
      </c>
      <c r="B3682" s="5" t="s">
        <v>41</v>
      </c>
      <c r="C3682" s="26">
        <v>44069</v>
      </c>
      <c r="D3682" s="4">
        <v>176</v>
      </c>
      <c r="E3682" s="29">
        <f>D3682+E3658</f>
        <v>478</v>
      </c>
      <c r="F3682" s="4">
        <f>4+1</f>
        <v>5</v>
      </c>
      <c r="G3682" s="82">
        <f>F3682+G3658</f>
        <v>38</v>
      </c>
      <c r="H3682" s="92">
        <f t="shared" si="254"/>
        <v>2292</v>
      </c>
      <c r="I3682" s="92">
        <f t="shared" si="256"/>
        <v>7.7371800778346298</v>
      </c>
      <c r="J3682" s="149">
        <f t="shared" si="255"/>
        <v>10.136573991704994</v>
      </c>
    </row>
    <row r="3683" spans="1:10" x14ac:dyDescent="0.25">
      <c r="A3683" s="92">
        <f t="shared" si="257"/>
        <v>178</v>
      </c>
      <c r="B3683" s="5" t="s">
        <v>41</v>
      </c>
      <c r="C3683" s="26">
        <v>44070</v>
      </c>
      <c r="D3683" s="4">
        <v>179</v>
      </c>
      <c r="E3683" s="29">
        <f>D3683+E3659</f>
        <v>482</v>
      </c>
      <c r="F3683" s="4">
        <f>1</f>
        <v>1</v>
      </c>
      <c r="G3683" s="82">
        <f>F3683+G3659</f>
        <v>44</v>
      </c>
      <c r="H3683" s="92">
        <f t="shared" si="254"/>
        <v>2471</v>
      </c>
      <c r="I3683" s="92">
        <f t="shared" si="256"/>
        <v>7.81237820598861</v>
      </c>
      <c r="J3683" s="149">
        <f t="shared" si="255"/>
        <v>9.8800549355790306</v>
      </c>
    </row>
    <row r="3684" spans="1:10" x14ac:dyDescent="0.25">
      <c r="A3684" s="92">
        <f t="shared" si="257"/>
        <v>179</v>
      </c>
      <c r="B3684" s="5" t="s">
        <v>41</v>
      </c>
      <c r="C3684" s="26">
        <v>44071</v>
      </c>
      <c r="D3684" s="4">
        <v>265</v>
      </c>
      <c r="E3684" s="29">
        <f>D3684+E3660</f>
        <v>610</v>
      </c>
      <c r="F3684" s="4">
        <f>1</f>
        <v>1</v>
      </c>
      <c r="G3684" s="82">
        <f>F3684+G3660</f>
        <v>39</v>
      </c>
      <c r="H3684" s="92">
        <f t="shared" si="254"/>
        <v>2736</v>
      </c>
      <c r="I3684" s="92">
        <f t="shared" si="256"/>
        <v>7.914252278742441</v>
      </c>
      <c r="J3684" s="149">
        <f t="shared" si="255"/>
        <v>9.3278025440542063</v>
      </c>
    </row>
    <row r="3685" spans="1:10" x14ac:dyDescent="0.25">
      <c r="A3685" s="92">
        <f t="shared" si="257"/>
        <v>180</v>
      </c>
      <c r="B3685" s="5" t="s">
        <v>41</v>
      </c>
      <c r="C3685" s="26">
        <v>44072</v>
      </c>
      <c r="D3685" s="4">
        <v>182</v>
      </c>
      <c r="E3685" s="29">
        <f>D3685+E3661</f>
        <v>561</v>
      </c>
      <c r="G3685" s="82">
        <f>F3685+G3661</f>
        <v>88</v>
      </c>
      <c r="H3685" s="92">
        <f t="shared" si="254"/>
        <v>2918</v>
      </c>
      <c r="I3685" s="92">
        <f t="shared" si="256"/>
        <v>7.9786537290827306</v>
      </c>
      <c r="J3685" s="149">
        <f t="shared" si="255"/>
        <v>9.1389142689827683</v>
      </c>
    </row>
    <row r="3686" spans="1:10" x14ac:dyDescent="0.25">
      <c r="A3686" s="92">
        <f t="shared" si="257"/>
        <v>181</v>
      </c>
      <c r="B3686" s="5" t="s">
        <v>41</v>
      </c>
      <c r="C3686" s="26">
        <v>44073</v>
      </c>
      <c r="D3686" s="4">
        <v>250</v>
      </c>
      <c r="E3686" s="29">
        <f>D3686+E3662</f>
        <v>671</v>
      </c>
      <c r="F3686" s="4">
        <f>2</f>
        <v>2</v>
      </c>
      <c r="G3686" s="82">
        <f>F3686+G3662</f>
        <v>90</v>
      </c>
      <c r="H3686" s="92">
        <f t="shared" si="254"/>
        <v>3168</v>
      </c>
      <c r="I3686" s="92">
        <f t="shared" si="256"/>
        <v>8.0608557529343159</v>
      </c>
      <c r="J3686" s="149">
        <f t="shared" si="255"/>
        <v>8.718988617806291</v>
      </c>
    </row>
    <row r="3687" spans="1:10" x14ac:dyDescent="0.25">
      <c r="A3687" s="92">
        <f t="shared" si="257"/>
        <v>182</v>
      </c>
      <c r="B3687" s="5" t="s">
        <v>41</v>
      </c>
      <c r="C3687" s="26">
        <v>44074</v>
      </c>
      <c r="D3687" s="4">
        <v>159</v>
      </c>
      <c r="E3687" s="29">
        <f>D3687+E3663</f>
        <v>634</v>
      </c>
      <c r="F3687" s="4">
        <f>1+2+1</f>
        <v>4</v>
      </c>
      <c r="G3687" s="82" t="e">
        <f>F3687+G3663</f>
        <v>#REF!</v>
      </c>
      <c r="H3687" s="92">
        <f t="shared" si="254"/>
        <v>3327</v>
      </c>
      <c r="I3687" s="92">
        <f t="shared" si="256"/>
        <v>8.1098262760184774</v>
      </c>
      <c r="J3687" s="149">
        <f t="shared" si="255"/>
        <v>8.7906395696500645</v>
      </c>
    </row>
    <row r="3688" spans="1:10" x14ac:dyDescent="0.25">
      <c r="A3688" s="92">
        <f t="shared" si="257"/>
        <v>183</v>
      </c>
      <c r="B3688" s="5" t="s">
        <v>41</v>
      </c>
      <c r="C3688" s="26">
        <v>44075</v>
      </c>
      <c r="D3688" s="4">
        <v>183</v>
      </c>
      <c r="E3688" s="29">
        <f>D3688+E3664</f>
        <v>726</v>
      </c>
      <c r="G3688" s="82" t="e">
        <f>F3688+G3664</f>
        <v>#REF!</v>
      </c>
      <c r="H3688" s="92">
        <f t="shared" si="254"/>
        <v>3510</v>
      </c>
      <c r="I3688" s="92">
        <f t="shared" si="256"/>
        <v>8.1633713164599122</v>
      </c>
      <c r="J3688" s="149">
        <f t="shared" si="255"/>
        <v>9.367328869134532</v>
      </c>
    </row>
    <row r="3689" spans="1:10" x14ac:dyDescent="0.25">
      <c r="A3689" s="92">
        <f t="shared" si="257"/>
        <v>184</v>
      </c>
      <c r="B3689" s="5" t="s">
        <v>41</v>
      </c>
      <c r="C3689" s="26">
        <v>44076</v>
      </c>
      <c r="D3689" s="4">
        <v>184</v>
      </c>
      <c r="E3689" s="29">
        <f>D3689+E3665</f>
        <v>773</v>
      </c>
      <c r="F3689" s="4">
        <f>1</f>
        <v>1</v>
      </c>
      <c r="G3689" s="82" t="e">
        <f>F3689+G3665</f>
        <v>#REF!</v>
      </c>
      <c r="H3689" s="92">
        <f t="shared" ref="H3689:H3724" si="258">IF(EXACT(B3689,B3688),D3689+H3688,E3689)</f>
        <v>3694</v>
      </c>
      <c r="I3689" s="92">
        <f t="shared" si="256"/>
        <v>8.2144651607591861</v>
      </c>
      <c r="J3689" s="149">
        <f t="shared" si="255"/>
        <v>10.099830554664795</v>
      </c>
    </row>
    <row r="3690" spans="1:10" x14ac:dyDescent="0.25">
      <c r="A3690" s="92">
        <f t="shared" si="257"/>
        <v>185</v>
      </c>
      <c r="B3690" s="5" t="s">
        <v>41</v>
      </c>
      <c r="C3690" s="26">
        <v>44077</v>
      </c>
      <c r="D3690" s="4">
        <v>241</v>
      </c>
      <c r="E3690" s="29">
        <f>D3690+E3666</f>
        <v>852</v>
      </c>
      <c r="F3690" s="4">
        <f>1</f>
        <v>1</v>
      </c>
      <c r="G3690" s="82">
        <f>F3690+G3666</f>
        <v>274</v>
      </c>
      <c r="H3690" s="92">
        <f t="shared" si="258"/>
        <v>3935</v>
      </c>
      <c r="I3690" s="92">
        <f t="shared" si="256"/>
        <v>8.2776661608515028</v>
      </c>
      <c r="J3690" s="149">
        <f t="shared" si="255"/>
        <v>10.860316061019619</v>
      </c>
    </row>
    <row r="3691" spans="1:10" x14ac:dyDescent="0.25">
      <c r="A3691" s="92">
        <f t="shared" si="257"/>
        <v>186</v>
      </c>
      <c r="B3691" s="5" t="s">
        <v>41</v>
      </c>
      <c r="C3691" s="26">
        <v>44078</v>
      </c>
      <c r="D3691" s="4">
        <v>269</v>
      </c>
      <c r="E3691" s="29">
        <f>D3691+E3667</f>
        <v>952</v>
      </c>
      <c r="F3691" s="4">
        <f>5+3</f>
        <v>8</v>
      </c>
      <c r="G3691" s="82" t="e">
        <f>F3691+G3667</f>
        <v>#REF!</v>
      </c>
      <c r="H3691" s="92">
        <f t="shared" si="258"/>
        <v>4204</v>
      </c>
      <c r="I3691" s="92">
        <f t="shared" si="256"/>
        <v>8.3437917319968413</v>
      </c>
      <c r="J3691" s="149">
        <f t="shared" si="255"/>
        <v>11.607238262994221</v>
      </c>
    </row>
    <row r="3692" spans="1:10" x14ac:dyDescent="0.25">
      <c r="A3692" s="92">
        <f t="shared" si="257"/>
        <v>187</v>
      </c>
      <c r="B3692" s="5" t="s">
        <v>41</v>
      </c>
      <c r="C3692" s="26">
        <v>44079</v>
      </c>
      <c r="D3692" s="4">
        <v>279</v>
      </c>
      <c r="E3692" s="29">
        <f>D3692+E3668</f>
        <v>521</v>
      </c>
      <c r="F3692" s="4">
        <f>1</f>
        <v>1</v>
      </c>
      <c r="G3692" s="82" t="e">
        <f>F3692+G3668</f>
        <v>#REF!</v>
      </c>
      <c r="H3692" s="92">
        <f t="shared" si="258"/>
        <v>4483</v>
      </c>
      <c r="I3692" s="92">
        <f t="shared" si="256"/>
        <v>8.4080477441554393</v>
      </c>
      <c r="J3692" s="149">
        <f t="shared" si="255"/>
        <v>11.703268432795795</v>
      </c>
    </row>
    <row r="3693" spans="1:10" x14ac:dyDescent="0.25">
      <c r="A3693" s="92">
        <f t="shared" si="257"/>
        <v>188</v>
      </c>
      <c r="B3693" s="5" t="s">
        <v>41</v>
      </c>
      <c r="C3693" s="26">
        <v>44080</v>
      </c>
      <c r="D3693" s="4">
        <v>156</v>
      </c>
      <c r="E3693" s="29">
        <f>D3693+E3669</f>
        <v>410</v>
      </c>
      <c r="F3693" s="4">
        <f>1+2</f>
        <v>3</v>
      </c>
      <c r="G3693" s="82">
        <f>F3693+G3669</f>
        <v>288</v>
      </c>
      <c r="H3693" s="92">
        <f t="shared" si="258"/>
        <v>4639</v>
      </c>
      <c r="I3693" s="92">
        <f t="shared" si="256"/>
        <v>8.4422541047517434</v>
      </c>
      <c r="J3693" s="149">
        <f t="shared" si="255"/>
        <v>12.218255701833892</v>
      </c>
    </row>
    <row r="3694" spans="1:10" x14ac:dyDescent="0.25">
      <c r="A3694" s="92">
        <f t="shared" si="257"/>
        <v>189</v>
      </c>
      <c r="B3694" s="5" t="s">
        <v>41</v>
      </c>
      <c r="C3694" s="26">
        <v>44081</v>
      </c>
      <c r="D3694" s="4">
        <v>195</v>
      </c>
      <c r="E3694" s="29">
        <f>D3694+E3670</f>
        <v>485</v>
      </c>
      <c r="F3694" s="4">
        <f>2+2</f>
        <v>4</v>
      </c>
      <c r="G3694" s="82" t="e">
        <f>F3694+G3670</f>
        <v>#REF!</v>
      </c>
      <c r="H3694" s="92">
        <f t="shared" si="258"/>
        <v>4834</v>
      </c>
      <c r="I3694" s="92">
        <f t="shared" si="256"/>
        <v>8.4834295612634278</v>
      </c>
      <c r="J3694" s="149">
        <f t="shared" si="255"/>
        <v>12.503862317955777</v>
      </c>
    </row>
    <row r="3695" spans="1:10" x14ac:dyDescent="0.25">
      <c r="A3695" s="92">
        <f t="shared" si="257"/>
        <v>190</v>
      </c>
      <c r="B3695" s="5" t="s">
        <v>41</v>
      </c>
      <c r="C3695" s="26">
        <v>44082</v>
      </c>
      <c r="D3695" s="4">
        <v>282</v>
      </c>
      <c r="E3695" s="29">
        <f>D3695+E3671</f>
        <v>548</v>
      </c>
      <c r="G3695" s="82" t="e">
        <f>F3695+G3671</f>
        <v>#REF!</v>
      </c>
      <c r="H3695" s="92">
        <f t="shared" si="258"/>
        <v>5116</v>
      </c>
      <c r="I3695" s="92">
        <f t="shared" si="256"/>
        <v>8.5401281626987338</v>
      </c>
      <c r="J3695" s="149">
        <f t="shared" si="255"/>
        <v>12.824354781122731</v>
      </c>
    </row>
    <row r="3696" spans="1:10" x14ac:dyDescent="0.25">
      <c r="A3696" s="92">
        <f t="shared" si="257"/>
        <v>191</v>
      </c>
      <c r="B3696" s="5" t="s">
        <v>41</v>
      </c>
      <c r="C3696" s="26">
        <v>44083</v>
      </c>
      <c r="D3696" s="4">
        <v>361</v>
      </c>
      <c r="E3696" s="29">
        <f>D3696+E3672</f>
        <v>654</v>
      </c>
      <c r="F3696" s="4">
        <f>7+1</f>
        <v>8</v>
      </c>
      <c r="G3696" s="82">
        <f>F3696+G3672</f>
        <v>283</v>
      </c>
      <c r="H3696" s="92">
        <f t="shared" si="258"/>
        <v>5477</v>
      </c>
      <c r="I3696" s="92">
        <f t="shared" si="256"/>
        <v>8.6083127847837222</v>
      </c>
      <c r="J3696" s="149">
        <f t="shared" si="255"/>
        <v>12.874764865151771</v>
      </c>
    </row>
    <row r="3697" spans="1:10" x14ac:dyDescent="0.25">
      <c r="A3697" s="92">
        <f t="shared" si="257"/>
        <v>192</v>
      </c>
      <c r="B3697" s="5" t="s">
        <v>41</v>
      </c>
      <c r="C3697" s="26">
        <v>44084</v>
      </c>
      <c r="D3697" s="1">
        <v>367</v>
      </c>
      <c r="E3697" s="29">
        <f>D3697+E3673</f>
        <v>669</v>
      </c>
      <c r="F3697" s="4">
        <f>3+6</f>
        <v>9</v>
      </c>
      <c r="G3697" s="82">
        <f>F3697+G3673</f>
        <v>313</v>
      </c>
      <c r="H3697" s="92">
        <f t="shared" si="258"/>
        <v>5844</v>
      </c>
      <c r="I3697" s="92">
        <f t="shared" si="256"/>
        <v>8.6731707728705896</v>
      </c>
      <c r="J3697" s="149">
        <f t="shared" si="255"/>
        <v>12.857163637990904</v>
      </c>
    </row>
    <row r="3698" spans="1:10" x14ac:dyDescent="0.25">
      <c r="A3698" s="92">
        <f t="shared" si="257"/>
        <v>193</v>
      </c>
      <c r="B3698" s="5" t="s">
        <v>41</v>
      </c>
      <c r="C3698" s="26">
        <v>44085</v>
      </c>
      <c r="D3698" s="4">
        <v>322</v>
      </c>
      <c r="E3698" s="29">
        <f>D3698+E3674</f>
        <v>1609</v>
      </c>
      <c r="F3698" s="4">
        <f>1+2+2</f>
        <v>5</v>
      </c>
      <c r="G3698" s="82" t="e">
        <f>F3698+G3674</f>
        <v>#REF!</v>
      </c>
      <c r="H3698" s="92">
        <f t="shared" si="258"/>
        <v>6166</v>
      </c>
      <c r="I3698" s="92">
        <f t="shared" si="256"/>
        <v>8.7268056084460959</v>
      </c>
      <c r="J3698" s="149">
        <f t="shared" si="255"/>
        <v>12.764058689431206</v>
      </c>
    </row>
    <row r="3699" spans="1:10" x14ac:dyDescent="0.25">
      <c r="A3699" s="92">
        <f t="shared" si="257"/>
        <v>194</v>
      </c>
      <c r="B3699" s="5" t="s">
        <v>41</v>
      </c>
      <c r="C3699" s="26">
        <v>44086</v>
      </c>
      <c r="D3699" s="4">
        <v>266</v>
      </c>
      <c r="E3699" s="29">
        <f>D3699+E3675</f>
        <v>623</v>
      </c>
      <c r="F3699" s="4">
        <f>2</f>
        <v>2</v>
      </c>
      <c r="G3699" s="82" t="e">
        <f>F3699+G3675</f>
        <v>#REF!</v>
      </c>
      <c r="H3699" s="92">
        <f t="shared" si="258"/>
        <v>6432</v>
      </c>
      <c r="I3699" s="92">
        <f t="shared" si="256"/>
        <v>8.7690408108588027</v>
      </c>
      <c r="J3699" s="149">
        <f t="shared" si="255"/>
        <v>12.693018314443359</v>
      </c>
    </row>
    <row r="3700" spans="1:10" x14ac:dyDescent="0.25">
      <c r="A3700" s="92">
        <f t="shared" si="257"/>
        <v>195</v>
      </c>
      <c r="B3700" s="5" t="s">
        <v>41</v>
      </c>
      <c r="C3700" s="26">
        <v>44087</v>
      </c>
      <c r="D3700" s="4">
        <v>340</v>
      </c>
      <c r="E3700" s="29">
        <f>D3700+E3676</f>
        <v>667</v>
      </c>
      <c r="F3700" s="4">
        <f>1+1</f>
        <v>2</v>
      </c>
      <c r="G3700" s="82">
        <f>F3700+G3676</f>
        <v>163</v>
      </c>
      <c r="H3700" s="92">
        <f t="shared" si="258"/>
        <v>6772</v>
      </c>
      <c r="I3700" s="92">
        <f t="shared" si="256"/>
        <v>8.8205517432530254</v>
      </c>
      <c r="J3700" s="149">
        <f t="shared" si="255"/>
        <v>12.385448005384969</v>
      </c>
    </row>
    <row r="3701" spans="1:10" x14ac:dyDescent="0.25">
      <c r="A3701" s="92">
        <f t="shared" si="257"/>
        <v>196</v>
      </c>
      <c r="B3701" s="5" t="s">
        <v>41</v>
      </c>
      <c r="C3701" s="26">
        <v>44088</v>
      </c>
      <c r="D3701" s="4">
        <v>229</v>
      </c>
      <c r="E3701" s="29">
        <f>D3701+E3677</f>
        <v>555</v>
      </c>
      <c r="F3701" s="4">
        <f>4+1</f>
        <v>5</v>
      </c>
      <c r="G3701" s="82" t="e">
        <f>F3701+G3677</f>
        <v>#REF!</v>
      </c>
      <c r="H3701" s="92">
        <f t="shared" si="258"/>
        <v>7001</v>
      </c>
      <c r="I3701" s="92">
        <f t="shared" si="256"/>
        <v>8.8538082749771974</v>
      </c>
      <c r="J3701" s="149">
        <f t="shared" si="255"/>
        <v>12.851392705712819</v>
      </c>
    </row>
    <row r="3702" spans="1:10" x14ac:dyDescent="0.25">
      <c r="A3702" s="92">
        <f t="shared" si="257"/>
        <v>197</v>
      </c>
      <c r="B3702" s="61" t="s">
        <v>41</v>
      </c>
      <c r="C3702" s="26">
        <v>44089</v>
      </c>
      <c r="D3702" s="4">
        <v>309</v>
      </c>
      <c r="E3702" s="29">
        <f>D3702+E3678</f>
        <v>704</v>
      </c>
      <c r="F3702" s="4">
        <f>1+1+3</f>
        <v>5</v>
      </c>
      <c r="G3702" s="82">
        <f>F3702+G3678</f>
        <v>8</v>
      </c>
      <c r="H3702" s="92">
        <f t="shared" si="258"/>
        <v>7310</v>
      </c>
      <c r="I3702" s="92">
        <f t="shared" si="256"/>
        <v>8.896998552743824</v>
      </c>
      <c r="J3702" s="149">
        <f t="shared" si="255"/>
        <v>13.830184859599669</v>
      </c>
    </row>
    <row r="3703" spans="1:10" x14ac:dyDescent="0.25">
      <c r="A3703" s="92">
        <f t="shared" si="257"/>
        <v>198</v>
      </c>
      <c r="B3703" s="61" t="s">
        <v>41</v>
      </c>
      <c r="C3703" s="26">
        <v>44090</v>
      </c>
      <c r="D3703" s="4">
        <v>319</v>
      </c>
      <c r="E3703" s="29">
        <f>D3703+E3679</f>
        <v>672</v>
      </c>
      <c r="F3703" s="4">
        <f>1+1</f>
        <v>2</v>
      </c>
      <c r="G3703" s="82">
        <f>F3703+G3679</f>
        <v>18</v>
      </c>
      <c r="H3703" s="92">
        <f t="shared" si="258"/>
        <v>7629</v>
      </c>
      <c r="I3703" s="92">
        <f t="shared" si="256"/>
        <v>8.9397120540902293</v>
      </c>
      <c r="J3703" s="149">
        <f t="shared" si="255"/>
        <v>15.039409604280182</v>
      </c>
    </row>
    <row r="3704" spans="1:10" x14ac:dyDescent="0.25">
      <c r="A3704" s="92">
        <f t="shared" si="257"/>
        <v>199</v>
      </c>
      <c r="B3704" s="61" t="s">
        <v>41</v>
      </c>
      <c r="C3704" s="26">
        <v>44091</v>
      </c>
      <c r="D3704" s="4">
        <v>419</v>
      </c>
      <c r="E3704" s="29">
        <f>D3704+E3680</f>
        <v>777</v>
      </c>
      <c r="F3704" s="4">
        <f>2+5+8</f>
        <v>15</v>
      </c>
      <c r="G3704" s="82">
        <f>F3704+G3680</f>
        <v>34</v>
      </c>
      <c r="H3704" s="92">
        <f t="shared" si="258"/>
        <v>8048</v>
      </c>
      <c r="I3704" s="92">
        <f t="shared" si="256"/>
        <v>8.9931788923395199</v>
      </c>
      <c r="J3704" s="149">
        <f t="shared" si="255"/>
        <v>15.644482013175296</v>
      </c>
    </row>
    <row r="3705" spans="1:10" x14ac:dyDescent="0.25">
      <c r="A3705" s="92">
        <f t="shared" si="257"/>
        <v>200</v>
      </c>
      <c r="B3705" s="61" t="s">
        <v>41</v>
      </c>
      <c r="C3705" s="26">
        <v>44092</v>
      </c>
      <c r="D3705" s="4">
        <v>450</v>
      </c>
      <c r="E3705" s="29">
        <f>D3705+E3681</f>
        <v>912</v>
      </c>
      <c r="F3705" s="4">
        <f>2+4+8+4</f>
        <v>18</v>
      </c>
      <c r="G3705" s="82">
        <f>F3705+G3681</f>
        <v>42</v>
      </c>
      <c r="H3705" s="92">
        <f t="shared" si="258"/>
        <v>8498</v>
      </c>
      <c r="I3705" s="92">
        <f t="shared" si="256"/>
        <v>9.0475861206747563</v>
      </c>
      <c r="J3705" s="149">
        <f t="shared" ref="J3705:J3724" si="259">LN(2)/SLOPE(I3698:I3705,A3698:A3705)</f>
        <v>15.457144949624457</v>
      </c>
    </row>
    <row r="3706" spans="1:10" x14ac:dyDescent="0.25">
      <c r="A3706" s="92">
        <f t="shared" si="257"/>
        <v>201</v>
      </c>
      <c r="B3706" s="61" t="s">
        <v>41</v>
      </c>
      <c r="C3706" s="26">
        <v>44093</v>
      </c>
      <c r="D3706" s="4">
        <v>438</v>
      </c>
      <c r="E3706" s="29">
        <f>D3706+E3682</f>
        <v>916</v>
      </c>
      <c r="F3706" s="4">
        <f>1+12+8</f>
        <v>21</v>
      </c>
      <c r="G3706" s="82">
        <f>F3706+G3682</f>
        <v>59</v>
      </c>
      <c r="H3706" s="92">
        <f t="shared" si="258"/>
        <v>8936</v>
      </c>
      <c r="I3706" s="92">
        <f t="shared" si="256"/>
        <v>9.0978433407490371</v>
      </c>
      <c r="J3706" s="149">
        <f t="shared" si="259"/>
        <v>14.938459523924097</v>
      </c>
    </row>
    <row r="3707" spans="1:10" x14ac:dyDescent="0.25">
      <c r="A3707" s="92">
        <f t="shared" si="257"/>
        <v>202</v>
      </c>
      <c r="B3707" s="61" t="s">
        <v>41</v>
      </c>
      <c r="C3707" s="26">
        <v>44094</v>
      </c>
      <c r="D3707" s="4">
        <v>339</v>
      </c>
      <c r="E3707" s="29">
        <f>D3707+E3683</f>
        <v>821</v>
      </c>
      <c r="F3707" s="4">
        <f>2+3+8+3</f>
        <v>16</v>
      </c>
      <c r="G3707" s="82">
        <f>F3707+G3683</f>
        <v>60</v>
      </c>
      <c r="H3707" s="92">
        <f t="shared" si="258"/>
        <v>9275</v>
      </c>
      <c r="I3707" s="92">
        <f t="shared" si="256"/>
        <v>9.1350778874756351</v>
      </c>
      <c r="J3707" s="149">
        <f t="shared" si="259"/>
        <v>14.826345867315272</v>
      </c>
    </row>
    <row r="3708" spans="1:10" x14ac:dyDescent="0.25">
      <c r="A3708" s="92">
        <f t="shared" si="257"/>
        <v>203</v>
      </c>
      <c r="B3708" s="61" t="s">
        <v>41</v>
      </c>
      <c r="C3708" s="26">
        <v>44095</v>
      </c>
      <c r="D3708" s="4">
        <v>138</v>
      </c>
      <c r="E3708" s="29">
        <f>D3708+E3684</f>
        <v>748</v>
      </c>
      <c r="F3708" s="4">
        <v>23</v>
      </c>
      <c r="G3708" s="82">
        <f>F3708+G3684</f>
        <v>62</v>
      </c>
      <c r="H3708" s="92">
        <f t="shared" si="258"/>
        <v>9413</v>
      </c>
      <c r="I3708" s="92">
        <f t="shared" si="256"/>
        <v>9.1498469915472196</v>
      </c>
      <c r="J3708" s="149">
        <f t="shared" si="259"/>
        <v>15.356677471665652</v>
      </c>
    </row>
    <row r="3709" spans="1:10" x14ac:dyDescent="0.25">
      <c r="A3709" s="92">
        <f t="shared" si="257"/>
        <v>204</v>
      </c>
      <c r="B3709" s="61" t="s">
        <v>41</v>
      </c>
      <c r="C3709" s="26">
        <v>44096</v>
      </c>
      <c r="D3709" s="4">
        <v>444</v>
      </c>
      <c r="E3709" s="29">
        <f>D3709+E3685</f>
        <v>1005</v>
      </c>
      <c r="F3709" s="4">
        <f>6+6</f>
        <v>12</v>
      </c>
      <c r="G3709" s="82">
        <f>F3709+G3685</f>
        <v>100</v>
      </c>
      <c r="H3709" s="92">
        <f t="shared" si="258"/>
        <v>9857</v>
      </c>
      <c r="I3709" s="92">
        <f t="shared" si="256"/>
        <v>9.1959371416654392</v>
      </c>
      <c r="J3709" s="149">
        <f t="shared" si="259"/>
        <v>16.087637878491766</v>
      </c>
    </row>
    <row r="3710" spans="1:10" x14ac:dyDescent="0.25">
      <c r="A3710" s="92">
        <f t="shared" si="257"/>
        <v>205</v>
      </c>
      <c r="B3710" s="61" t="s">
        <v>41</v>
      </c>
      <c r="C3710" s="26">
        <v>44097</v>
      </c>
      <c r="D3710" s="4">
        <v>347</v>
      </c>
      <c r="E3710" s="29">
        <f>D3710+E3686</f>
        <v>1018</v>
      </c>
      <c r="F3710" s="4">
        <f>12+3</f>
        <v>15</v>
      </c>
      <c r="G3710" s="82">
        <f>F3710+G3686</f>
        <v>105</v>
      </c>
      <c r="H3710" s="92">
        <f t="shared" si="258"/>
        <v>10204</v>
      </c>
      <c r="I3710" s="92">
        <f t="shared" si="256"/>
        <v>9.2305350792617027</v>
      </c>
      <c r="J3710" s="149">
        <f t="shared" si="259"/>
        <v>17.157262215244536</v>
      </c>
    </row>
    <row r="3711" spans="1:10" x14ac:dyDescent="0.25">
      <c r="A3711" s="92">
        <f t="shared" si="257"/>
        <v>206</v>
      </c>
      <c r="B3711" s="61" t="s">
        <v>41</v>
      </c>
      <c r="C3711" s="26">
        <v>44098</v>
      </c>
      <c r="D3711" s="4">
        <v>286</v>
      </c>
      <c r="E3711" s="29">
        <f>D3711+E3687</f>
        <v>920</v>
      </c>
      <c r="F3711" s="4">
        <f>10+4</f>
        <v>14</v>
      </c>
      <c r="G3711" s="82" t="e">
        <f>F3711+G3687</f>
        <v>#REF!</v>
      </c>
      <c r="H3711" s="92">
        <f t="shared" si="258"/>
        <v>10490</v>
      </c>
      <c r="I3711" s="92">
        <f t="shared" si="256"/>
        <v>9.258177701390343</v>
      </c>
      <c r="J3711" s="149">
        <f t="shared" si="259"/>
        <v>18.911462165019845</v>
      </c>
    </row>
    <row r="3712" spans="1:10" x14ac:dyDescent="0.25">
      <c r="A3712" s="92">
        <f t="shared" si="257"/>
        <v>207</v>
      </c>
      <c r="B3712" s="61" t="s">
        <v>41</v>
      </c>
      <c r="C3712" s="26">
        <v>44099</v>
      </c>
      <c r="D3712" s="4">
        <v>469</v>
      </c>
      <c r="E3712" s="29">
        <f>D3712+E3688</f>
        <v>1195</v>
      </c>
      <c r="F3712" s="4">
        <f>24+19</f>
        <v>43</v>
      </c>
      <c r="G3712" s="82" t="e">
        <f>F3712+G3688</f>
        <v>#REF!</v>
      </c>
      <c r="H3712" s="92">
        <f t="shared" si="258"/>
        <v>10959</v>
      </c>
      <c r="I3712" s="92">
        <f t="shared" si="256"/>
        <v>9.3019163154633926</v>
      </c>
      <c r="J3712" s="149">
        <f t="shared" si="259"/>
        <v>19.977856957527194</v>
      </c>
    </row>
    <row r="3713" spans="1:10" x14ac:dyDescent="0.25">
      <c r="A3713" s="92">
        <f t="shared" si="257"/>
        <v>208</v>
      </c>
      <c r="B3713" s="61" t="s">
        <v>41</v>
      </c>
      <c r="C3713" s="26">
        <v>44100</v>
      </c>
      <c r="D3713" s="4">
        <v>301</v>
      </c>
      <c r="E3713" s="29">
        <f>D3713+E3689</f>
        <v>1074</v>
      </c>
      <c r="F3713" s="4">
        <f>12+3</f>
        <v>15</v>
      </c>
      <c r="G3713" s="82" t="e">
        <f>F3713+G3689</f>
        <v>#REF!</v>
      </c>
      <c r="H3713" s="92">
        <f t="shared" si="258"/>
        <v>11260</v>
      </c>
      <c r="I3713" s="92">
        <f t="shared" si="256"/>
        <v>9.329011901693681</v>
      </c>
      <c r="J3713" s="149">
        <f t="shared" si="259"/>
        <v>20.705955627823865</v>
      </c>
    </row>
    <row r="3714" spans="1:10" x14ac:dyDescent="0.25">
      <c r="A3714" s="92">
        <f t="shared" si="257"/>
        <v>209</v>
      </c>
      <c r="B3714" s="61" t="s">
        <v>41</v>
      </c>
      <c r="C3714" s="26">
        <v>44101</v>
      </c>
      <c r="D3714" s="4">
        <v>244</v>
      </c>
      <c r="E3714" s="29">
        <f>D3714+E3690</f>
        <v>1096</v>
      </c>
      <c r="F3714" s="4">
        <f>2+1</f>
        <v>3</v>
      </c>
      <c r="G3714" s="82">
        <f>F3714+G3690</f>
        <v>277</v>
      </c>
      <c r="H3714" s="92">
        <f t="shared" si="258"/>
        <v>11504</v>
      </c>
      <c r="I3714" s="92">
        <f t="shared" ref="I3714:I3777" si="260">LN(H3714)</f>
        <v>9.3504500799608277</v>
      </c>
      <c r="J3714" s="149">
        <f t="shared" si="259"/>
        <v>21.180120219591391</v>
      </c>
    </row>
    <row r="3715" spans="1:10" x14ac:dyDescent="0.25">
      <c r="A3715" s="92">
        <f t="shared" si="257"/>
        <v>210</v>
      </c>
      <c r="B3715" s="61" t="s">
        <v>41</v>
      </c>
      <c r="C3715" s="26">
        <v>44102</v>
      </c>
      <c r="D3715" s="4">
        <v>234</v>
      </c>
      <c r="E3715" s="29">
        <f>D3715+E3691</f>
        <v>1186</v>
      </c>
      <c r="F3715" s="4">
        <v>19</v>
      </c>
      <c r="G3715" s="82" t="e">
        <f>F3715+G3691</f>
        <v>#REF!</v>
      </c>
      <c r="H3715" s="92">
        <f>IF(EXACT(B3715,B3714),D3715+H3714,E3715)</f>
        <v>11738</v>
      </c>
      <c r="I3715" s="92">
        <f t="shared" si="260"/>
        <v>9.3705867211182792</v>
      </c>
      <c r="J3715" s="149">
        <f t="shared" si="259"/>
        <v>21.914299683310691</v>
      </c>
    </row>
    <row r="3716" spans="1:10" x14ac:dyDescent="0.25">
      <c r="A3716" s="92">
        <f t="shared" ref="A3716:A3779" si="261">IF(EXACT(B3716,B3715),A3715+1,1)</f>
        <v>211</v>
      </c>
      <c r="B3716" s="61" t="s">
        <v>41</v>
      </c>
      <c r="C3716" s="26">
        <v>44103</v>
      </c>
      <c r="D3716" s="4">
        <v>324</v>
      </c>
      <c r="E3716" s="29">
        <f>D3716+E3692</f>
        <v>845</v>
      </c>
      <c r="F3716" s="4">
        <v>11</v>
      </c>
      <c r="G3716" s="82" t="e">
        <f>F3716+G3692</f>
        <v>#REF!</v>
      </c>
      <c r="H3716" s="92">
        <f t="shared" ref="H3716:H3779" si="262">IF(EXACT(B3716,B3715),D3716+H3715,E3716)</f>
        <v>12062</v>
      </c>
      <c r="I3716" s="92">
        <f t="shared" si="260"/>
        <v>9.3978152940109325</v>
      </c>
      <c r="J3716" s="149">
        <f t="shared" si="259"/>
        <v>24.086348268537712</v>
      </c>
    </row>
    <row r="3717" spans="1:10" x14ac:dyDescent="0.25">
      <c r="A3717" s="92">
        <f t="shared" si="261"/>
        <v>212</v>
      </c>
      <c r="B3717" s="61" t="s">
        <v>41</v>
      </c>
      <c r="C3717" s="26">
        <v>44104</v>
      </c>
      <c r="D3717" s="4">
        <v>360</v>
      </c>
      <c r="E3717" s="29">
        <f>D3717+E3693</f>
        <v>770</v>
      </c>
      <c r="F3717" s="4">
        <f>5+7</f>
        <v>12</v>
      </c>
      <c r="G3717" s="82">
        <f>F3717+G3693</f>
        <v>300</v>
      </c>
      <c r="H3717" s="92">
        <f t="shared" si="262"/>
        <v>12422</v>
      </c>
      <c r="I3717" s="92">
        <f t="shared" si="260"/>
        <v>9.4272243731192482</v>
      </c>
      <c r="J3717" s="149">
        <f t="shared" si="259"/>
        <v>25.287866928546112</v>
      </c>
    </row>
    <row r="3718" spans="1:10" x14ac:dyDescent="0.25">
      <c r="A3718" s="92">
        <f t="shared" si="261"/>
        <v>213</v>
      </c>
      <c r="B3718" s="61" t="s">
        <v>41</v>
      </c>
      <c r="C3718" s="26">
        <v>44105</v>
      </c>
      <c r="D3718" s="4">
        <v>359</v>
      </c>
      <c r="E3718" s="29">
        <f>D3718+E3694</f>
        <v>844</v>
      </c>
      <c r="F3718" s="4">
        <v>11</v>
      </c>
      <c r="G3718" s="82" t="e">
        <f>F3718+G3694</f>
        <v>#REF!</v>
      </c>
      <c r="H3718" s="92">
        <f t="shared" si="262"/>
        <v>12781</v>
      </c>
      <c r="I3718" s="92">
        <f t="shared" si="260"/>
        <v>9.4557149721317142</v>
      </c>
      <c r="J3718" s="149">
        <f t="shared" si="259"/>
        <v>26.041288641240417</v>
      </c>
    </row>
    <row r="3719" spans="1:10" x14ac:dyDescent="0.25">
      <c r="A3719" s="92">
        <f t="shared" si="261"/>
        <v>214</v>
      </c>
      <c r="B3719" s="61" t="s">
        <v>41</v>
      </c>
      <c r="C3719" s="26">
        <v>44106</v>
      </c>
      <c r="D3719" s="4">
        <v>327</v>
      </c>
      <c r="E3719" s="29">
        <f>D3719+E3695</f>
        <v>875</v>
      </c>
      <c r="F3719" s="4">
        <v>14</v>
      </c>
      <c r="G3719" s="82" t="e">
        <f>F3719+G3695</f>
        <v>#REF!</v>
      </c>
      <c r="H3719" s="92">
        <f t="shared" si="262"/>
        <v>13108</v>
      </c>
      <c r="I3719" s="92">
        <f t="shared" si="260"/>
        <v>9.4809780098187044</v>
      </c>
      <c r="J3719" s="149">
        <f t="shared" si="259"/>
        <v>27.150570954450313</v>
      </c>
    </row>
    <row r="3720" spans="1:10" x14ac:dyDescent="0.25">
      <c r="A3720" s="92">
        <f t="shared" si="261"/>
        <v>215</v>
      </c>
      <c r="B3720" s="61" t="s">
        <v>41</v>
      </c>
      <c r="C3720" s="26">
        <v>44107</v>
      </c>
      <c r="D3720" s="4">
        <v>134</v>
      </c>
      <c r="E3720" s="29">
        <f>D3720+E3696</f>
        <v>788</v>
      </c>
      <c r="F3720" s="4">
        <f>2+1</f>
        <v>3</v>
      </c>
      <c r="G3720" s="82">
        <f>F3720+G3696</f>
        <v>286</v>
      </c>
      <c r="H3720" s="92">
        <f t="shared" si="262"/>
        <v>13242</v>
      </c>
      <c r="I3720" s="92">
        <f t="shared" si="260"/>
        <v>9.4911488754847912</v>
      </c>
      <c r="J3720" s="149">
        <f t="shared" si="259"/>
        <v>28.095242017597954</v>
      </c>
    </row>
    <row r="3721" spans="1:10" x14ac:dyDescent="0.25">
      <c r="A3721" s="92">
        <f t="shared" si="261"/>
        <v>216</v>
      </c>
      <c r="B3721" s="61" t="s">
        <v>41</v>
      </c>
      <c r="C3721" s="26">
        <v>44108</v>
      </c>
      <c r="D3721" s="4">
        <v>288</v>
      </c>
      <c r="E3721" s="29">
        <f>D3721+E3697</f>
        <v>957</v>
      </c>
      <c r="F3721" s="4">
        <f>10+7</f>
        <v>17</v>
      </c>
      <c r="G3721" s="82">
        <f>F3721+G3697</f>
        <v>330</v>
      </c>
      <c r="H3721" s="92">
        <f t="shared" si="262"/>
        <v>13530</v>
      </c>
      <c r="I3721" s="92">
        <f t="shared" si="260"/>
        <v>9.5126647211648336</v>
      </c>
      <c r="J3721" s="149">
        <f t="shared" si="259"/>
        <v>28.876949853326931</v>
      </c>
    </row>
    <row r="3722" spans="1:10" x14ac:dyDescent="0.25">
      <c r="A3722" s="92">
        <f t="shared" si="261"/>
        <v>217</v>
      </c>
      <c r="B3722" s="61" t="s">
        <v>41</v>
      </c>
      <c r="C3722" s="26">
        <v>44109</v>
      </c>
      <c r="D3722" s="4">
        <v>217</v>
      </c>
      <c r="E3722" s="29">
        <f>D3722+E3698</f>
        <v>1826</v>
      </c>
      <c r="F3722" s="4">
        <v>41</v>
      </c>
      <c r="G3722" s="82" t="e">
        <f>F3722+G3698</f>
        <v>#REF!</v>
      </c>
      <c r="H3722" s="92">
        <f t="shared" si="262"/>
        <v>13747</v>
      </c>
      <c r="I3722" s="92">
        <f t="shared" si="260"/>
        <v>9.5285758974714199</v>
      </c>
      <c r="J3722" s="149">
        <f t="shared" si="259"/>
        <v>30.689500452703307</v>
      </c>
    </row>
    <row r="3723" spans="1:10" x14ac:dyDescent="0.25">
      <c r="A3723" s="92">
        <f t="shared" si="261"/>
        <v>218</v>
      </c>
      <c r="B3723" s="61" t="s">
        <v>41</v>
      </c>
      <c r="C3723" s="26">
        <v>44110</v>
      </c>
      <c r="D3723" s="4">
        <v>222</v>
      </c>
      <c r="E3723" s="29">
        <f>D3723+E3699</f>
        <v>845</v>
      </c>
      <c r="F3723" s="4">
        <v>11</v>
      </c>
      <c r="G3723" s="82" t="e">
        <f>F3723+G3699</f>
        <v>#REF!</v>
      </c>
      <c r="H3723" s="92">
        <f t="shared" si="262"/>
        <v>13969</v>
      </c>
      <c r="I3723" s="92">
        <f t="shared" si="260"/>
        <v>9.5445958677275513</v>
      </c>
      <c r="J3723" s="149">
        <f t="shared" si="259"/>
        <v>33.945280977807066</v>
      </c>
    </row>
    <row r="3724" spans="1:10" x14ac:dyDescent="0.25">
      <c r="A3724" s="92">
        <f t="shared" si="261"/>
        <v>219</v>
      </c>
      <c r="B3724" s="61" t="s">
        <v>41</v>
      </c>
      <c r="C3724" s="26">
        <v>44111</v>
      </c>
      <c r="D3724" s="4">
        <v>289</v>
      </c>
      <c r="E3724" s="29">
        <f>D3724+E3700</f>
        <v>956</v>
      </c>
      <c r="F3724" s="4">
        <v>18</v>
      </c>
      <c r="G3724" s="82">
        <f>F3724+G3700</f>
        <v>181</v>
      </c>
      <c r="H3724" s="92">
        <f t="shared" si="262"/>
        <v>14258</v>
      </c>
      <c r="I3724" s="92">
        <f t="shared" si="260"/>
        <v>9.5650734316775736</v>
      </c>
      <c r="J3724" s="149">
        <f t="shared" si="259"/>
        <v>36.999389635624723</v>
      </c>
    </row>
    <row r="3725" spans="1:10" x14ac:dyDescent="0.25">
      <c r="A3725" s="92">
        <f t="shared" si="261"/>
        <v>1</v>
      </c>
      <c r="B3725" s="5" t="s">
        <v>42</v>
      </c>
      <c r="C3725" s="26">
        <v>43893</v>
      </c>
      <c r="D3725" s="4">
        <v>0</v>
      </c>
      <c r="E3725" s="29">
        <v>0</v>
      </c>
      <c r="G3725" s="82"/>
      <c r="H3725" s="92">
        <f t="shared" si="262"/>
        <v>0</v>
      </c>
      <c r="I3725" s="92" t="e">
        <f t="shared" si="260"/>
        <v>#NUM!</v>
      </c>
    </row>
    <row r="3726" spans="1:10" x14ac:dyDescent="0.25">
      <c r="A3726" s="92">
        <f t="shared" si="261"/>
        <v>2</v>
      </c>
      <c r="B3726" s="5" t="s">
        <v>42</v>
      </c>
      <c r="C3726" s="26">
        <v>43894</v>
      </c>
      <c r="D3726" s="4">
        <v>0</v>
      </c>
      <c r="E3726" s="29">
        <v>0</v>
      </c>
      <c r="G3726" s="82">
        <f>F3726+G3702</f>
        <v>8</v>
      </c>
      <c r="H3726" s="92">
        <f t="shared" si="262"/>
        <v>0</v>
      </c>
      <c r="I3726" s="92" t="e">
        <f t="shared" si="260"/>
        <v>#NUM!</v>
      </c>
    </row>
    <row r="3727" spans="1:10" x14ac:dyDescent="0.25">
      <c r="A3727" s="92">
        <f t="shared" si="261"/>
        <v>3</v>
      </c>
      <c r="B3727" s="5" t="s">
        <v>42</v>
      </c>
      <c r="C3727" s="26">
        <v>43895</v>
      </c>
      <c r="D3727" s="4">
        <v>0</v>
      </c>
      <c r="E3727" s="29">
        <v>0</v>
      </c>
      <c r="G3727" s="82">
        <f>F3727+G3703</f>
        <v>18</v>
      </c>
      <c r="H3727" s="92">
        <f t="shared" si="262"/>
        <v>0</v>
      </c>
      <c r="I3727" s="92" t="e">
        <f t="shared" si="260"/>
        <v>#NUM!</v>
      </c>
    </row>
    <row r="3728" spans="1:10" x14ac:dyDescent="0.25">
      <c r="A3728" s="92">
        <f t="shared" si="261"/>
        <v>4</v>
      </c>
      <c r="B3728" s="5" t="s">
        <v>42</v>
      </c>
      <c r="C3728" s="26">
        <v>43896</v>
      </c>
      <c r="D3728" s="4">
        <v>0</v>
      </c>
      <c r="E3728" s="29">
        <v>0</v>
      </c>
      <c r="G3728" s="82">
        <f>F3728+G3704</f>
        <v>34</v>
      </c>
      <c r="H3728" s="92">
        <f t="shared" si="262"/>
        <v>0</v>
      </c>
      <c r="I3728" s="92" t="e">
        <f t="shared" si="260"/>
        <v>#NUM!</v>
      </c>
    </row>
    <row r="3729" spans="1:10" x14ac:dyDescent="0.25">
      <c r="A3729" s="92">
        <f t="shared" si="261"/>
        <v>5</v>
      </c>
      <c r="B3729" s="5" t="s">
        <v>42</v>
      </c>
      <c r="C3729" s="26">
        <v>43897</v>
      </c>
      <c r="D3729" s="4">
        <v>0</v>
      </c>
      <c r="E3729" s="29">
        <v>0</v>
      </c>
      <c r="G3729" s="82">
        <f>F3729+G3705</f>
        <v>42</v>
      </c>
      <c r="H3729" s="92">
        <f t="shared" si="262"/>
        <v>0</v>
      </c>
      <c r="I3729" s="92" t="e">
        <f t="shared" si="260"/>
        <v>#NUM!</v>
      </c>
    </row>
    <row r="3730" spans="1:10" x14ac:dyDescent="0.25">
      <c r="A3730" s="92">
        <f t="shared" si="261"/>
        <v>6</v>
      </c>
      <c r="B3730" s="5" t="s">
        <v>42</v>
      </c>
      <c r="C3730" s="26">
        <v>43898</v>
      </c>
      <c r="D3730" s="4">
        <v>0</v>
      </c>
      <c r="E3730" s="29">
        <v>0</v>
      </c>
      <c r="G3730" s="82">
        <f>F3730+G3706</f>
        <v>59</v>
      </c>
      <c r="H3730" s="92">
        <f t="shared" si="262"/>
        <v>0</v>
      </c>
      <c r="I3730" s="92" t="e">
        <f t="shared" si="260"/>
        <v>#NUM!</v>
      </c>
    </row>
    <row r="3731" spans="1:10" x14ac:dyDescent="0.25">
      <c r="A3731" s="92">
        <f t="shared" si="261"/>
        <v>7</v>
      </c>
      <c r="B3731" s="5" t="s">
        <v>42</v>
      </c>
      <c r="C3731" s="26">
        <v>43899</v>
      </c>
      <c r="D3731" s="4">
        <v>0</v>
      </c>
      <c r="E3731" s="29">
        <v>0</v>
      </c>
      <c r="G3731" s="82">
        <f>F3731+G3707</f>
        <v>60</v>
      </c>
      <c r="H3731" s="92">
        <f t="shared" si="262"/>
        <v>0</v>
      </c>
      <c r="I3731" s="92" t="e">
        <f t="shared" si="260"/>
        <v>#NUM!</v>
      </c>
      <c r="J3731" s="149" t="e">
        <f>LN(2)/SLOPE(I3724:I3731,A3724:A3731)</f>
        <v>#NUM!</v>
      </c>
    </row>
    <row r="3732" spans="1:10" x14ac:dyDescent="0.25">
      <c r="A3732" s="92">
        <f t="shared" si="261"/>
        <v>8</v>
      </c>
      <c r="B3732" s="5" t="s">
        <v>42</v>
      </c>
      <c r="C3732" s="26">
        <v>43900</v>
      </c>
      <c r="D3732" s="4">
        <v>0</v>
      </c>
      <c r="E3732" s="29">
        <v>0</v>
      </c>
      <c r="G3732" s="82">
        <f>F3732+G3708</f>
        <v>62</v>
      </c>
      <c r="H3732" s="92">
        <f t="shared" si="262"/>
        <v>0</v>
      </c>
      <c r="I3732" s="92" t="e">
        <f t="shared" si="260"/>
        <v>#NUM!</v>
      </c>
      <c r="J3732" s="149" t="e">
        <f t="shared" ref="J3732:J3795" si="263">LN(2)/SLOPE(I3725:I3732,A3725:A3732)</f>
        <v>#NUM!</v>
      </c>
    </row>
    <row r="3733" spans="1:10" x14ac:dyDescent="0.25">
      <c r="A3733" s="92">
        <f t="shared" si="261"/>
        <v>9</v>
      </c>
      <c r="B3733" s="5" t="s">
        <v>42</v>
      </c>
      <c r="C3733" s="26">
        <v>43901</v>
      </c>
      <c r="D3733" s="4">
        <v>0</v>
      </c>
      <c r="E3733" s="29">
        <v>0</v>
      </c>
      <c r="G3733" s="82">
        <f>F3733+G3709</f>
        <v>100</v>
      </c>
      <c r="H3733" s="92">
        <f t="shared" si="262"/>
        <v>0</v>
      </c>
      <c r="I3733" s="92" t="e">
        <f t="shared" si="260"/>
        <v>#NUM!</v>
      </c>
      <c r="J3733" s="149" t="e">
        <f t="shared" si="263"/>
        <v>#NUM!</v>
      </c>
    </row>
    <row r="3734" spans="1:10" x14ac:dyDescent="0.25">
      <c r="A3734" s="92">
        <f t="shared" si="261"/>
        <v>10</v>
      </c>
      <c r="B3734" s="5" t="s">
        <v>42</v>
      </c>
      <c r="C3734" s="26">
        <v>43902</v>
      </c>
      <c r="D3734" s="4">
        <v>0</v>
      </c>
      <c r="E3734" s="29">
        <v>0</v>
      </c>
      <c r="G3734" s="82">
        <f>F3734+G3710</f>
        <v>105</v>
      </c>
      <c r="H3734" s="92">
        <f t="shared" si="262"/>
        <v>0</v>
      </c>
      <c r="I3734" s="92" t="e">
        <f t="shared" si="260"/>
        <v>#NUM!</v>
      </c>
      <c r="J3734" s="149" t="e">
        <f t="shared" si="263"/>
        <v>#NUM!</v>
      </c>
    </row>
    <row r="3735" spans="1:10" x14ac:dyDescent="0.25">
      <c r="A3735" s="92">
        <f t="shared" si="261"/>
        <v>11</v>
      </c>
      <c r="B3735" s="5" t="s">
        <v>42</v>
      </c>
      <c r="C3735" s="26">
        <v>43903</v>
      </c>
      <c r="D3735" s="4">
        <v>0</v>
      </c>
      <c r="E3735" s="29">
        <v>0</v>
      </c>
      <c r="G3735" s="82" t="e">
        <f>F3735+G3711</f>
        <v>#REF!</v>
      </c>
      <c r="H3735" s="92">
        <f t="shared" si="262"/>
        <v>0</v>
      </c>
      <c r="I3735" s="92" t="e">
        <f t="shared" si="260"/>
        <v>#NUM!</v>
      </c>
      <c r="J3735" s="149" t="e">
        <f t="shared" si="263"/>
        <v>#NUM!</v>
      </c>
    </row>
    <row r="3736" spans="1:10" x14ac:dyDescent="0.25">
      <c r="A3736" s="92">
        <f t="shared" si="261"/>
        <v>12</v>
      </c>
      <c r="B3736" s="5" t="s">
        <v>42</v>
      </c>
      <c r="C3736" s="26">
        <v>43904</v>
      </c>
      <c r="D3736" s="4">
        <v>0</v>
      </c>
      <c r="E3736" s="29">
        <v>0</v>
      </c>
      <c r="G3736" s="82" t="e">
        <f>F3736+G3712</f>
        <v>#REF!</v>
      </c>
      <c r="H3736" s="92">
        <f t="shared" si="262"/>
        <v>0</v>
      </c>
      <c r="I3736" s="92" t="e">
        <f t="shared" si="260"/>
        <v>#NUM!</v>
      </c>
      <c r="J3736" s="149" t="e">
        <f t="shared" si="263"/>
        <v>#NUM!</v>
      </c>
    </row>
    <row r="3737" spans="1:10" x14ac:dyDescent="0.25">
      <c r="A3737" s="92">
        <f t="shared" si="261"/>
        <v>13</v>
      </c>
      <c r="B3737" s="5" t="s">
        <v>42</v>
      </c>
      <c r="C3737" s="26">
        <v>43905</v>
      </c>
      <c r="D3737" s="4">
        <v>0</v>
      </c>
      <c r="E3737" s="29">
        <v>0</v>
      </c>
      <c r="G3737" s="82" t="e">
        <f>F3737+G3713</f>
        <v>#REF!</v>
      </c>
      <c r="H3737" s="92">
        <f t="shared" si="262"/>
        <v>0</v>
      </c>
      <c r="I3737" s="92" t="e">
        <f t="shared" si="260"/>
        <v>#NUM!</v>
      </c>
      <c r="J3737" s="149" t="e">
        <f t="shared" si="263"/>
        <v>#NUM!</v>
      </c>
    </row>
    <row r="3738" spans="1:10" x14ac:dyDescent="0.25">
      <c r="A3738" s="92">
        <f t="shared" si="261"/>
        <v>14</v>
      </c>
      <c r="B3738" s="5" t="s">
        <v>42</v>
      </c>
      <c r="C3738" s="26">
        <v>43906</v>
      </c>
      <c r="D3738" s="4">
        <v>0</v>
      </c>
      <c r="E3738" s="29">
        <v>0</v>
      </c>
      <c r="G3738" s="82">
        <f>F3738+G3714</f>
        <v>277</v>
      </c>
      <c r="H3738" s="92">
        <f t="shared" si="262"/>
        <v>0</v>
      </c>
      <c r="I3738" s="92" t="e">
        <f t="shared" si="260"/>
        <v>#NUM!</v>
      </c>
      <c r="J3738" s="149" t="e">
        <f t="shared" si="263"/>
        <v>#NUM!</v>
      </c>
    </row>
    <row r="3739" spans="1:10" x14ac:dyDescent="0.25">
      <c r="A3739" s="92">
        <f t="shared" si="261"/>
        <v>15</v>
      </c>
      <c r="B3739" s="5" t="s">
        <v>42</v>
      </c>
      <c r="C3739" s="26">
        <v>43907</v>
      </c>
      <c r="D3739" s="4">
        <v>0</v>
      </c>
      <c r="E3739" s="29">
        <v>0</v>
      </c>
      <c r="G3739" s="82" t="e">
        <f>F3739+G3715</f>
        <v>#REF!</v>
      </c>
      <c r="H3739" s="92">
        <f t="shared" si="262"/>
        <v>0</v>
      </c>
      <c r="I3739" s="92" t="e">
        <f t="shared" si="260"/>
        <v>#NUM!</v>
      </c>
      <c r="J3739" s="149" t="e">
        <f t="shared" si="263"/>
        <v>#NUM!</v>
      </c>
    </row>
    <row r="3740" spans="1:10" x14ac:dyDescent="0.25">
      <c r="A3740" s="92">
        <f t="shared" si="261"/>
        <v>16</v>
      </c>
      <c r="B3740" s="5" t="s">
        <v>42</v>
      </c>
      <c r="C3740" s="26">
        <v>43908</v>
      </c>
      <c r="D3740" s="4">
        <v>0</v>
      </c>
      <c r="E3740" s="29">
        <v>0</v>
      </c>
      <c r="G3740" s="82" t="e">
        <f>F3740+G3716</f>
        <v>#REF!</v>
      </c>
      <c r="H3740" s="92">
        <f t="shared" si="262"/>
        <v>0</v>
      </c>
      <c r="I3740" s="92" t="e">
        <f t="shared" si="260"/>
        <v>#NUM!</v>
      </c>
      <c r="J3740" s="149" t="e">
        <f t="shared" si="263"/>
        <v>#NUM!</v>
      </c>
    </row>
    <row r="3741" spans="1:10" x14ac:dyDescent="0.25">
      <c r="A3741" s="92">
        <f t="shared" si="261"/>
        <v>17</v>
      </c>
      <c r="B3741" s="5" t="s">
        <v>42</v>
      </c>
      <c r="C3741" s="26">
        <v>43909</v>
      </c>
      <c r="D3741" s="4">
        <v>0</v>
      </c>
      <c r="E3741" s="29">
        <v>0</v>
      </c>
      <c r="G3741" s="82">
        <f>F3741+G3717</f>
        <v>300</v>
      </c>
      <c r="H3741" s="92">
        <f t="shared" si="262"/>
        <v>0</v>
      </c>
      <c r="I3741" s="92" t="e">
        <f t="shared" si="260"/>
        <v>#NUM!</v>
      </c>
      <c r="J3741" s="149" t="e">
        <f t="shared" si="263"/>
        <v>#NUM!</v>
      </c>
    </row>
    <row r="3742" spans="1:10" x14ac:dyDescent="0.25">
      <c r="A3742" s="92">
        <f t="shared" si="261"/>
        <v>18</v>
      </c>
      <c r="B3742" s="5" t="s">
        <v>42</v>
      </c>
      <c r="C3742" s="26">
        <v>43910</v>
      </c>
      <c r="D3742" s="4">
        <v>0</v>
      </c>
      <c r="E3742" s="29">
        <v>0</v>
      </c>
      <c r="G3742" s="82" t="e">
        <f>F3742+G3718</f>
        <v>#REF!</v>
      </c>
      <c r="H3742" s="92">
        <f t="shared" si="262"/>
        <v>0</v>
      </c>
      <c r="I3742" s="92" t="e">
        <f t="shared" si="260"/>
        <v>#NUM!</v>
      </c>
      <c r="J3742" s="149" t="e">
        <f t="shared" si="263"/>
        <v>#NUM!</v>
      </c>
    </row>
    <row r="3743" spans="1:10" x14ac:dyDescent="0.25">
      <c r="A3743" s="92">
        <f t="shared" si="261"/>
        <v>19</v>
      </c>
      <c r="B3743" s="5" t="s">
        <v>42</v>
      </c>
      <c r="C3743" s="26">
        <v>43911</v>
      </c>
      <c r="D3743" s="4">
        <v>0</v>
      </c>
      <c r="E3743" s="29">
        <v>0</v>
      </c>
      <c r="G3743" s="82" t="e">
        <f>F3743+G3719</f>
        <v>#REF!</v>
      </c>
      <c r="H3743" s="92">
        <f t="shared" si="262"/>
        <v>0</v>
      </c>
      <c r="I3743" s="92" t="e">
        <f t="shared" si="260"/>
        <v>#NUM!</v>
      </c>
      <c r="J3743" s="149" t="e">
        <f t="shared" si="263"/>
        <v>#NUM!</v>
      </c>
    </row>
    <row r="3744" spans="1:10" x14ac:dyDescent="0.25">
      <c r="A3744" s="92">
        <f t="shared" si="261"/>
        <v>20</v>
      </c>
      <c r="B3744" s="5" t="s">
        <v>42</v>
      </c>
      <c r="C3744" s="26">
        <v>43912</v>
      </c>
      <c r="D3744" s="4">
        <v>0</v>
      </c>
      <c r="E3744" s="29">
        <v>0</v>
      </c>
      <c r="G3744" s="82">
        <f>F3744+G3720</f>
        <v>286</v>
      </c>
      <c r="H3744" s="92">
        <f t="shared" si="262"/>
        <v>0</v>
      </c>
      <c r="I3744" s="92" t="e">
        <f t="shared" si="260"/>
        <v>#NUM!</v>
      </c>
      <c r="J3744" s="149" t="e">
        <f t="shared" si="263"/>
        <v>#NUM!</v>
      </c>
    </row>
    <row r="3745" spans="1:10" x14ac:dyDescent="0.25">
      <c r="A3745" s="92">
        <f t="shared" si="261"/>
        <v>21</v>
      </c>
      <c r="B3745" s="5" t="s">
        <v>42</v>
      </c>
      <c r="C3745" s="26">
        <v>43913</v>
      </c>
      <c r="D3745" s="4">
        <v>0</v>
      </c>
      <c r="E3745" s="29">
        <v>0</v>
      </c>
      <c r="G3745" s="82">
        <f>F3745+G3721</f>
        <v>330</v>
      </c>
      <c r="H3745" s="92">
        <f t="shared" si="262"/>
        <v>0</v>
      </c>
      <c r="I3745" s="92" t="e">
        <f t="shared" si="260"/>
        <v>#NUM!</v>
      </c>
      <c r="J3745" s="149" t="e">
        <f t="shared" si="263"/>
        <v>#NUM!</v>
      </c>
    </row>
    <row r="3746" spans="1:10" x14ac:dyDescent="0.25">
      <c r="A3746" s="92">
        <f t="shared" si="261"/>
        <v>22</v>
      </c>
      <c r="B3746" s="5" t="s">
        <v>42</v>
      </c>
      <c r="C3746" s="26">
        <v>43914</v>
      </c>
      <c r="D3746" s="4">
        <v>0</v>
      </c>
      <c r="E3746" s="29">
        <v>0</v>
      </c>
      <c r="G3746" s="82" t="e">
        <f>F3746+G3722</f>
        <v>#REF!</v>
      </c>
      <c r="H3746" s="92">
        <f t="shared" si="262"/>
        <v>0</v>
      </c>
      <c r="I3746" s="92" t="e">
        <f t="shared" si="260"/>
        <v>#NUM!</v>
      </c>
      <c r="J3746" s="149" t="e">
        <f t="shared" si="263"/>
        <v>#NUM!</v>
      </c>
    </row>
    <row r="3747" spans="1:10" x14ac:dyDescent="0.25">
      <c r="A3747" s="92">
        <f t="shared" si="261"/>
        <v>23</v>
      </c>
      <c r="B3747" s="5" t="s">
        <v>42</v>
      </c>
      <c r="C3747" s="26">
        <v>43915</v>
      </c>
      <c r="D3747" s="4">
        <v>0</v>
      </c>
      <c r="E3747" s="29">
        <v>0</v>
      </c>
      <c r="G3747" s="82" t="e">
        <f>F3747+G3723</f>
        <v>#REF!</v>
      </c>
      <c r="H3747" s="92">
        <f t="shared" si="262"/>
        <v>0</v>
      </c>
      <c r="I3747" s="92" t="e">
        <f t="shared" si="260"/>
        <v>#NUM!</v>
      </c>
      <c r="J3747" s="149" t="e">
        <f t="shared" si="263"/>
        <v>#NUM!</v>
      </c>
    </row>
    <row r="3748" spans="1:10" x14ac:dyDescent="0.25">
      <c r="A3748" s="92">
        <f t="shared" si="261"/>
        <v>24</v>
      </c>
      <c r="B3748" s="5" t="s">
        <v>42</v>
      </c>
      <c r="C3748" s="26">
        <v>43916</v>
      </c>
      <c r="D3748" s="4">
        <v>0</v>
      </c>
      <c r="E3748" s="29">
        <v>0</v>
      </c>
      <c r="G3748" s="82">
        <f>F3748+G3724</f>
        <v>181</v>
      </c>
      <c r="H3748" s="92">
        <f t="shared" si="262"/>
        <v>0</v>
      </c>
      <c r="I3748" s="92" t="e">
        <f t="shared" si="260"/>
        <v>#NUM!</v>
      </c>
      <c r="J3748" s="149" t="e">
        <f t="shared" si="263"/>
        <v>#NUM!</v>
      </c>
    </row>
    <row r="3749" spans="1:10" x14ac:dyDescent="0.25">
      <c r="A3749" s="92">
        <f t="shared" si="261"/>
        <v>25</v>
      </c>
      <c r="B3749" s="5" t="s">
        <v>42</v>
      </c>
      <c r="C3749" s="26">
        <v>43917</v>
      </c>
      <c r="D3749" s="4">
        <v>0</v>
      </c>
      <c r="E3749" s="29">
        <v>0</v>
      </c>
      <c r="G3749" s="82">
        <f>F3749+G3725</f>
        <v>0</v>
      </c>
      <c r="H3749" s="92">
        <f t="shared" si="262"/>
        <v>0</v>
      </c>
      <c r="I3749" s="92" t="e">
        <f t="shared" si="260"/>
        <v>#NUM!</v>
      </c>
      <c r="J3749" s="149" t="e">
        <f t="shared" si="263"/>
        <v>#NUM!</v>
      </c>
    </row>
    <row r="3750" spans="1:10" x14ac:dyDescent="0.25">
      <c r="A3750" s="92">
        <f t="shared" si="261"/>
        <v>26</v>
      </c>
      <c r="B3750" s="5" t="s">
        <v>42</v>
      </c>
      <c r="C3750" s="26">
        <v>43918</v>
      </c>
      <c r="D3750" s="4">
        <v>0</v>
      </c>
      <c r="E3750" s="29">
        <v>0</v>
      </c>
      <c r="G3750" s="82">
        <f>F3750+G3726</f>
        <v>8</v>
      </c>
      <c r="H3750" s="92">
        <f t="shared" si="262"/>
        <v>0</v>
      </c>
      <c r="I3750" s="92" t="e">
        <f t="shared" si="260"/>
        <v>#NUM!</v>
      </c>
      <c r="J3750" s="149" t="e">
        <f t="shared" si="263"/>
        <v>#NUM!</v>
      </c>
    </row>
    <row r="3751" spans="1:10" x14ac:dyDescent="0.25">
      <c r="A3751" s="92">
        <f t="shared" si="261"/>
        <v>27</v>
      </c>
      <c r="B3751" s="5" t="s">
        <v>42</v>
      </c>
      <c r="C3751" s="26">
        <v>43919</v>
      </c>
      <c r="D3751" s="4">
        <v>1</v>
      </c>
      <c r="E3751" s="29">
        <v>1</v>
      </c>
      <c r="G3751" s="82">
        <f>F3751+G3727</f>
        <v>18</v>
      </c>
      <c r="H3751" s="92">
        <f t="shared" si="262"/>
        <v>1</v>
      </c>
      <c r="I3751" s="92">
        <f t="shared" si="260"/>
        <v>0</v>
      </c>
      <c r="J3751" s="149" t="e">
        <f t="shared" si="263"/>
        <v>#NUM!</v>
      </c>
    </row>
    <row r="3752" spans="1:10" x14ac:dyDescent="0.25">
      <c r="A3752" s="92">
        <f t="shared" si="261"/>
        <v>28</v>
      </c>
      <c r="B3752" s="5" t="s">
        <v>42</v>
      </c>
      <c r="C3752" s="26">
        <v>43920</v>
      </c>
      <c r="D3752" s="4">
        <v>0</v>
      </c>
      <c r="E3752" s="29">
        <v>1</v>
      </c>
      <c r="G3752" s="82">
        <f>F3752+G3728</f>
        <v>34</v>
      </c>
      <c r="H3752" s="92">
        <f t="shared" si="262"/>
        <v>1</v>
      </c>
      <c r="I3752" s="92">
        <f t="shared" si="260"/>
        <v>0</v>
      </c>
      <c r="J3752" s="149" t="e">
        <f t="shared" si="263"/>
        <v>#NUM!</v>
      </c>
    </row>
    <row r="3753" spans="1:10" x14ac:dyDescent="0.25">
      <c r="A3753" s="92">
        <f t="shared" si="261"/>
        <v>29</v>
      </c>
      <c r="B3753" s="5" t="s">
        <v>42</v>
      </c>
      <c r="C3753" s="26">
        <v>43921</v>
      </c>
      <c r="D3753" s="4">
        <v>0</v>
      </c>
      <c r="E3753" s="29">
        <v>1</v>
      </c>
      <c r="G3753" s="82">
        <f>F3753+G3729</f>
        <v>42</v>
      </c>
      <c r="H3753" s="92">
        <f t="shared" si="262"/>
        <v>1</v>
      </c>
      <c r="I3753" s="92">
        <f t="shared" si="260"/>
        <v>0</v>
      </c>
      <c r="J3753" s="149" t="e">
        <f t="shared" si="263"/>
        <v>#NUM!</v>
      </c>
    </row>
    <row r="3754" spans="1:10" x14ac:dyDescent="0.25">
      <c r="A3754" s="92">
        <f t="shared" si="261"/>
        <v>30</v>
      </c>
      <c r="B3754" s="5" t="s">
        <v>42</v>
      </c>
      <c r="C3754" s="26">
        <v>43922</v>
      </c>
      <c r="D3754" s="4">
        <v>0</v>
      </c>
      <c r="E3754" s="29">
        <v>1</v>
      </c>
      <c r="G3754" s="82">
        <f>F3754+G3730</f>
        <v>59</v>
      </c>
      <c r="H3754" s="92">
        <f t="shared" si="262"/>
        <v>1</v>
      </c>
      <c r="I3754" s="92">
        <f t="shared" si="260"/>
        <v>0</v>
      </c>
      <c r="J3754" s="149" t="e">
        <f t="shared" si="263"/>
        <v>#NUM!</v>
      </c>
    </row>
    <row r="3755" spans="1:10" x14ac:dyDescent="0.25">
      <c r="A3755" s="92">
        <f t="shared" si="261"/>
        <v>31</v>
      </c>
      <c r="B3755" s="5" t="s">
        <v>42</v>
      </c>
      <c r="C3755" s="26">
        <v>43923</v>
      </c>
      <c r="D3755" s="4">
        <v>0</v>
      </c>
      <c r="E3755" s="29">
        <v>1</v>
      </c>
      <c r="G3755" s="82">
        <f>F3755+G3731</f>
        <v>60</v>
      </c>
      <c r="H3755" s="92">
        <f t="shared" si="262"/>
        <v>1</v>
      </c>
      <c r="I3755" s="92">
        <f t="shared" si="260"/>
        <v>0</v>
      </c>
      <c r="J3755" s="149" t="e">
        <f t="shared" si="263"/>
        <v>#NUM!</v>
      </c>
    </row>
    <row r="3756" spans="1:10" x14ac:dyDescent="0.25">
      <c r="A3756" s="92">
        <f t="shared" si="261"/>
        <v>32</v>
      </c>
      <c r="B3756" s="5" t="s">
        <v>42</v>
      </c>
      <c r="C3756" s="26">
        <v>43924</v>
      </c>
      <c r="D3756" s="4">
        <v>0</v>
      </c>
      <c r="E3756" s="29">
        <v>1</v>
      </c>
      <c r="G3756" s="82">
        <f>F3756+G3732</f>
        <v>62</v>
      </c>
      <c r="H3756" s="92">
        <f t="shared" si="262"/>
        <v>1</v>
      </c>
      <c r="I3756" s="92">
        <f t="shared" si="260"/>
        <v>0</v>
      </c>
      <c r="J3756" s="149" t="e">
        <f t="shared" si="263"/>
        <v>#NUM!</v>
      </c>
    </row>
    <row r="3757" spans="1:10" x14ac:dyDescent="0.25">
      <c r="A3757" s="92">
        <f t="shared" si="261"/>
        <v>33</v>
      </c>
      <c r="B3757" s="5" t="s">
        <v>42</v>
      </c>
      <c r="C3757" s="26">
        <v>43925</v>
      </c>
      <c r="D3757" s="4">
        <v>0</v>
      </c>
      <c r="E3757" s="29">
        <v>1</v>
      </c>
      <c r="G3757" s="82">
        <f>F3757+G3733</f>
        <v>100</v>
      </c>
      <c r="H3757" s="92">
        <f t="shared" si="262"/>
        <v>1</v>
      </c>
      <c r="I3757" s="92">
        <f t="shared" si="260"/>
        <v>0</v>
      </c>
      <c r="J3757" s="149" t="e">
        <f t="shared" si="263"/>
        <v>#NUM!</v>
      </c>
    </row>
    <row r="3758" spans="1:10" x14ac:dyDescent="0.25">
      <c r="A3758" s="92">
        <f t="shared" si="261"/>
        <v>34</v>
      </c>
      <c r="B3758" s="5" t="s">
        <v>42</v>
      </c>
      <c r="C3758" s="26">
        <v>43926</v>
      </c>
      <c r="D3758" s="4">
        <v>0</v>
      </c>
      <c r="E3758" s="29">
        <v>1</v>
      </c>
      <c r="G3758" s="82">
        <f>F3758+G3734</f>
        <v>105</v>
      </c>
      <c r="H3758" s="92">
        <f t="shared" si="262"/>
        <v>1</v>
      </c>
      <c r="I3758" s="92">
        <f t="shared" si="260"/>
        <v>0</v>
      </c>
      <c r="J3758" s="149" t="e">
        <f t="shared" si="263"/>
        <v>#DIV/0!</v>
      </c>
    </row>
    <row r="3759" spans="1:10" x14ac:dyDescent="0.25">
      <c r="A3759" s="92">
        <f t="shared" si="261"/>
        <v>35</v>
      </c>
      <c r="B3759" s="5" t="s">
        <v>42</v>
      </c>
      <c r="C3759" s="26">
        <v>43927</v>
      </c>
      <c r="D3759" s="4">
        <v>0</v>
      </c>
      <c r="E3759" s="29">
        <v>1</v>
      </c>
      <c r="G3759" s="82" t="e">
        <f>F3759+G3735</f>
        <v>#REF!</v>
      </c>
      <c r="H3759" s="92">
        <f t="shared" si="262"/>
        <v>1</v>
      </c>
      <c r="I3759" s="92">
        <f t="shared" si="260"/>
        <v>0</v>
      </c>
      <c r="J3759" s="149" t="e">
        <f t="shared" si="263"/>
        <v>#DIV/0!</v>
      </c>
    </row>
    <row r="3760" spans="1:10" x14ac:dyDescent="0.25">
      <c r="A3760" s="92">
        <f t="shared" si="261"/>
        <v>36</v>
      </c>
      <c r="B3760" s="5" t="s">
        <v>42</v>
      </c>
      <c r="C3760" s="26">
        <v>43928</v>
      </c>
      <c r="D3760" s="4">
        <v>0</v>
      </c>
      <c r="E3760" s="29">
        <v>1</v>
      </c>
      <c r="G3760" s="82" t="e">
        <f>F3760+G3736</f>
        <v>#REF!</v>
      </c>
      <c r="H3760" s="92">
        <f t="shared" si="262"/>
        <v>1</v>
      </c>
      <c r="I3760" s="92">
        <f t="shared" si="260"/>
        <v>0</v>
      </c>
      <c r="J3760" s="149" t="e">
        <f t="shared" si="263"/>
        <v>#DIV/0!</v>
      </c>
    </row>
    <row r="3761" spans="1:10" x14ac:dyDescent="0.25">
      <c r="A3761" s="92">
        <f t="shared" si="261"/>
        <v>37</v>
      </c>
      <c r="B3761" s="5" t="s">
        <v>42</v>
      </c>
      <c r="C3761" s="26">
        <v>43929</v>
      </c>
      <c r="D3761" s="4">
        <v>0</v>
      </c>
      <c r="E3761" s="29">
        <v>1</v>
      </c>
      <c r="G3761" s="82" t="e">
        <f>F3761+G3737</f>
        <v>#REF!</v>
      </c>
      <c r="H3761" s="92">
        <f t="shared" si="262"/>
        <v>1</v>
      </c>
      <c r="I3761" s="92">
        <f t="shared" si="260"/>
        <v>0</v>
      </c>
      <c r="J3761" s="149" t="e">
        <f t="shared" si="263"/>
        <v>#DIV/0!</v>
      </c>
    </row>
    <row r="3762" spans="1:10" x14ac:dyDescent="0.25">
      <c r="A3762" s="92">
        <f t="shared" si="261"/>
        <v>38</v>
      </c>
      <c r="B3762" s="5" t="s">
        <v>42</v>
      </c>
      <c r="C3762" s="26">
        <v>43930</v>
      </c>
      <c r="D3762" s="4">
        <v>0</v>
      </c>
      <c r="E3762" s="29">
        <v>1</v>
      </c>
      <c r="G3762" s="82">
        <f>F3762+G3738</f>
        <v>277</v>
      </c>
      <c r="H3762" s="92">
        <f t="shared" si="262"/>
        <v>1</v>
      </c>
      <c r="I3762" s="92">
        <f t="shared" si="260"/>
        <v>0</v>
      </c>
      <c r="J3762" s="149" t="e">
        <f t="shared" si="263"/>
        <v>#DIV/0!</v>
      </c>
    </row>
    <row r="3763" spans="1:10" x14ac:dyDescent="0.25">
      <c r="A3763" s="92">
        <f t="shared" si="261"/>
        <v>39</v>
      </c>
      <c r="B3763" s="5" t="s">
        <v>42</v>
      </c>
      <c r="C3763" s="26">
        <v>43931</v>
      </c>
      <c r="D3763" s="4">
        <v>0</v>
      </c>
      <c r="E3763" s="29">
        <v>1</v>
      </c>
      <c r="G3763" s="82" t="e">
        <f>F3763+G3739</f>
        <v>#REF!</v>
      </c>
      <c r="H3763" s="92">
        <f t="shared" si="262"/>
        <v>1</v>
      </c>
      <c r="I3763" s="92">
        <f t="shared" si="260"/>
        <v>0</v>
      </c>
      <c r="J3763" s="149" t="e">
        <f t="shared" si="263"/>
        <v>#DIV/0!</v>
      </c>
    </row>
    <row r="3764" spans="1:10" x14ac:dyDescent="0.25">
      <c r="A3764" s="92">
        <f t="shared" si="261"/>
        <v>40</v>
      </c>
      <c r="B3764" s="5" t="s">
        <v>42</v>
      </c>
      <c r="C3764" s="26">
        <v>43932</v>
      </c>
      <c r="D3764" s="4">
        <v>1</v>
      </c>
      <c r="E3764" s="29">
        <v>2</v>
      </c>
      <c r="G3764" s="82" t="e">
        <f>F3764+G3740</f>
        <v>#REF!</v>
      </c>
      <c r="H3764" s="92">
        <f t="shared" si="262"/>
        <v>2</v>
      </c>
      <c r="I3764" s="92">
        <f t="shared" si="260"/>
        <v>0.69314718055994529</v>
      </c>
      <c r="J3764" s="149">
        <f t="shared" si="263"/>
        <v>12</v>
      </c>
    </row>
    <row r="3765" spans="1:10" x14ac:dyDescent="0.25">
      <c r="A3765" s="92">
        <f t="shared" si="261"/>
        <v>41</v>
      </c>
      <c r="B3765" s="5" t="s">
        <v>42</v>
      </c>
      <c r="C3765" s="26">
        <v>43933</v>
      </c>
      <c r="D3765" s="4">
        <v>0</v>
      </c>
      <c r="E3765" s="29">
        <v>2</v>
      </c>
      <c r="G3765" s="82">
        <f>F3765+G3741</f>
        <v>300</v>
      </c>
      <c r="H3765" s="92">
        <f t="shared" si="262"/>
        <v>2</v>
      </c>
      <c r="I3765" s="92">
        <f t="shared" si="260"/>
        <v>0.69314718055994529</v>
      </c>
      <c r="J3765" s="149">
        <f t="shared" si="263"/>
        <v>7</v>
      </c>
    </row>
    <row r="3766" spans="1:10" x14ac:dyDescent="0.25">
      <c r="A3766" s="92">
        <f t="shared" si="261"/>
        <v>42</v>
      </c>
      <c r="B3766" s="5" t="s">
        <v>42</v>
      </c>
      <c r="C3766" s="26">
        <v>43934</v>
      </c>
      <c r="D3766" s="4">
        <v>0</v>
      </c>
      <c r="E3766" s="29">
        <v>2</v>
      </c>
      <c r="G3766" s="82" t="e">
        <f>F3766+G3742</f>
        <v>#REF!</v>
      </c>
      <c r="H3766" s="92">
        <f t="shared" si="262"/>
        <v>2</v>
      </c>
      <c r="I3766" s="92">
        <f t="shared" si="260"/>
        <v>0.69314718055994529</v>
      </c>
      <c r="J3766" s="149">
        <f t="shared" si="263"/>
        <v>5.6000000000000005</v>
      </c>
    </row>
    <row r="3767" spans="1:10" x14ac:dyDescent="0.25">
      <c r="A3767" s="92">
        <f t="shared" si="261"/>
        <v>43</v>
      </c>
      <c r="B3767" s="5" t="s">
        <v>42</v>
      </c>
      <c r="C3767" s="26">
        <v>43935</v>
      </c>
      <c r="D3767" s="4">
        <v>0</v>
      </c>
      <c r="E3767" s="29">
        <v>2</v>
      </c>
      <c r="G3767" s="82" t="e">
        <f>F3767+G3743</f>
        <v>#REF!</v>
      </c>
      <c r="H3767" s="92">
        <f t="shared" si="262"/>
        <v>2</v>
      </c>
      <c r="I3767" s="92">
        <f t="shared" si="260"/>
        <v>0.69314718055994529</v>
      </c>
      <c r="J3767" s="149">
        <f t="shared" si="263"/>
        <v>5.25</v>
      </c>
    </row>
    <row r="3768" spans="1:10" x14ac:dyDescent="0.25">
      <c r="A3768" s="92">
        <f t="shared" si="261"/>
        <v>44</v>
      </c>
      <c r="B3768" s="5" t="s">
        <v>42</v>
      </c>
      <c r="C3768" s="26">
        <v>43936</v>
      </c>
      <c r="D3768" s="4">
        <v>0</v>
      </c>
      <c r="E3768" s="29">
        <v>2</v>
      </c>
      <c r="G3768" s="82">
        <f>F3768+G3744</f>
        <v>286</v>
      </c>
      <c r="H3768" s="92">
        <f t="shared" si="262"/>
        <v>2</v>
      </c>
      <c r="I3768" s="92">
        <f t="shared" si="260"/>
        <v>0.69314718055994529</v>
      </c>
      <c r="J3768" s="149">
        <f t="shared" si="263"/>
        <v>5.6000000000000005</v>
      </c>
    </row>
    <row r="3769" spans="1:10" x14ac:dyDescent="0.25">
      <c r="A3769" s="92">
        <f t="shared" si="261"/>
        <v>45</v>
      </c>
      <c r="B3769" s="5" t="s">
        <v>42</v>
      </c>
      <c r="C3769" s="26">
        <v>43937</v>
      </c>
      <c r="D3769" s="4">
        <v>0</v>
      </c>
      <c r="E3769" s="29">
        <v>2</v>
      </c>
      <c r="G3769" s="82">
        <f>F3769+G3745</f>
        <v>330</v>
      </c>
      <c r="H3769" s="92">
        <f t="shared" si="262"/>
        <v>2</v>
      </c>
      <c r="I3769" s="92">
        <f t="shared" si="260"/>
        <v>0.69314718055994529</v>
      </c>
      <c r="J3769" s="149">
        <f t="shared" si="263"/>
        <v>7</v>
      </c>
    </row>
    <row r="3770" spans="1:10" x14ac:dyDescent="0.25">
      <c r="A3770" s="92">
        <f t="shared" si="261"/>
        <v>46</v>
      </c>
      <c r="B3770" s="5" t="s">
        <v>42</v>
      </c>
      <c r="C3770" s="26">
        <v>43938</v>
      </c>
      <c r="D3770" s="4">
        <v>0</v>
      </c>
      <c r="E3770" s="29">
        <v>2</v>
      </c>
      <c r="G3770" s="82" t="e">
        <f>F3770+G3746</f>
        <v>#REF!</v>
      </c>
      <c r="H3770" s="92">
        <f t="shared" si="262"/>
        <v>2</v>
      </c>
      <c r="I3770" s="92">
        <f t="shared" si="260"/>
        <v>0.69314718055994529</v>
      </c>
      <c r="J3770" s="149">
        <f t="shared" si="263"/>
        <v>12</v>
      </c>
    </row>
    <row r="3771" spans="1:10" x14ac:dyDescent="0.25">
      <c r="A3771" s="92">
        <f t="shared" si="261"/>
        <v>47</v>
      </c>
      <c r="B3771" s="5" t="s">
        <v>42</v>
      </c>
      <c r="C3771" s="26">
        <v>43939</v>
      </c>
      <c r="D3771" s="4">
        <v>0</v>
      </c>
      <c r="E3771" s="29">
        <v>2</v>
      </c>
      <c r="G3771" s="82" t="e">
        <f>F3771+G3747</f>
        <v>#REF!</v>
      </c>
      <c r="H3771" s="92">
        <f t="shared" si="262"/>
        <v>2</v>
      </c>
      <c r="I3771" s="92">
        <f t="shared" si="260"/>
        <v>0.69314718055994529</v>
      </c>
      <c r="J3771" s="149" t="e">
        <f t="shared" si="263"/>
        <v>#DIV/0!</v>
      </c>
    </row>
    <row r="3772" spans="1:10" x14ac:dyDescent="0.25">
      <c r="A3772" s="92">
        <f t="shared" si="261"/>
        <v>48</v>
      </c>
      <c r="B3772" s="5" t="s">
        <v>42</v>
      </c>
      <c r="C3772" s="26">
        <v>43940</v>
      </c>
      <c r="D3772" s="4">
        <v>0</v>
      </c>
      <c r="E3772" s="29">
        <v>2</v>
      </c>
      <c r="G3772" s="82">
        <f>F3772+G3748</f>
        <v>181</v>
      </c>
      <c r="H3772" s="92">
        <f t="shared" si="262"/>
        <v>2</v>
      </c>
      <c r="I3772" s="92">
        <f t="shared" si="260"/>
        <v>0.69314718055994529</v>
      </c>
      <c r="J3772" s="149" t="e">
        <f t="shared" si="263"/>
        <v>#DIV/0!</v>
      </c>
    </row>
    <row r="3773" spans="1:10" x14ac:dyDescent="0.25">
      <c r="A3773" s="92">
        <f t="shared" si="261"/>
        <v>49</v>
      </c>
      <c r="B3773" s="5" t="s">
        <v>42</v>
      </c>
      <c r="C3773" s="26">
        <v>43941</v>
      </c>
      <c r="D3773" s="4">
        <v>0</v>
      </c>
      <c r="E3773" s="29">
        <v>2</v>
      </c>
      <c r="G3773" s="82">
        <f>F3773+G3749</f>
        <v>0</v>
      </c>
      <c r="H3773" s="92">
        <f t="shared" si="262"/>
        <v>2</v>
      </c>
      <c r="I3773" s="92">
        <f t="shared" si="260"/>
        <v>0.69314718055994529</v>
      </c>
      <c r="J3773" s="149" t="e">
        <f t="shared" si="263"/>
        <v>#DIV/0!</v>
      </c>
    </row>
    <row r="3774" spans="1:10" x14ac:dyDescent="0.25">
      <c r="A3774" s="92">
        <f t="shared" si="261"/>
        <v>50</v>
      </c>
      <c r="B3774" s="5" t="s">
        <v>42</v>
      </c>
      <c r="C3774" s="26">
        <v>43942</v>
      </c>
      <c r="D3774" s="4">
        <v>0</v>
      </c>
      <c r="E3774" s="29">
        <v>2</v>
      </c>
      <c r="G3774" s="82">
        <f>F3774+G3750</f>
        <v>8</v>
      </c>
      <c r="H3774" s="92">
        <f t="shared" si="262"/>
        <v>2</v>
      </c>
      <c r="I3774" s="92">
        <f t="shared" si="260"/>
        <v>0.69314718055994529</v>
      </c>
      <c r="J3774" s="149" t="e">
        <f t="shared" si="263"/>
        <v>#DIV/0!</v>
      </c>
    </row>
    <row r="3775" spans="1:10" x14ac:dyDescent="0.25">
      <c r="A3775" s="92">
        <f t="shared" si="261"/>
        <v>51</v>
      </c>
      <c r="B3775" s="5" t="s">
        <v>42</v>
      </c>
      <c r="C3775" s="26">
        <v>43943</v>
      </c>
      <c r="D3775" s="4">
        <v>0</v>
      </c>
      <c r="E3775" s="29">
        <v>2</v>
      </c>
      <c r="G3775" s="82">
        <f>F3775+G3751</f>
        <v>18</v>
      </c>
      <c r="H3775" s="92">
        <f t="shared" si="262"/>
        <v>2</v>
      </c>
      <c r="I3775" s="92">
        <f t="shared" si="260"/>
        <v>0.69314718055994529</v>
      </c>
      <c r="J3775" s="149" t="e">
        <f t="shared" si="263"/>
        <v>#DIV/0!</v>
      </c>
    </row>
    <row r="3776" spans="1:10" x14ac:dyDescent="0.25">
      <c r="A3776" s="92">
        <f t="shared" si="261"/>
        <v>52</v>
      </c>
      <c r="B3776" s="5" t="s">
        <v>42</v>
      </c>
      <c r="C3776" s="26">
        <v>43944</v>
      </c>
      <c r="D3776" s="4">
        <v>0</v>
      </c>
      <c r="E3776" s="29">
        <v>2</v>
      </c>
      <c r="G3776" s="82">
        <f>F3776+G3752</f>
        <v>34</v>
      </c>
      <c r="H3776" s="92">
        <f t="shared" si="262"/>
        <v>2</v>
      </c>
      <c r="I3776" s="92">
        <f t="shared" si="260"/>
        <v>0.69314718055994529</v>
      </c>
      <c r="J3776" s="149" t="e">
        <f t="shared" si="263"/>
        <v>#DIV/0!</v>
      </c>
    </row>
    <row r="3777" spans="1:10" x14ac:dyDescent="0.25">
      <c r="A3777" s="92">
        <f t="shared" si="261"/>
        <v>53</v>
      </c>
      <c r="B3777" s="5" t="s">
        <v>42</v>
      </c>
      <c r="C3777" s="26">
        <v>43945</v>
      </c>
      <c r="D3777" s="4">
        <v>0</v>
      </c>
      <c r="E3777" s="29">
        <v>2</v>
      </c>
      <c r="G3777" s="82">
        <f>F3777+G3753</f>
        <v>42</v>
      </c>
      <c r="H3777" s="92">
        <f t="shared" si="262"/>
        <v>2</v>
      </c>
      <c r="I3777" s="92">
        <f t="shared" si="260"/>
        <v>0.69314718055994529</v>
      </c>
      <c r="J3777" s="149" t="e">
        <f t="shared" si="263"/>
        <v>#DIV/0!</v>
      </c>
    </row>
    <row r="3778" spans="1:10" x14ac:dyDescent="0.25">
      <c r="A3778" s="92">
        <f t="shared" si="261"/>
        <v>54</v>
      </c>
      <c r="B3778" s="5" t="s">
        <v>42</v>
      </c>
      <c r="C3778" s="26">
        <v>43946</v>
      </c>
      <c r="D3778" s="4">
        <v>0</v>
      </c>
      <c r="E3778" s="29">
        <v>2</v>
      </c>
      <c r="G3778" s="82">
        <f>F3778+G3754</f>
        <v>59</v>
      </c>
      <c r="H3778" s="92">
        <f t="shared" si="262"/>
        <v>2</v>
      </c>
      <c r="I3778" s="92">
        <f t="shared" ref="I3778:I3841" si="264">LN(H3778)</f>
        <v>0.69314718055994529</v>
      </c>
      <c r="J3778" s="149" t="e">
        <f t="shared" si="263"/>
        <v>#DIV/0!</v>
      </c>
    </row>
    <row r="3779" spans="1:10" x14ac:dyDescent="0.25">
      <c r="A3779" s="92">
        <f t="shared" si="261"/>
        <v>55</v>
      </c>
      <c r="B3779" s="5" t="s">
        <v>42</v>
      </c>
      <c r="C3779" s="26">
        <v>43947</v>
      </c>
      <c r="D3779" s="4">
        <v>0</v>
      </c>
      <c r="E3779" s="29">
        <v>2</v>
      </c>
      <c r="G3779" s="82">
        <f>F3779+G3755</f>
        <v>60</v>
      </c>
      <c r="H3779" s="92">
        <f t="shared" si="262"/>
        <v>2</v>
      </c>
      <c r="I3779" s="92">
        <f t="shared" si="264"/>
        <v>0.69314718055994529</v>
      </c>
      <c r="J3779" s="149" t="e">
        <f t="shared" si="263"/>
        <v>#DIV/0!</v>
      </c>
    </row>
    <row r="3780" spans="1:10" x14ac:dyDescent="0.25">
      <c r="A3780" s="92">
        <f t="shared" ref="A3780:A3843" si="265">IF(EXACT(B3780,B3779),A3779+1,1)</f>
        <v>56</v>
      </c>
      <c r="B3780" s="5" t="s">
        <v>42</v>
      </c>
      <c r="C3780" s="26">
        <v>43948</v>
      </c>
      <c r="D3780" s="4">
        <v>0</v>
      </c>
      <c r="E3780" s="29">
        <v>2</v>
      </c>
      <c r="G3780" s="82">
        <f>F3780+G3756</f>
        <v>62</v>
      </c>
      <c r="H3780" s="92">
        <f t="shared" ref="H3780:H3843" si="266">IF(EXACT(B3780,B3779),D3780+H3779,E3780)</f>
        <v>2</v>
      </c>
      <c r="I3780" s="92">
        <f t="shared" si="264"/>
        <v>0.69314718055994529</v>
      </c>
      <c r="J3780" s="149" t="e">
        <f t="shared" si="263"/>
        <v>#DIV/0!</v>
      </c>
    </row>
    <row r="3781" spans="1:10" x14ac:dyDescent="0.25">
      <c r="A3781" s="92">
        <f t="shared" si="265"/>
        <v>57</v>
      </c>
      <c r="B3781" s="5" t="s">
        <v>42</v>
      </c>
      <c r="C3781" s="26">
        <v>43949</v>
      </c>
      <c r="D3781" s="4">
        <v>0</v>
      </c>
      <c r="E3781" s="29">
        <v>2</v>
      </c>
      <c r="G3781" s="82">
        <f>F3781+G3756</f>
        <v>62</v>
      </c>
      <c r="H3781" s="92">
        <f t="shared" si="266"/>
        <v>2</v>
      </c>
      <c r="I3781" s="92">
        <f t="shared" si="264"/>
        <v>0.69314718055994529</v>
      </c>
      <c r="J3781" s="149" t="e">
        <f t="shared" si="263"/>
        <v>#DIV/0!</v>
      </c>
    </row>
    <row r="3782" spans="1:10" x14ac:dyDescent="0.25">
      <c r="A3782" s="92">
        <f t="shared" si="265"/>
        <v>58</v>
      </c>
      <c r="B3782" s="5" t="s">
        <v>42</v>
      </c>
      <c r="C3782" s="26">
        <v>43950</v>
      </c>
      <c r="D3782" s="4">
        <v>0</v>
      </c>
      <c r="E3782" s="29">
        <v>2</v>
      </c>
      <c r="G3782" s="82">
        <f>F3782+G3758</f>
        <v>105</v>
      </c>
      <c r="H3782" s="92">
        <f t="shared" si="266"/>
        <v>2</v>
      </c>
      <c r="I3782" s="92">
        <f t="shared" si="264"/>
        <v>0.69314718055994529</v>
      </c>
      <c r="J3782" s="149" t="e">
        <f t="shared" si="263"/>
        <v>#DIV/0!</v>
      </c>
    </row>
    <row r="3783" spans="1:10" x14ac:dyDescent="0.25">
      <c r="A3783" s="92">
        <f t="shared" si="265"/>
        <v>59</v>
      </c>
      <c r="B3783" s="5" t="s">
        <v>42</v>
      </c>
      <c r="C3783" s="26">
        <v>43951</v>
      </c>
      <c r="D3783" s="4">
        <v>0</v>
      </c>
      <c r="E3783" s="29">
        <v>2</v>
      </c>
      <c r="G3783" s="82" t="e">
        <f>F3783+G3759</f>
        <v>#REF!</v>
      </c>
      <c r="H3783" s="92">
        <f t="shared" si="266"/>
        <v>2</v>
      </c>
      <c r="I3783" s="92">
        <f t="shared" si="264"/>
        <v>0.69314718055994529</v>
      </c>
      <c r="J3783" s="149" t="e">
        <f t="shared" si="263"/>
        <v>#DIV/0!</v>
      </c>
    </row>
    <row r="3784" spans="1:10" x14ac:dyDescent="0.25">
      <c r="A3784" s="92">
        <f t="shared" si="265"/>
        <v>60</v>
      </c>
      <c r="B3784" s="5" t="s">
        <v>42</v>
      </c>
      <c r="C3784" s="26">
        <v>43952</v>
      </c>
      <c r="D3784" s="4">
        <v>0</v>
      </c>
      <c r="E3784" s="29">
        <v>2</v>
      </c>
      <c r="G3784" s="82" t="e">
        <f>F3784+G3760</f>
        <v>#REF!</v>
      </c>
      <c r="H3784" s="92">
        <f t="shared" si="266"/>
        <v>2</v>
      </c>
      <c r="I3784" s="92">
        <f t="shared" si="264"/>
        <v>0.69314718055994529</v>
      </c>
      <c r="J3784" s="149" t="e">
        <f t="shared" si="263"/>
        <v>#DIV/0!</v>
      </c>
    </row>
    <row r="3785" spans="1:10" x14ac:dyDescent="0.25">
      <c r="A3785" s="92">
        <f t="shared" si="265"/>
        <v>61</v>
      </c>
      <c r="B3785" s="5" t="s">
        <v>42</v>
      </c>
      <c r="C3785" s="26">
        <v>43953</v>
      </c>
      <c r="D3785" s="4">
        <v>0</v>
      </c>
      <c r="E3785" s="29">
        <v>2</v>
      </c>
      <c r="G3785" s="82" t="e">
        <f>F3785+G3761</f>
        <v>#REF!</v>
      </c>
      <c r="H3785" s="92">
        <f t="shared" si="266"/>
        <v>2</v>
      </c>
      <c r="I3785" s="92">
        <f t="shared" si="264"/>
        <v>0.69314718055994529</v>
      </c>
      <c r="J3785" s="149" t="e">
        <f t="shared" si="263"/>
        <v>#DIV/0!</v>
      </c>
    </row>
    <row r="3786" spans="1:10" x14ac:dyDescent="0.25">
      <c r="A3786" s="92">
        <f t="shared" si="265"/>
        <v>62</v>
      </c>
      <c r="B3786" s="5" t="s">
        <v>42</v>
      </c>
      <c r="C3786" s="26">
        <v>43954</v>
      </c>
      <c r="D3786" s="4">
        <v>0</v>
      </c>
      <c r="E3786" s="29">
        <v>2</v>
      </c>
      <c r="G3786" s="82">
        <f>F3786+G3762</f>
        <v>277</v>
      </c>
      <c r="H3786" s="92">
        <f t="shared" si="266"/>
        <v>2</v>
      </c>
      <c r="I3786" s="92">
        <f t="shared" si="264"/>
        <v>0.69314718055994529</v>
      </c>
      <c r="J3786" s="149" t="e">
        <f t="shared" si="263"/>
        <v>#DIV/0!</v>
      </c>
    </row>
    <row r="3787" spans="1:10" x14ac:dyDescent="0.25">
      <c r="A3787" s="92">
        <f t="shared" si="265"/>
        <v>63</v>
      </c>
      <c r="B3787" s="5" t="s">
        <v>42</v>
      </c>
      <c r="C3787" s="26">
        <v>43955</v>
      </c>
      <c r="D3787" s="4">
        <v>0</v>
      </c>
      <c r="E3787" s="29">
        <v>2</v>
      </c>
      <c r="G3787" s="82" t="e">
        <f>F3787+G3763</f>
        <v>#REF!</v>
      </c>
      <c r="H3787" s="92">
        <f t="shared" si="266"/>
        <v>2</v>
      </c>
      <c r="I3787" s="92">
        <f t="shared" si="264"/>
        <v>0.69314718055994529</v>
      </c>
      <c r="J3787" s="149" t="e">
        <f t="shared" si="263"/>
        <v>#DIV/0!</v>
      </c>
    </row>
    <row r="3788" spans="1:10" x14ac:dyDescent="0.25">
      <c r="A3788" s="92">
        <f t="shared" si="265"/>
        <v>64</v>
      </c>
      <c r="B3788" s="5" t="s">
        <v>42</v>
      </c>
      <c r="C3788" s="26">
        <v>43956</v>
      </c>
      <c r="D3788" s="4">
        <v>0</v>
      </c>
      <c r="E3788" s="29">
        <v>2</v>
      </c>
      <c r="G3788" s="82" t="e">
        <f>F3788+G3764</f>
        <v>#REF!</v>
      </c>
      <c r="H3788" s="92">
        <f t="shared" si="266"/>
        <v>2</v>
      </c>
      <c r="I3788" s="92">
        <f t="shared" si="264"/>
        <v>0.69314718055994529</v>
      </c>
      <c r="J3788" s="149" t="e">
        <f t="shared" si="263"/>
        <v>#DIV/0!</v>
      </c>
    </row>
    <row r="3789" spans="1:10" x14ac:dyDescent="0.25">
      <c r="A3789" s="92">
        <f t="shared" si="265"/>
        <v>65</v>
      </c>
      <c r="B3789" s="5" t="s">
        <v>42</v>
      </c>
      <c r="C3789" s="26">
        <v>43957</v>
      </c>
      <c r="D3789" s="4">
        <v>0</v>
      </c>
      <c r="E3789" s="29">
        <v>2</v>
      </c>
      <c r="G3789" s="82">
        <f>F3789+G3765</f>
        <v>300</v>
      </c>
      <c r="H3789" s="92">
        <f t="shared" si="266"/>
        <v>2</v>
      </c>
      <c r="I3789" s="92">
        <f t="shared" si="264"/>
        <v>0.69314718055994529</v>
      </c>
      <c r="J3789" s="149" t="e">
        <f t="shared" si="263"/>
        <v>#DIV/0!</v>
      </c>
    </row>
    <row r="3790" spans="1:10" x14ac:dyDescent="0.25">
      <c r="A3790" s="92">
        <f t="shared" si="265"/>
        <v>66</v>
      </c>
      <c r="B3790" s="5" t="s">
        <v>42</v>
      </c>
      <c r="C3790" s="26">
        <v>43958</v>
      </c>
      <c r="D3790" s="4">
        <v>1</v>
      </c>
      <c r="E3790" s="29">
        <v>3</v>
      </c>
      <c r="G3790" s="82" t="e">
        <f>F3790+G3766</f>
        <v>#REF!</v>
      </c>
      <c r="H3790" s="92">
        <f t="shared" si="266"/>
        <v>3</v>
      </c>
      <c r="I3790" s="92">
        <f t="shared" si="264"/>
        <v>1.0986122886681098</v>
      </c>
      <c r="J3790" s="149">
        <f t="shared" si="263"/>
        <v>20.514135496217445</v>
      </c>
    </row>
    <row r="3791" spans="1:10" x14ac:dyDescent="0.25">
      <c r="A3791" s="92">
        <f t="shared" si="265"/>
        <v>67</v>
      </c>
      <c r="B3791" s="5" t="s">
        <v>42</v>
      </c>
      <c r="C3791" s="26">
        <v>43959</v>
      </c>
      <c r="D3791" s="4">
        <v>0</v>
      </c>
      <c r="E3791" s="29">
        <v>3</v>
      </c>
      <c r="G3791" s="82" t="e">
        <f>F3791+G3767</f>
        <v>#REF!</v>
      </c>
      <c r="H3791" s="92">
        <f t="shared" si="266"/>
        <v>3</v>
      </c>
      <c r="I3791" s="92">
        <f t="shared" si="264"/>
        <v>1.0986122886681098</v>
      </c>
      <c r="J3791" s="149">
        <f t="shared" si="263"/>
        <v>11.96657903946018</v>
      </c>
    </row>
    <row r="3792" spans="1:10" x14ac:dyDescent="0.25">
      <c r="A3792" s="92">
        <f t="shared" si="265"/>
        <v>68</v>
      </c>
      <c r="B3792" s="5" t="s">
        <v>42</v>
      </c>
      <c r="C3792" s="26">
        <v>43960</v>
      </c>
      <c r="D3792" s="4">
        <v>0</v>
      </c>
      <c r="E3792" s="29">
        <v>3</v>
      </c>
      <c r="G3792" s="82">
        <f>F3792+G3768</f>
        <v>286</v>
      </c>
      <c r="H3792" s="92">
        <f t="shared" si="266"/>
        <v>3</v>
      </c>
      <c r="I3792" s="92">
        <f t="shared" si="264"/>
        <v>1.0986122886681098</v>
      </c>
      <c r="J3792" s="149">
        <f t="shared" si="263"/>
        <v>9.573263231568145</v>
      </c>
    </row>
    <row r="3793" spans="1:10" x14ac:dyDescent="0.25">
      <c r="A3793" s="92">
        <f t="shared" si="265"/>
        <v>69</v>
      </c>
      <c r="B3793" s="5" t="s">
        <v>42</v>
      </c>
      <c r="C3793" s="26">
        <v>43961</v>
      </c>
      <c r="D3793" s="4">
        <v>0</v>
      </c>
      <c r="E3793" s="29">
        <v>3</v>
      </c>
      <c r="G3793" s="82">
        <f>F3793+G3769</f>
        <v>330</v>
      </c>
      <c r="H3793" s="92">
        <f t="shared" si="266"/>
        <v>3</v>
      </c>
      <c r="I3793" s="92">
        <f t="shared" si="264"/>
        <v>1.0986122886681098</v>
      </c>
      <c r="J3793" s="149">
        <f t="shared" si="263"/>
        <v>8.9749342795951339</v>
      </c>
    </row>
    <row r="3794" spans="1:10" x14ac:dyDescent="0.25">
      <c r="A3794" s="92">
        <f t="shared" si="265"/>
        <v>70</v>
      </c>
      <c r="B3794" s="5" t="s">
        <v>42</v>
      </c>
      <c r="C3794" s="26">
        <v>43962</v>
      </c>
      <c r="D3794" s="4">
        <v>0</v>
      </c>
      <c r="E3794" s="29">
        <v>3</v>
      </c>
      <c r="G3794" s="82" t="e">
        <f>F3794+G3770</f>
        <v>#REF!</v>
      </c>
      <c r="H3794" s="92">
        <f t="shared" si="266"/>
        <v>3</v>
      </c>
      <c r="I3794" s="92">
        <f t="shared" si="264"/>
        <v>1.0986122886681098</v>
      </c>
      <c r="J3794" s="149">
        <f t="shared" si="263"/>
        <v>9.573263231568145</v>
      </c>
    </row>
    <row r="3795" spans="1:10" x14ac:dyDescent="0.25">
      <c r="A3795" s="92">
        <f t="shared" si="265"/>
        <v>71</v>
      </c>
      <c r="B3795" s="5" t="s">
        <v>42</v>
      </c>
      <c r="C3795" s="26">
        <v>43963</v>
      </c>
      <c r="D3795" s="4">
        <v>0</v>
      </c>
      <c r="E3795" s="29">
        <v>3</v>
      </c>
      <c r="G3795" s="82" t="e">
        <f>F3795+G3771</f>
        <v>#REF!</v>
      </c>
      <c r="H3795" s="92">
        <f t="shared" si="266"/>
        <v>3</v>
      </c>
      <c r="I3795" s="92">
        <f t="shared" si="264"/>
        <v>1.0986122886681098</v>
      </c>
      <c r="J3795" s="149">
        <f t="shared" si="263"/>
        <v>11.966579039460179</v>
      </c>
    </row>
    <row r="3796" spans="1:10" x14ac:dyDescent="0.25">
      <c r="A3796" s="92">
        <f t="shared" si="265"/>
        <v>72</v>
      </c>
      <c r="B3796" s="5" t="s">
        <v>42</v>
      </c>
      <c r="C3796" s="26">
        <v>43964</v>
      </c>
      <c r="D3796" s="4">
        <v>0</v>
      </c>
      <c r="E3796" s="29">
        <v>3</v>
      </c>
      <c r="G3796" s="82">
        <f>F3796+G3772</f>
        <v>181</v>
      </c>
      <c r="H3796" s="92">
        <f t="shared" si="266"/>
        <v>3</v>
      </c>
      <c r="I3796" s="92">
        <f t="shared" si="264"/>
        <v>1.0986122886681098</v>
      </c>
      <c r="J3796" s="149">
        <f t="shared" ref="J3796:J3859" si="267">LN(2)/SLOPE(I3789:I3796,A3789:A3796)</f>
        <v>20.514135496217452</v>
      </c>
    </row>
    <row r="3797" spans="1:10" x14ac:dyDescent="0.25">
      <c r="A3797" s="92">
        <f t="shared" si="265"/>
        <v>73</v>
      </c>
      <c r="B3797" s="5" t="s">
        <v>42</v>
      </c>
      <c r="C3797" s="26">
        <v>43965</v>
      </c>
      <c r="D3797" s="4">
        <v>0</v>
      </c>
      <c r="E3797" s="29">
        <v>3</v>
      </c>
      <c r="G3797" s="82">
        <f>F3797+G3773</f>
        <v>0</v>
      </c>
      <c r="H3797" s="92">
        <f t="shared" si="266"/>
        <v>3</v>
      </c>
      <c r="I3797" s="92">
        <f t="shared" si="264"/>
        <v>1.0986122886681098</v>
      </c>
      <c r="J3797" s="149" t="e">
        <f t="shared" si="267"/>
        <v>#DIV/0!</v>
      </c>
    </row>
    <row r="3798" spans="1:10" x14ac:dyDescent="0.25">
      <c r="A3798" s="92">
        <f t="shared" si="265"/>
        <v>74</v>
      </c>
      <c r="B3798" s="5" t="s">
        <v>42</v>
      </c>
      <c r="C3798" s="26">
        <v>43966</v>
      </c>
      <c r="D3798" s="4">
        <v>0</v>
      </c>
      <c r="E3798" s="29">
        <v>3</v>
      </c>
      <c r="G3798" s="82">
        <f>F3798+G3774</f>
        <v>8</v>
      </c>
      <c r="H3798" s="92">
        <f t="shared" si="266"/>
        <v>3</v>
      </c>
      <c r="I3798" s="92">
        <f t="shared" si="264"/>
        <v>1.0986122886681098</v>
      </c>
      <c r="J3798" s="149" t="e">
        <f t="shared" si="267"/>
        <v>#DIV/0!</v>
      </c>
    </row>
    <row r="3799" spans="1:10" x14ac:dyDescent="0.25">
      <c r="A3799" s="92">
        <f t="shared" si="265"/>
        <v>75</v>
      </c>
      <c r="B3799" s="5" t="s">
        <v>42</v>
      </c>
      <c r="C3799" s="26">
        <v>43967</v>
      </c>
      <c r="D3799" s="4">
        <v>0</v>
      </c>
      <c r="E3799" s="29">
        <v>3</v>
      </c>
      <c r="G3799" s="82">
        <f>F3799+G3775</f>
        <v>18</v>
      </c>
      <c r="H3799" s="92">
        <f t="shared" si="266"/>
        <v>3</v>
      </c>
      <c r="I3799" s="92">
        <f t="shared" si="264"/>
        <v>1.0986122886681098</v>
      </c>
      <c r="J3799" s="149" t="e">
        <f t="shared" si="267"/>
        <v>#DIV/0!</v>
      </c>
    </row>
    <row r="3800" spans="1:10" x14ac:dyDescent="0.25">
      <c r="A3800" s="92">
        <f t="shared" si="265"/>
        <v>76</v>
      </c>
      <c r="B3800" s="5" t="s">
        <v>42</v>
      </c>
      <c r="C3800" s="26">
        <v>43968</v>
      </c>
      <c r="D3800" s="4">
        <v>0</v>
      </c>
      <c r="E3800" s="29">
        <v>3</v>
      </c>
      <c r="G3800" s="82">
        <f>F3800+G3776</f>
        <v>34</v>
      </c>
      <c r="H3800" s="92">
        <f t="shared" si="266"/>
        <v>3</v>
      </c>
      <c r="I3800" s="92">
        <f t="shared" si="264"/>
        <v>1.0986122886681098</v>
      </c>
      <c r="J3800" s="149" t="e">
        <f t="shared" si="267"/>
        <v>#DIV/0!</v>
      </c>
    </row>
    <row r="3801" spans="1:10" x14ac:dyDescent="0.25">
      <c r="A3801" s="92">
        <f t="shared" si="265"/>
        <v>77</v>
      </c>
      <c r="B3801" s="5" t="s">
        <v>42</v>
      </c>
      <c r="C3801" s="26">
        <v>43969</v>
      </c>
      <c r="D3801" s="4">
        <v>1</v>
      </c>
      <c r="E3801" s="29">
        <v>4</v>
      </c>
      <c r="G3801" s="82">
        <f>F3801+G3777</f>
        <v>42</v>
      </c>
      <c r="H3801" s="92">
        <f t="shared" si="266"/>
        <v>4</v>
      </c>
      <c r="I3801" s="92">
        <f t="shared" si="264"/>
        <v>1.3862943611198906</v>
      </c>
      <c r="J3801" s="149">
        <f t="shared" si="267"/>
        <v>28.91305007583852</v>
      </c>
    </row>
    <row r="3802" spans="1:10" x14ac:dyDescent="0.25">
      <c r="A3802" s="92">
        <f t="shared" si="265"/>
        <v>78</v>
      </c>
      <c r="B3802" s="5" t="s">
        <v>42</v>
      </c>
      <c r="C3802" s="26">
        <v>43970</v>
      </c>
      <c r="D3802" s="4">
        <v>0</v>
      </c>
      <c r="E3802" s="29">
        <v>4</v>
      </c>
      <c r="G3802" s="82">
        <f>F3802+G3778</f>
        <v>59</v>
      </c>
      <c r="H3802" s="92">
        <f t="shared" si="266"/>
        <v>4</v>
      </c>
      <c r="I3802" s="92">
        <f t="shared" si="264"/>
        <v>1.3862943611198906</v>
      </c>
      <c r="J3802" s="149">
        <f t="shared" si="267"/>
        <v>16.865945877572468</v>
      </c>
    </row>
    <row r="3803" spans="1:10" x14ac:dyDescent="0.25">
      <c r="A3803" s="92">
        <f t="shared" si="265"/>
        <v>79</v>
      </c>
      <c r="B3803" s="5" t="s">
        <v>42</v>
      </c>
      <c r="C3803" s="26">
        <v>43971</v>
      </c>
      <c r="D3803" s="4">
        <v>0</v>
      </c>
      <c r="E3803" s="29">
        <v>4</v>
      </c>
      <c r="G3803" s="82">
        <f>F3803+G3779</f>
        <v>60</v>
      </c>
      <c r="H3803" s="92">
        <f t="shared" si="266"/>
        <v>4</v>
      </c>
      <c r="I3803" s="92">
        <f t="shared" si="264"/>
        <v>1.3862943611198906</v>
      </c>
      <c r="J3803" s="149">
        <f t="shared" si="267"/>
        <v>13.492756702057976</v>
      </c>
    </row>
    <row r="3804" spans="1:10" x14ac:dyDescent="0.25">
      <c r="A3804" s="92">
        <f t="shared" si="265"/>
        <v>80</v>
      </c>
      <c r="B3804" s="5" t="s">
        <v>42</v>
      </c>
      <c r="C3804" s="26">
        <v>43972</v>
      </c>
      <c r="D3804" s="4">
        <v>0</v>
      </c>
      <c r="E3804" s="29">
        <v>4</v>
      </c>
      <c r="G3804" s="82">
        <f>F3804+G3780</f>
        <v>62</v>
      </c>
      <c r="H3804" s="92">
        <f t="shared" si="266"/>
        <v>4</v>
      </c>
      <c r="I3804" s="92">
        <f t="shared" si="264"/>
        <v>1.3862943611198906</v>
      </c>
      <c r="J3804" s="149">
        <f t="shared" si="267"/>
        <v>12.649459408179352</v>
      </c>
    </row>
    <row r="3805" spans="1:10" x14ac:dyDescent="0.25">
      <c r="A3805" s="92">
        <f t="shared" si="265"/>
        <v>81</v>
      </c>
      <c r="B3805" s="5" t="s">
        <v>42</v>
      </c>
      <c r="C3805" s="26">
        <v>43973</v>
      </c>
      <c r="D3805" s="4">
        <v>0</v>
      </c>
      <c r="E3805" s="29">
        <v>4</v>
      </c>
      <c r="G3805" s="82">
        <f>F3805+G3781</f>
        <v>62</v>
      </c>
      <c r="H3805" s="92">
        <f t="shared" si="266"/>
        <v>4</v>
      </c>
      <c r="I3805" s="92">
        <f t="shared" si="264"/>
        <v>1.3862943611198906</v>
      </c>
      <c r="J3805" s="149">
        <f t="shared" si="267"/>
        <v>13.492756702057976</v>
      </c>
    </row>
    <row r="3806" spans="1:10" x14ac:dyDescent="0.25">
      <c r="A3806" s="92">
        <f t="shared" si="265"/>
        <v>82</v>
      </c>
      <c r="B3806" s="5" t="s">
        <v>42</v>
      </c>
      <c r="C3806" s="26">
        <v>43974</v>
      </c>
      <c r="D3806" s="4">
        <v>0</v>
      </c>
      <c r="E3806" s="29">
        <v>4</v>
      </c>
      <c r="G3806" s="82">
        <f>F3806+G3782</f>
        <v>105</v>
      </c>
      <c r="H3806" s="92">
        <f t="shared" si="266"/>
        <v>4</v>
      </c>
      <c r="I3806" s="92">
        <f t="shared" si="264"/>
        <v>1.3862943611198906</v>
      </c>
      <c r="J3806" s="149">
        <f t="shared" si="267"/>
        <v>16.865945877572468</v>
      </c>
    </row>
    <row r="3807" spans="1:10" x14ac:dyDescent="0.25">
      <c r="A3807" s="92">
        <f t="shared" si="265"/>
        <v>83</v>
      </c>
      <c r="B3807" s="5" t="s">
        <v>42</v>
      </c>
      <c r="C3807" s="26">
        <v>43975</v>
      </c>
      <c r="D3807" s="4">
        <v>0</v>
      </c>
      <c r="E3807" s="29">
        <v>4</v>
      </c>
      <c r="G3807" s="82" t="e">
        <f>F3807+G3783</f>
        <v>#REF!</v>
      </c>
      <c r="H3807" s="92">
        <f t="shared" si="266"/>
        <v>4</v>
      </c>
      <c r="I3807" s="92">
        <f t="shared" si="264"/>
        <v>1.3862943611198906</v>
      </c>
      <c r="J3807" s="149">
        <f t="shared" si="267"/>
        <v>28.91305007583852</v>
      </c>
    </row>
    <row r="3808" spans="1:10" x14ac:dyDescent="0.25">
      <c r="A3808" s="92">
        <f t="shared" si="265"/>
        <v>84</v>
      </c>
      <c r="B3808" s="5" t="s">
        <v>42</v>
      </c>
      <c r="C3808" s="26">
        <v>43976</v>
      </c>
      <c r="D3808" s="4">
        <v>0</v>
      </c>
      <c r="E3808" s="29">
        <v>4</v>
      </c>
      <c r="G3808" s="82" t="e">
        <f>F3808+G3784</f>
        <v>#REF!</v>
      </c>
      <c r="H3808" s="92">
        <f t="shared" si="266"/>
        <v>4</v>
      </c>
      <c r="I3808" s="92">
        <f t="shared" si="264"/>
        <v>1.3862943611198906</v>
      </c>
      <c r="J3808" s="149" t="e">
        <f t="shared" si="267"/>
        <v>#DIV/0!</v>
      </c>
    </row>
    <row r="3809" spans="1:10" x14ac:dyDescent="0.25">
      <c r="A3809" s="92">
        <f t="shared" si="265"/>
        <v>85</v>
      </c>
      <c r="B3809" s="5" t="s">
        <v>42</v>
      </c>
      <c r="C3809" s="26">
        <v>43977</v>
      </c>
      <c r="D3809" s="4">
        <v>0</v>
      </c>
      <c r="E3809" s="29">
        <v>4</v>
      </c>
      <c r="G3809" s="82" t="e">
        <f>F3809+G3785</f>
        <v>#REF!</v>
      </c>
      <c r="H3809" s="92">
        <f t="shared" si="266"/>
        <v>4</v>
      </c>
      <c r="I3809" s="92">
        <f t="shared" si="264"/>
        <v>1.3862943611198906</v>
      </c>
      <c r="J3809" s="149" t="e">
        <f t="shared" si="267"/>
        <v>#DIV/0!</v>
      </c>
    </row>
    <row r="3810" spans="1:10" x14ac:dyDescent="0.25">
      <c r="A3810" s="92">
        <f t="shared" si="265"/>
        <v>86</v>
      </c>
      <c r="B3810" s="5" t="s">
        <v>42</v>
      </c>
      <c r="C3810" s="26">
        <v>43978</v>
      </c>
      <c r="D3810" s="4">
        <v>1</v>
      </c>
      <c r="E3810" s="29">
        <v>5</v>
      </c>
      <c r="G3810" s="82">
        <f>F3810+G3786</f>
        <v>277</v>
      </c>
      <c r="H3810" s="92">
        <f t="shared" si="266"/>
        <v>5</v>
      </c>
      <c r="I3810" s="92">
        <f t="shared" si="264"/>
        <v>1.6094379124341003</v>
      </c>
      <c r="J3810" s="149">
        <f t="shared" si="267"/>
        <v>37.275404634064685</v>
      </c>
    </row>
    <row r="3811" spans="1:10" x14ac:dyDescent="0.25">
      <c r="A3811" s="92">
        <f t="shared" si="265"/>
        <v>87</v>
      </c>
      <c r="B3811" s="5" t="s">
        <v>42</v>
      </c>
      <c r="C3811" s="26">
        <v>43979</v>
      </c>
      <c r="D3811" s="4">
        <v>0</v>
      </c>
      <c r="E3811" s="29">
        <v>5</v>
      </c>
      <c r="G3811" s="82" t="e">
        <f>F3811+G3787</f>
        <v>#REF!</v>
      </c>
      <c r="H3811" s="92">
        <f t="shared" si="266"/>
        <v>5</v>
      </c>
      <c r="I3811" s="92">
        <f t="shared" si="264"/>
        <v>1.6094379124341003</v>
      </c>
      <c r="J3811" s="149">
        <f t="shared" si="267"/>
        <v>21.743986036537734</v>
      </c>
    </row>
    <row r="3812" spans="1:10" x14ac:dyDescent="0.25">
      <c r="A3812" s="92">
        <f t="shared" si="265"/>
        <v>88</v>
      </c>
      <c r="B3812" s="5" t="s">
        <v>42</v>
      </c>
      <c r="C3812" s="26">
        <v>43980</v>
      </c>
      <c r="D3812" s="4">
        <v>0</v>
      </c>
      <c r="E3812" s="29">
        <v>5</v>
      </c>
      <c r="G3812" s="82" t="e">
        <f>F3812+G3788</f>
        <v>#REF!</v>
      </c>
      <c r="H3812" s="92">
        <f t="shared" si="266"/>
        <v>5</v>
      </c>
      <c r="I3812" s="92">
        <f t="shared" si="264"/>
        <v>1.6094379124341003</v>
      </c>
      <c r="J3812" s="149">
        <f t="shared" si="267"/>
        <v>17.395188829230186</v>
      </c>
    </row>
    <row r="3813" spans="1:10" x14ac:dyDescent="0.25">
      <c r="A3813" s="92">
        <f t="shared" si="265"/>
        <v>89</v>
      </c>
      <c r="B3813" s="5" t="s">
        <v>42</v>
      </c>
      <c r="C3813" s="26">
        <v>43981</v>
      </c>
      <c r="D3813" s="4">
        <v>0</v>
      </c>
      <c r="E3813" s="29">
        <v>5</v>
      </c>
      <c r="G3813" s="82">
        <f>F3813+G3789</f>
        <v>300</v>
      </c>
      <c r="H3813" s="92">
        <f t="shared" si="266"/>
        <v>5</v>
      </c>
      <c r="I3813" s="92">
        <f t="shared" si="264"/>
        <v>1.6094379124341003</v>
      </c>
      <c r="J3813" s="149">
        <f t="shared" si="267"/>
        <v>16.307989527403301</v>
      </c>
    </row>
    <row r="3814" spans="1:10" x14ac:dyDescent="0.25">
      <c r="A3814" s="92">
        <f t="shared" si="265"/>
        <v>90</v>
      </c>
      <c r="B3814" s="5" t="s">
        <v>42</v>
      </c>
      <c r="C3814" s="26">
        <v>43982</v>
      </c>
      <c r="D3814" s="4">
        <v>0</v>
      </c>
      <c r="E3814" s="29">
        <v>5</v>
      </c>
      <c r="G3814" s="82" t="e">
        <f>F3814+G3790</f>
        <v>#REF!</v>
      </c>
      <c r="H3814" s="92">
        <f t="shared" si="266"/>
        <v>5</v>
      </c>
      <c r="I3814" s="92">
        <f t="shared" si="264"/>
        <v>1.6094379124341003</v>
      </c>
      <c r="J3814" s="149">
        <f t="shared" si="267"/>
        <v>17.395188829230186</v>
      </c>
    </row>
    <row r="3815" spans="1:10" x14ac:dyDescent="0.25">
      <c r="A3815" s="92">
        <f t="shared" si="265"/>
        <v>91</v>
      </c>
      <c r="B3815" s="5" t="s">
        <v>42</v>
      </c>
      <c r="C3815" s="26">
        <v>43983</v>
      </c>
      <c r="D3815" s="4">
        <v>0</v>
      </c>
      <c r="E3815" s="29">
        <v>5</v>
      </c>
      <c r="G3815" s="82" t="e">
        <f>F3815+G3791</f>
        <v>#REF!</v>
      </c>
      <c r="H3815" s="92">
        <f t="shared" si="266"/>
        <v>5</v>
      </c>
      <c r="I3815" s="92">
        <f t="shared" si="264"/>
        <v>1.6094379124341003</v>
      </c>
      <c r="J3815" s="149">
        <f t="shared" si="267"/>
        <v>21.743986036537734</v>
      </c>
    </row>
    <row r="3816" spans="1:10" x14ac:dyDescent="0.25">
      <c r="A3816" s="92">
        <f t="shared" si="265"/>
        <v>92</v>
      </c>
      <c r="B3816" s="5" t="s">
        <v>42</v>
      </c>
      <c r="C3816" s="26">
        <v>43984</v>
      </c>
      <c r="D3816" s="4">
        <v>0</v>
      </c>
      <c r="E3816" s="29">
        <v>5</v>
      </c>
      <c r="G3816" s="82">
        <f>F3816+G3792</f>
        <v>286</v>
      </c>
      <c r="H3816" s="92">
        <f t="shared" si="266"/>
        <v>5</v>
      </c>
      <c r="I3816" s="92">
        <f t="shared" si="264"/>
        <v>1.6094379124341003</v>
      </c>
      <c r="J3816" s="149">
        <f t="shared" si="267"/>
        <v>37.275404634064685</v>
      </c>
    </row>
    <row r="3817" spans="1:10" x14ac:dyDescent="0.25">
      <c r="A3817" s="92">
        <f t="shared" si="265"/>
        <v>93</v>
      </c>
      <c r="B3817" s="5" t="s">
        <v>42</v>
      </c>
      <c r="C3817" s="26">
        <v>43985</v>
      </c>
      <c r="D3817" s="4">
        <v>0</v>
      </c>
      <c r="E3817" s="29">
        <v>5</v>
      </c>
      <c r="G3817" s="82">
        <f>F3817+G3793</f>
        <v>330</v>
      </c>
      <c r="H3817" s="92">
        <f t="shared" si="266"/>
        <v>5</v>
      </c>
      <c r="I3817" s="92">
        <f t="shared" si="264"/>
        <v>1.6094379124341003</v>
      </c>
      <c r="J3817" s="149" t="e">
        <f t="shared" si="267"/>
        <v>#DIV/0!</v>
      </c>
    </row>
    <row r="3818" spans="1:10" x14ac:dyDescent="0.25">
      <c r="A3818" s="92">
        <f t="shared" si="265"/>
        <v>94</v>
      </c>
      <c r="B3818" s="5" t="s">
        <v>42</v>
      </c>
      <c r="C3818" s="26">
        <v>43986</v>
      </c>
      <c r="D3818" s="4">
        <v>0</v>
      </c>
      <c r="E3818" s="29">
        <v>5</v>
      </c>
      <c r="G3818" s="82" t="e">
        <f>F3818+G3794</f>
        <v>#REF!</v>
      </c>
      <c r="H3818" s="92">
        <f t="shared" si="266"/>
        <v>5</v>
      </c>
      <c r="I3818" s="92">
        <f t="shared" si="264"/>
        <v>1.6094379124341003</v>
      </c>
      <c r="J3818" s="149" t="e">
        <f t="shared" si="267"/>
        <v>#DIV/0!</v>
      </c>
    </row>
    <row r="3819" spans="1:10" x14ac:dyDescent="0.25">
      <c r="A3819" s="92">
        <f t="shared" si="265"/>
        <v>95</v>
      </c>
      <c r="B3819" s="5" t="s">
        <v>42</v>
      </c>
      <c r="C3819" s="26">
        <v>43987</v>
      </c>
      <c r="D3819" s="4">
        <v>0</v>
      </c>
      <c r="E3819" s="29">
        <v>5</v>
      </c>
      <c r="G3819" s="82" t="e">
        <f>F3819+G3795</f>
        <v>#REF!</v>
      </c>
      <c r="H3819" s="92">
        <f t="shared" si="266"/>
        <v>5</v>
      </c>
      <c r="I3819" s="92">
        <f t="shared" si="264"/>
        <v>1.6094379124341003</v>
      </c>
      <c r="J3819" s="149" t="e">
        <f t="shared" si="267"/>
        <v>#DIV/0!</v>
      </c>
    </row>
    <row r="3820" spans="1:10" x14ac:dyDescent="0.25">
      <c r="A3820" s="92">
        <f t="shared" si="265"/>
        <v>96</v>
      </c>
      <c r="B3820" s="5" t="s">
        <v>42</v>
      </c>
      <c r="C3820" s="26">
        <v>43988</v>
      </c>
      <c r="D3820" s="4">
        <v>0</v>
      </c>
      <c r="E3820" s="29">
        <v>5</v>
      </c>
      <c r="G3820" s="82">
        <f>F3820+G3796</f>
        <v>181</v>
      </c>
      <c r="H3820" s="92">
        <f t="shared" si="266"/>
        <v>5</v>
      </c>
      <c r="I3820" s="92">
        <f t="shared" si="264"/>
        <v>1.6094379124341003</v>
      </c>
      <c r="J3820" s="149" t="e">
        <f t="shared" si="267"/>
        <v>#DIV/0!</v>
      </c>
    </row>
    <row r="3821" spans="1:10" x14ac:dyDescent="0.25">
      <c r="A3821" s="92">
        <f t="shared" si="265"/>
        <v>97</v>
      </c>
      <c r="B3821" s="5" t="s">
        <v>42</v>
      </c>
      <c r="C3821" s="26">
        <v>43989</v>
      </c>
      <c r="D3821" s="4">
        <v>0</v>
      </c>
      <c r="E3821" s="29">
        <v>5</v>
      </c>
      <c r="G3821" s="82">
        <f>F3821+G3797</f>
        <v>0</v>
      </c>
      <c r="H3821" s="92">
        <f t="shared" si="266"/>
        <v>5</v>
      </c>
      <c r="I3821" s="92">
        <f t="shared" si="264"/>
        <v>1.6094379124341003</v>
      </c>
      <c r="J3821" s="149" t="e">
        <f t="shared" si="267"/>
        <v>#DIV/0!</v>
      </c>
    </row>
    <row r="3822" spans="1:10" x14ac:dyDescent="0.25">
      <c r="A3822" s="92">
        <f t="shared" si="265"/>
        <v>98</v>
      </c>
      <c r="B3822" s="5" t="s">
        <v>42</v>
      </c>
      <c r="C3822" s="26">
        <v>43990</v>
      </c>
      <c r="D3822" s="4">
        <v>0</v>
      </c>
      <c r="E3822" s="29">
        <v>5</v>
      </c>
      <c r="G3822" s="82">
        <f>F3822+G3798</f>
        <v>8</v>
      </c>
      <c r="H3822" s="92">
        <f t="shared" si="266"/>
        <v>5</v>
      </c>
      <c r="I3822" s="92">
        <f t="shared" si="264"/>
        <v>1.6094379124341003</v>
      </c>
      <c r="J3822" s="149" t="e">
        <f t="shared" si="267"/>
        <v>#DIV/0!</v>
      </c>
    </row>
    <row r="3823" spans="1:10" x14ac:dyDescent="0.25">
      <c r="A3823" s="92">
        <f t="shared" si="265"/>
        <v>99</v>
      </c>
      <c r="B3823" s="5" t="s">
        <v>42</v>
      </c>
      <c r="C3823" s="26">
        <v>43991</v>
      </c>
      <c r="D3823" s="4">
        <v>0</v>
      </c>
      <c r="E3823" s="29">
        <v>5</v>
      </c>
      <c r="G3823" s="82">
        <f>F3823+G3799</f>
        <v>18</v>
      </c>
      <c r="H3823" s="92">
        <f t="shared" si="266"/>
        <v>5</v>
      </c>
      <c r="I3823" s="92">
        <f t="shared" si="264"/>
        <v>1.6094379124341003</v>
      </c>
      <c r="J3823" s="149" t="e">
        <f t="shared" si="267"/>
        <v>#DIV/0!</v>
      </c>
    </row>
    <row r="3824" spans="1:10" x14ac:dyDescent="0.25">
      <c r="A3824" s="92">
        <f t="shared" si="265"/>
        <v>100</v>
      </c>
      <c r="B3824" s="5" t="s">
        <v>42</v>
      </c>
      <c r="C3824" s="26">
        <v>43992</v>
      </c>
      <c r="D3824" s="4">
        <v>1</v>
      </c>
      <c r="E3824" s="29">
        <v>6</v>
      </c>
      <c r="G3824" s="82">
        <f>F3824+G3800</f>
        <v>34</v>
      </c>
      <c r="H3824" s="92">
        <f t="shared" si="266"/>
        <v>6</v>
      </c>
      <c r="I3824" s="92">
        <f t="shared" si="264"/>
        <v>1.791759469228055</v>
      </c>
      <c r="J3824" s="149">
        <f t="shared" si="267"/>
        <v>45.62140820308715</v>
      </c>
    </row>
    <row r="3825" spans="1:10" x14ac:dyDescent="0.25">
      <c r="A3825" s="92">
        <f t="shared" si="265"/>
        <v>101</v>
      </c>
      <c r="B3825" s="5" t="s">
        <v>42</v>
      </c>
      <c r="C3825" s="26">
        <v>43993</v>
      </c>
      <c r="D3825" s="4">
        <v>0</v>
      </c>
      <c r="E3825" s="29">
        <v>6</v>
      </c>
      <c r="G3825" s="82">
        <f>F3825+G3801</f>
        <v>42</v>
      </c>
      <c r="H3825" s="92">
        <f t="shared" si="266"/>
        <v>6</v>
      </c>
      <c r="I3825" s="92">
        <f t="shared" si="264"/>
        <v>1.791759469228055</v>
      </c>
      <c r="J3825" s="149">
        <f t="shared" si="267"/>
        <v>26.612488118467503</v>
      </c>
    </row>
    <row r="3826" spans="1:10" x14ac:dyDescent="0.25">
      <c r="A3826" s="92">
        <f t="shared" si="265"/>
        <v>102</v>
      </c>
      <c r="B3826" s="5" t="s">
        <v>42</v>
      </c>
      <c r="C3826" s="26">
        <v>43994</v>
      </c>
      <c r="D3826" s="4">
        <v>0</v>
      </c>
      <c r="E3826" s="29">
        <v>6</v>
      </c>
      <c r="G3826" s="82">
        <f>F3826+G3802</f>
        <v>59</v>
      </c>
      <c r="H3826" s="92">
        <f t="shared" si="266"/>
        <v>6</v>
      </c>
      <c r="I3826" s="92">
        <f t="shared" si="264"/>
        <v>1.791759469228055</v>
      </c>
      <c r="J3826" s="149">
        <f t="shared" si="267"/>
        <v>21.289990494774003</v>
      </c>
    </row>
    <row r="3827" spans="1:10" x14ac:dyDescent="0.25">
      <c r="A3827" s="92">
        <f t="shared" si="265"/>
        <v>103</v>
      </c>
      <c r="B3827" s="5" t="s">
        <v>42</v>
      </c>
      <c r="C3827" s="26">
        <v>43995</v>
      </c>
      <c r="D3827" s="4">
        <v>1</v>
      </c>
      <c r="E3827" s="29">
        <v>7</v>
      </c>
      <c r="G3827" s="82">
        <f>F3827+G3803</f>
        <v>60</v>
      </c>
      <c r="H3827" s="92">
        <f t="shared" si="266"/>
        <v>7</v>
      </c>
      <c r="I3827" s="92">
        <f t="shared" si="264"/>
        <v>1.9459101490553132</v>
      </c>
      <c r="J3827" s="149">
        <f t="shared" si="267"/>
        <v>14.569933439673813</v>
      </c>
    </row>
    <row r="3828" spans="1:10" x14ac:dyDescent="0.25">
      <c r="A3828" s="92">
        <f t="shared" si="265"/>
        <v>104</v>
      </c>
      <c r="B3828" s="5" t="s">
        <v>42</v>
      </c>
      <c r="C3828" s="26">
        <v>43996</v>
      </c>
      <c r="D3828" s="4">
        <v>0</v>
      </c>
      <c r="E3828" s="29">
        <v>7</v>
      </c>
      <c r="G3828" s="82">
        <f>F3828+G3804</f>
        <v>62</v>
      </c>
      <c r="H3828" s="92">
        <f t="shared" si="266"/>
        <v>7</v>
      </c>
      <c r="I3828" s="92">
        <f t="shared" si="264"/>
        <v>1.9459101490553132</v>
      </c>
      <c r="J3828" s="149">
        <f t="shared" si="267"/>
        <v>12.699900317422209</v>
      </c>
    </row>
    <row r="3829" spans="1:10" x14ac:dyDescent="0.25">
      <c r="A3829" s="92">
        <f t="shared" si="265"/>
        <v>105</v>
      </c>
      <c r="B3829" s="5" t="s">
        <v>42</v>
      </c>
      <c r="C3829" s="26">
        <v>43997</v>
      </c>
      <c r="D3829" s="4">
        <v>0</v>
      </c>
      <c r="E3829" s="29">
        <v>7</v>
      </c>
      <c r="G3829" s="82">
        <f>F3829+G3805</f>
        <v>62</v>
      </c>
      <c r="H3829" s="92">
        <f t="shared" si="266"/>
        <v>7</v>
      </c>
      <c r="I3829" s="92">
        <f t="shared" si="264"/>
        <v>1.9459101490553132</v>
      </c>
      <c r="J3829" s="149">
        <f t="shared" si="267"/>
        <v>12.93840556958744</v>
      </c>
    </row>
    <row r="3830" spans="1:10" x14ac:dyDescent="0.25">
      <c r="A3830" s="92">
        <f t="shared" si="265"/>
        <v>106</v>
      </c>
      <c r="B3830" s="5" t="s">
        <v>42</v>
      </c>
      <c r="C3830" s="26">
        <v>43998</v>
      </c>
      <c r="D3830" s="4">
        <v>0</v>
      </c>
      <c r="E3830" s="29">
        <v>7</v>
      </c>
      <c r="G3830" s="82">
        <f>F3830+G3806</f>
        <v>105</v>
      </c>
      <c r="H3830" s="92">
        <f t="shared" si="266"/>
        <v>7</v>
      </c>
      <c r="I3830" s="92">
        <f t="shared" si="264"/>
        <v>1.9459101490553132</v>
      </c>
      <c r="J3830" s="149">
        <f t="shared" si="267"/>
        <v>15.55693959822031</v>
      </c>
    </row>
    <row r="3831" spans="1:10" x14ac:dyDescent="0.25">
      <c r="A3831" s="92">
        <f t="shared" si="265"/>
        <v>107</v>
      </c>
      <c r="B3831" s="5" t="s">
        <v>42</v>
      </c>
      <c r="C3831" s="26">
        <v>43999</v>
      </c>
      <c r="D3831" s="4">
        <v>0</v>
      </c>
      <c r="E3831" s="29">
        <v>7</v>
      </c>
      <c r="G3831" s="82" t="e">
        <f>F3831+G3807</f>
        <v>#REF!</v>
      </c>
      <c r="H3831" s="92">
        <f t="shared" si="266"/>
        <v>7</v>
      </c>
      <c r="I3831" s="92">
        <f t="shared" si="264"/>
        <v>1.9459101490553132</v>
      </c>
      <c r="J3831" s="149">
        <f t="shared" si="267"/>
        <v>25.180714191370765</v>
      </c>
    </row>
    <row r="3832" spans="1:10" x14ac:dyDescent="0.25">
      <c r="A3832" s="92">
        <f t="shared" si="265"/>
        <v>108</v>
      </c>
      <c r="B3832" s="5" t="s">
        <v>42</v>
      </c>
      <c r="C3832" s="26">
        <v>44000</v>
      </c>
      <c r="D3832" s="4">
        <v>0</v>
      </c>
      <c r="E3832" s="29">
        <v>7</v>
      </c>
      <c r="G3832" s="82" t="e">
        <f>F3832+G3808</f>
        <v>#REF!</v>
      </c>
      <c r="H3832" s="92">
        <f t="shared" si="266"/>
        <v>7</v>
      </c>
      <c r="I3832" s="92">
        <f t="shared" si="264"/>
        <v>1.9459101490553132</v>
      </c>
      <c r="J3832" s="149">
        <f t="shared" si="267"/>
        <v>31.475892739213457</v>
      </c>
    </row>
    <row r="3833" spans="1:10" x14ac:dyDescent="0.25">
      <c r="A3833" s="92">
        <f t="shared" si="265"/>
        <v>109</v>
      </c>
      <c r="B3833" s="5" t="s">
        <v>42</v>
      </c>
      <c r="C3833" s="26">
        <v>44001</v>
      </c>
      <c r="D3833" s="4">
        <v>0</v>
      </c>
      <c r="E3833" s="29">
        <v>7</v>
      </c>
      <c r="G3833" s="82" t="e">
        <f>F3833+G3809</f>
        <v>#REF!</v>
      </c>
      <c r="H3833" s="92">
        <f t="shared" si="266"/>
        <v>7</v>
      </c>
      <c r="I3833" s="92">
        <f t="shared" si="264"/>
        <v>1.9459101490553132</v>
      </c>
      <c r="J3833" s="149">
        <f t="shared" si="267"/>
        <v>53.95867326722307</v>
      </c>
    </row>
    <row r="3834" spans="1:10" x14ac:dyDescent="0.25">
      <c r="A3834" s="92">
        <f t="shared" si="265"/>
        <v>110</v>
      </c>
      <c r="B3834" s="5" t="s">
        <v>42</v>
      </c>
      <c r="C3834" s="26">
        <v>44002</v>
      </c>
      <c r="D3834" s="4">
        <v>0</v>
      </c>
      <c r="E3834" s="29">
        <v>7</v>
      </c>
      <c r="G3834" s="82">
        <f>F3834+G3810</f>
        <v>277</v>
      </c>
      <c r="H3834" s="92">
        <f t="shared" si="266"/>
        <v>7</v>
      </c>
      <c r="I3834" s="92">
        <f t="shared" si="264"/>
        <v>1.9459101490553132</v>
      </c>
      <c r="J3834" s="149" t="e">
        <f t="shared" si="267"/>
        <v>#DIV/0!</v>
      </c>
    </row>
    <row r="3835" spans="1:10" x14ac:dyDescent="0.25">
      <c r="A3835" s="92">
        <f t="shared" si="265"/>
        <v>111</v>
      </c>
      <c r="B3835" s="5" t="s">
        <v>42</v>
      </c>
      <c r="C3835" s="26">
        <v>44003</v>
      </c>
      <c r="D3835" s="4">
        <v>0</v>
      </c>
      <c r="E3835" s="29">
        <v>7</v>
      </c>
      <c r="G3835" s="82" t="e">
        <f>F3835+G3811</f>
        <v>#REF!</v>
      </c>
      <c r="H3835" s="92">
        <f t="shared" si="266"/>
        <v>7</v>
      </c>
      <c r="I3835" s="92">
        <f t="shared" si="264"/>
        <v>1.9459101490553132</v>
      </c>
      <c r="J3835" s="149" t="e">
        <f t="shared" si="267"/>
        <v>#DIV/0!</v>
      </c>
    </row>
    <row r="3836" spans="1:10" x14ac:dyDescent="0.25">
      <c r="A3836" s="92">
        <f t="shared" si="265"/>
        <v>112</v>
      </c>
      <c r="B3836" s="5" t="s">
        <v>42</v>
      </c>
      <c r="C3836" s="26">
        <v>44004</v>
      </c>
      <c r="D3836" s="4">
        <v>1</v>
      </c>
      <c r="E3836" s="29">
        <v>8</v>
      </c>
      <c r="G3836" s="82" t="e">
        <f>F3836+G3812</f>
        <v>#REF!</v>
      </c>
      <c r="H3836" s="92">
        <f t="shared" si="266"/>
        <v>8</v>
      </c>
      <c r="I3836" s="92">
        <f t="shared" si="264"/>
        <v>2.0794415416798357</v>
      </c>
      <c r="J3836" s="149">
        <f t="shared" si="267"/>
        <v>62.290716836213228</v>
      </c>
    </row>
    <row r="3837" spans="1:10" x14ac:dyDescent="0.25">
      <c r="A3837" s="92">
        <f t="shared" si="265"/>
        <v>113</v>
      </c>
      <c r="B3837" s="5" t="s">
        <v>42</v>
      </c>
      <c r="C3837" s="26">
        <v>44005</v>
      </c>
      <c r="D3837" s="4">
        <v>0</v>
      </c>
      <c r="E3837" s="29">
        <v>8</v>
      </c>
      <c r="G3837" s="82">
        <f>F3837+G3813</f>
        <v>300</v>
      </c>
      <c r="H3837" s="92">
        <f t="shared" si="266"/>
        <v>8</v>
      </c>
      <c r="I3837" s="92">
        <f t="shared" si="264"/>
        <v>2.0794415416798357</v>
      </c>
      <c r="J3837" s="149">
        <f t="shared" si="267"/>
        <v>36.336251487791053</v>
      </c>
    </row>
    <row r="3838" spans="1:10" x14ac:dyDescent="0.25">
      <c r="A3838" s="92">
        <f t="shared" si="265"/>
        <v>114</v>
      </c>
      <c r="B3838" s="5" t="s">
        <v>42</v>
      </c>
      <c r="C3838" s="26">
        <v>44006</v>
      </c>
      <c r="D3838" s="4">
        <v>0</v>
      </c>
      <c r="E3838" s="29">
        <v>8</v>
      </c>
      <c r="G3838" s="82" t="e">
        <f>F3838+G3814</f>
        <v>#REF!</v>
      </c>
      <c r="H3838" s="92">
        <f t="shared" si="266"/>
        <v>8</v>
      </c>
      <c r="I3838" s="92">
        <f t="shared" si="264"/>
        <v>2.0794415416798357</v>
      </c>
      <c r="J3838" s="149">
        <f t="shared" si="267"/>
        <v>29.069001190232843</v>
      </c>
    </row>
    <row r="3839" spans="1:10" x14ac:dyDescent="0.25">
      <c r="A3839" s="92">
        <f t="shared" si="265"/>
        <v>115</v>
      </c>
      <c r="B3839" s="5" t="s">
        <v>42</v>
      </c>
      <c r="C3839" s="26">
        <v>44007</v>
      </c>
      <c r="D3839" s="4">
        <v>0</v>
      </c>
      <c r="E3839" s="29">
        <v>8</v>
      </c>
      <c r="G3839" s="82" t="e">
        <f>F3839+G3815</f>
        <v>#REF!</v>
      </c>
      <c r="H3839" s="92">
        <f t="shared" si="266"/>
        <v>8</v>
      </c>
      <c r="I3839" s="92">
        <f t="shared" si="264"/>
        <v>2.0794415416798357</v>
      </c>
      <c r="J3839" s="149">
        <f t="shared" si="267"/>
        <v>27.252188615843284</v>
      </c>
    </row>
    <row r="3840" spans="1:10" x14ac:dyDescent="0.25">
      <c r="A3840" s="92">
        <f t="shared" si="265"/>
        <v>116</v>
      </c>
      <c r="B3840" s="5" t="s">
        <v>42</v>
      </c>
      <c r="C3840" s="26">
        <v>44008</v>
      </c>
      <c r="D3840" s="4">
        <v>0</v>
      </c>
      <c r="E3840" s="29">
        <v>8</v>
      </c>
      <c r="G3840" s="82">
        <f>F3840+G3816</f>
        <v>286</v>
      </c>
      <c r="H3840" s="92">
        <f t="shared" si="266"/>
        <v>8</v>
      </c>
      <c r="I3840" s="92">
        <f t="shared" si="264"/>
        <v>2.0794415416798357</v>
      </c>
      <c r="J3840" s="149">
        <f t="shared" si="267"/>
        <v>29.069001190232843</v>
      </c>
    </row>
    <row r="3841" spans="1:10" x14ac:dyDescent="0.25">
      <c r="A3841" s="92">
        <f t="shared" si="265"/>
        <v>117</v>
      </c>
      <c r="B3841" s="5" t="s">
        <v>42</v>
      </c>
      <c r="C3841" s="26">
        <v>44009</v>
      </c>
      <c r="D3841" s="4">
        <v>0</v>
      </c>
      <c r="E3841" s="29">
        <v>8</v>
      </c>
      <c r="G3841" s="82">
        <f>F3841+G3817</f>
        <v>330</v>
      </c>
      <c r="H3841" s="92">
        <f t="shared" si="266"/>
        <v>8</v>
      </c>
      <c r="I3841" s="92">
        <f t="shared" si="264"/>
        <v>2.0794415416798357</v>
      </c>
      <c r="J3841" s="149">
        <f t="shared" si="267"/>
        <v>36.336251487791053</v>
      </c>
    </row>
    <row r="3842" spans="1:10" x14ac:dyDescent="0.25">
      <c r="A3842" s="92">
        <f t="shared" si="265"/>
        <v>118</v>
      </c>
      <c r="B3842" s="5" t="s">
        <v>42</v>
      </c>
      <c r="C3842" s="26">
        <v>44010</v>
      </c>
      <c r="D3842" s="4">
        <v>0</v>
      </c>
      <c r="E3842" s="29">
        <v>8</v>
      </c>
      <c r="G3842" s="82" t="e">
        <f>F3842+G3818</f>
        <v>#REF!</v>
      </c>
      <c r="H3842" s="92">
        <f t="shared" si="266"/>
        <v>8</v>
      </c>
      <c r="I3842" s="92">
        <f t="shared" ref="I3842:I3905" si="268">LN(H3842)</f>
        <v>2.0794415416798357</v>
      </c>
      <c r="J3842" s="149">
        <f t="shared" si="267"/>
        <v>62.290716836213228</v>
      </c>
    </row>
    <row r="3843" spans="1:10" x14ac:dyDescent="0.25">
      <c r="A3843" s="92">
        <f t="shared" si="265"/>
        <v>119</v>
      </c>
      <c r="B3843" s="5" t="s">
        <v>42</v>
      </c>
      <c r="C3843" s="26">
        <v>44011</v>
      </c>
      <c r="D3843" s="4">
        <v>0</v>
      </c>
      <c r="E3843" s="29">
        <v>8</v>
      </c>
      <c r="G3843" s="82" t="e">
        <f>F3843+G3819</f>
        <v>#REF!</v>
      </c>
      <c r="H3843" s="92">
        <f t="shared" si="266"/>
        <v>8</v>
      </c>
      <c r="I3843" s="92">
        <f t="shared" si="268"/>
        <v>2.0794415416798357</v>
      </c>
      <c r="J3843" s="149" t="e">
        <f t="shared" si="267"/>
        <v>#DIV/0!</v>
      </c>
    </row>
    <row r="3844" spans="1:10" x14ac:dyDescent="0.25">
      <c r="A3844" s="92">
        <f t="shared" ref="A3844:A3907" si="269">IF(EXACT(B3844,B3843),A3843+1,1)</f>
        <v>120</v>
      </c>
      <c r="B3844" s="5" t="s">
        <v>42</v>
      </c>
      <c r="C3844" s="26">
        <v>44012</v>
      </c>
      <c r="D3844" s="4">
        <v>0</v>
      </c>
      <c r="E3844" s="29">
        <v>8</v>
      </c>
      <c r="G3844" s="82">
        <f>F3844+G3820</f>
        <v>181</v>
      </c>
      <c r="H3844" s="92">
        <f t="shared" ref="H3844:H3907" si="270">IF(EXACT(B3844,B3843),D3844+H3843,E3844)</f>
        <v>8</v>
      </c>
      <c r="I3844" s="92">
        <f t="shared" si="268"/>
        <v>2.0794415416798357</v>
      </c>
      <c r="J3844" s="149" t="e">
        <f t="shared" si="267"/>
        <v>#DIV/0!</v>
      </c>
    </row>
    <row r="3845" spans="1:10" x14ac:dyDescent="0.25">
      <c r="A3845" s="92">
        <f t="shared" si="269"/>
        <v>121</v>
      </c>
      <c r="B3845" s="5" t="s">
        <v>42</v>
      </c>
      <c r="C3845" s="26">
        <v>44013</v>
      </c>
      <c r="D3845" s="4">
        <v>0</v>
      </c>
      <c r="E3845" s="29">
        <v>8</v>
      </c>
      <c r="G3845" s="82">
        <f>F3845+G3821</f>
        <v>0</v>
      </c>
      <c r="H3845" s="92">
        <f t="shared" si="270"/>
        <v>8</v>
      </c>
      <c r="I3845" s="92">
        <f t="shared" si="268"/>
        <v>2.0794415416798357</v>
      </c>
      <c r="J3845" s="149" t="e">
        <f t="shared" si="267"/>
        <v>#DIV/0!</v>
      </c>
    </row>
    <row r="3846" spans="1:10" x14ac:dyDescent="0.25">
      <c r="A3846" s="92">
        <f t="shared" si="269"/>
        <v>122</v>
      </c>
      <c r="B3846" s="5" t="s">
        <v>42</v>
      </c>
      <c r="C3846" s="26">
        <v>44014</v>
      </c>
      <c r="D3846" s="4">
        <v>0</v>
      </c>
      <c r="E3846" s="29">
        <v>8</v>
      </c>
      <c r="G3846" s="82">
        <f>F3846+G3822</f>
        <v>8</v>
      </c>
      <c r="H3846" s="92">
        <f t="shared" si="270"/>
        <v>8</v>
      </c>
      <c r="I3846" s="92">
        <f t="shared" si="268"/>
        <v>2.0794415416798357</v>
      </c>
      <c r="J3846" s="149" t="e">
        <f t="shared" si="267"/>
        <v>#DIV/0!</v>
      </c>
    </row>
    <row r="3847" spans="1:10" x14ac:dyDescent="0.25">
      <c r="A3847" s="92">
        <f t="shared" si="269"/>
        <v>123</v>
      </c>
      <c r="B3847" s="5" t="s">
        <v>42</v>
      </c>
      <c r="C3847" s="26">
        <v>44015</v>
      </c>
      <c r="D3847" s="4">
        <v>0</v>
      </c>
      <c r="E3847" s="29">
        <v>8</v>
      </c>
      <c r="G3847" s="82">
        <f>F3847+G3823</f>
        <v>18</v>
      </c>
      <c r="H3847" s="92">
        <f t="shared" si="270"/>
        <v>8</v>
      </c>
      <c r="I3847" s="92">
        <f t="shared" si="268"/>
        <v>2.0794415416798357</v>
      </c>
      <c r="J3847" s="149" t="e">
        <f t="shared" si="267"/>
        <v>#DIV/0!</v>
      </c>
    </row>
    <row r="3848" spans="1:10" x14ac:dyDescent="0.25">
      <c r="A3848" s="92">
        <f t="shared" si="269"/>
        <v>124</v>
      </c>
      <c r="B3848" s="5" t="s">
        <v>42</v>
      </c>
      <c r="C3848" s="26">
        <v>44016</v>
      </c>
      <c r="D3848" s="4">
        <v>0</v>
      </c>
      <c r="E3848" s="29">
        <v>8</v>
      </c>
      <c r="G3848" s="82">
        <f>F3848+G3824</f>
        <v>34</v>
      </c>
      <c r="H3848" s="92">
        <f t="shared" si="270"/>
        <v>8</v>
      </c>
      <c r="I3848" s="92">
        <f t="shared" si="268"/>
        <v>2.0794415416798357</v>
      </c>
      <c r="J3848" s="149" t="e">
        <f t="shared" si="267"/>
        <v>#DIV/0!</v>
      </c>
    </row>
    <row r="3849" spans="1:10" x14ac:dyDescent="0.25">
      <c r="A3849" s="92">
        <f t="shared" si="269"/>
        <v>125</v>
      </c>
      <c r="B3849" s="5" t="s">
        <v>42</v>
      </c>
      <c r="C3849" s="26">
        <v>44017</v>
      </c>
      <c r="D3849" s="4">
        <v>0</v>
      </c>
      <c r="E3849" s="29">
        <v>8</v>
      </c>
      <c r="G3849" s="82">
        <f>F3849+G3825</f>
        <v>42</v>
      </c>
      <c r="H3849" s="92">
        <f t="shared" si="270"/>
        <v>8</v>
      </c>
      <c r="I3849" s="92">
        <f t="shared" si="268"/>
        <v>2.0794415416798357</v>
      </c>
      <c r="J3849" s="149" t="e">
        <f t="shared" si="267"/>
        <v>#DIV/0!</v>
      </c>
    </row>
    <row r="3850" spans="1:10" x14ac:dyDescent="0.25">
      <c r="A3850" s="92">
        <f t="shared" si="269"/>
        <v>126</v>
      </c>
      <c r="B3850" s="5" t="s">
        <v>42</v>
      </c>
      <c r="C3850" s="26">
        <v>44018</v>
      </c>
      <c r="D3850" s="4">
        <v>1</v>
      </c>
      <c r="E3850" s="29">
        <v>9</v>
      </c>
      <c r="G3850" s="82">
        <f>F3850+G3826</f>
        <v>59</v>
      </c>
      <c r="H3850" s="92">
        <f t="shared" si="270"/>
        <v>9</v>
      </c>
      <c r="I3850" s="92">
        <f t="shared" si="268"/>
        <v>2.1972245773362196</v>
      </c>
      <c r="J3850" s="149">
        <f t="shared" si="267"/>
        <v>70.6193903083404</v>
      </c>
    </row>
    <row r="3851" spans="1:10" x14ac:dyDescent="0.25">
      <c r="A3851" s="92">
        <f t="shared" si="269"/>
        <v>127</v>
      </c>
      <c r="B3851" s="5" t="s">
        <v>42</v>
      </c>
      <c r="C3851" s="26">
        <v>44019</v>
      </c>
      <c r="D3851" s="4">
        <v>0</v>
      </c>
      <c r="E3851" s="29">
        <v>9</v>
      </c>
      <c r="G3851" s="82">
        <f>F3851+G3827</f>
        <v>60</v>
      </c>
      <c r="H3851" s="92">
        <f t="shared" si="270"/>
        <v>9</v>
      </c>
      <c r="I3851" s="92">
        <f t="shared" si="268"/>
        <v>2.1972245773362196</v>
      </c>
      <c r="J3851" s="149">
        <f t="shared" si="267"/>
        <v>41.194644346531902</v>
      </c>
    </row>
    <row r="3852" spans="1:10" x14ac:dyDescent="0.25">
      <c r="A3852" s="92">
        <f t="shared" si="269"/>
        <v>128</v>
      </c>
      <c r="B3852" s="5" t="s">
        <v>42</v>
      </c>
      <c r="C3852" s="26">
        <v>44020</v>
      </c>
      <c r="D3852" s="4">
        <v>0</v>
      </c>
      <c r="E3852" s="29">
        <v>9</v>
      </c>
      <c r="G3852" s="82">
        <f>F3852+G3828</f>
        <v>62</v>
      </c>
      <c r="H3852" s="92">
        <f t="shared" si="270"/>
        <v>9</v>
      </c>
      <c r="I3852" s="92">
        <f t="shared" si="268"/>
        <v>2.1972245773362196</v>
      </c>
      <c r="J3852" s="149">
        <f t="shared" si="267"/>
        <v>32.955715477225525</v>
      </c>
    </row>
    <row r="3853" spans="1:10" x14ac:dyDescent="0.25">
      <c r="A3853" s="92">
        <f t="shared" si="269"/>
        <v>129</v>
      </c>
      <c r="B3853" s="5" t="s">
        <v>42</v>
      </c>
      <c r="C3853" s="26">
        <v>44021</v>
      </c>
      <c r="D3853" s="4">
        <v>0</v>
      </c>
      <c r="E3853" s="29">
        <v>9</v>
      </c>
      <c r="G3853" s="82">
        <f>F3853+G3829</f>
        <v>62</v>
      </c>
      <c r="H3853" s="92">
        <f t="shared" si="270"/>
        <v>9</v>
      </c>
      <c r="I3853" s="92">
        <f t="shared" si="268"/>
        <v>2.1972245773362196</v>
      </c>
      <c r="J3853" s="149">
        <f t="shared" si="267"/>
        <v>30.895983259898927</v>
      </c>
    </row>
    <row r="3854" spans="1:10" x14ac:dyDescent="0.25">
      <c r="A3854" s="92">
        <f t="shared" si="269"/>
        <v>130</v>
      </c>
      <c r="B3854" s="5" t="s">
        <v>42</v>
      </c>
      <c r="C3854" s="26">
        <v>44022</v>
      </c>
      <c r="D3854" s="4">
        <v>0</v>
      </c>
      <c r="E3854" s="29">
        <v>9</v>
      </c>
      <c r="G3854" s="82">
        <f>F3854+G3830</f>
        <v>105</v>
      </c>
      <c r="H3854" s="92">
        <f t="shared" si="270"/>
        <v>9</v>
      </c>
      <c r="I3854" s="92">
        <f t="shared" si="268"/>
        <v>2.1972245773362196</v>
      </c>
      <c r="J3854" s="149">
        <f t="shared" si="267"/>
        <v>32.955715477225525</v>
      </c>
    </row>
    <row r="3855" spans="1:10" x14ac:dyDescent="0.25">
      <c r="A3855" s="92">
        <f t="shared" si="269"/>
        <v>131</v>
      </c>
      <c r="B3855" s="5" t="s">
        <v>42</v>
      </c>
      <c r="C3855" s="26">
        <v>44023</v>
      </c>
      <c r="D3855" s="4">
        <v>0</v>
      </c>
      <c r="E3855" s="29">
        <v>9</v>
      </c>
      <c r="G3855" s="82" t="e">
        <f>F3855+G3831</f>
        <v>#REF!</v>
      </c>
      <c r="H3855" s="92">
        <f t="shared" si="270"/>
        <v>9</v>
      </c>
      <c r="I3855" s="92">
        <f t="shared" si="268"/>
        <v>2.1972245773362196</v>
      </c>
      <c r="J3855" s="149">
        <f t="shared" si="267"/>
        <v>41.194644346531902</v>
      </c>
    </row>
    <row r="3856" spans="1:10" x14ac:dyDescent="0.25">
      <c r="A3856" s="92">
        <f t="shared" si="269"/>
        <v>132</v>
      </c>
      <c r="B3856" s="5" t="s">
        <v>42</v>
      </c>
      <c r="C3856" s="26">
        <v>44024</v>
      </c>
      <c r="D3856" s="4">
        <v>0</v>
      </c>
      <c r="E3856" s="29">
        <v>9</v>
      </c>
      <c r="G3856" s="82" t="e">
        <f>F3856+G3832</f>
        <v>#REF!</v>
      </c>
      <c r="H3856" s="92">
        <f t="shared" si="270"/>
        <v>9</v>
      </c>
      <c r="I3856" s="92">
        <f t="shared" si="268"/>
        <v>2.1972245773362196</v>
      </c>
      <c r="J3856" s="149">
        <f t="shared" si="267"/>
        <v>70.6193903083404</v>
      </c>
    </row>
    <row r="3857" spans="1:10" x14ac:dyDescent="0.25">
      <c r="A3857" s="92">
        <f t="shared" si="269"/>
        <v>133</v>
      </c>
      <c r="B3857" s="5" t="s">
        <v>42</v>
      </c>
      <c r="C3857" s="26">
        <v>44025</v>
      </c>
      <c r="D3857" s="4">
        <v>0</v>
      </c>
      <c r="E3857" s="29">
        <v>9</v>
      </c>
      <c r="G3857" s="82" t="e">
        <f>F3857+G3833</f>
        <v>#REF!</v>
      </c>
      <c r="H3857" s="92">
        <f t="shared" si="270"/>
        <v>9</v>
      </c>
      <c r="I3857" s="92">
        <f t="shared" si="268"/>
        <v>2.1972245773362196</v>
      </c>
      <c r="J3857" s="149" t="e">
        <f t="shared" si="267"/>
        <v>#DIV/0!</v>
      </c>
    </row>
    <row r="3858" spans="1:10" x14ac:dyDescent="0.25">
      <c r="A3858" s="92">
        <f t="shared" si="269"/>
        <v>134</v>
      </c>
      <c r="B3858" s="5" t="s">
        <v>42</v>
      </c>
      <c r="C3858" s="26">
        <v>44026</v>
      </c>
      <c r="D3858" s="4">
        <v>0</v>
      </c>
      <c r="E3858" s="29">
        <v>9</v>
      </c>
      <c r="G3858" s="82">
        <f>F3858+G3834</f>
        <v>277</v>
      </c>
      <c r="H3858" s="92">
        <f t="shared" si="270"/>
        <v>9</v>
      </c>
      <c r="I3858" s="92">
        <f t="shared" si="268"/>
        <v>2.1972245773362196</v>
      </c>
      <c r="J3858" s="149" t="e">
        <f t="shared" si="267"/>
        <v>#DIV/0!</v>
      </c>
    </row>
    <row r="3859" spans="1:10" x14ac:dyDescent="0.25">
      <c r="A3859" s="92">
        <f t="shared" si="269"/>
        <v>135</v>
      </c>
      <c r="B3859" s="5" t="s">
        <v>42</v>
      </c>
      <c r="C3859" s="26">
        <v>44027</v>
      </c>
      <c r="D3859" s="4">
        <v>5</v>
      </c>
      <c r="E3859" s="29">
        <v>14</v>
      </c>
      <c r="G3859" s="82" t="e">
        <f>F3859+G3835</f>
        <v>#REF!</v>
      </c>
      <c r="H3859" s="92">
        <f t="shared" si="270"/>
        <v>14</v>
      </c>
      <c r="I3859" s="92">
        <f t="shared" si="268"/>
        <v>2.6390573296152584</v>
      </c>
      <c r="J3859" s="149">
        <f t="shared" si="267"/>
        <v>18.825598880606005</v>
      </c>
    </row>
    <row r="3860" spans="1:10" x14ac:dyDescent="0.25">
      <c r="A3860" s="92">
        <f t="shared" si="269"/>
        <v>136</v>
      </c>
      <c r="B3860" s="5" t="s">
        <v>42</v>
      </c>
      <c r="C3860" s="26">
        <v>44028</v>
      </c>
      <c r="D3860" s="4">
        <v>0</v>
      </c>
      <c r="E3860" s="29">
        <v>14</v>
      </c>
      <c r="G3860" s="82" t="e">
        <f>F3860+G3836</f>
        <v>#REF!</v>
      </c>
      <c r="H3860" s="92">
        <f t="shared" si="270"/>
        <v>14</v>
      </c>
      <c r="I3860" s="92">
        <f t="shared" si="268"/>
        <v>2.6390573296152584</v>
      </c>
      <c r="J3860" s="149">
        <f t="shared" ref="J3860:J3923" si="271">LN(2)/SLOPE(I3853:I3860,A3853:A3860)</f>
        <v>10.981599347020168</v>
      </c>
    </row>
    <row r="3861" spans="1:10" x14ac:dyDescent="0.25">
      <c r="A3861" s="92">
        <f t="shared" si="269"/>
        <v>137</v>
      </c>
      <c r="B3861" s="5" t="s">
        <v>42</v>
      </c>
      <c r="C3861" s="26">
        <v>44029</v>
      </c>
      <c r="D3861" s="4">
        <v>0</v>
      </c>
      <c r="E3861" s="29">
        <v>14</v>
      </c>
      <c r="G3861" s="82">
        <f>F3861+G3837</f>
        <v>300</v>
      </c>
      <c r="H3861" s="92">
        <f t="shared" si="270"/>
        <v>14</v>
      </c>
      <c r="I3861" s="92">
        <f t="shared" si="268"/>
        <v>2.6390573296152584</v>
      </c>
      <c r="J3861" s="149">
        <f t="shared" si="271"/>
        <v>8.785279477616136</v>
      </c>
    </row>
    <row r="3862" spans="1:10" x14ac:dyDescent="0.25">
      <c r="A3862" s="92">
        <f t="shared" si="269"/>
        <v>138</v>
      </c>
      <c r="B3862" s="5" t="s">
        <v>42</v>
      </c>
      <c r="C3862" s="26">
        <v>44030</v>
      </c>
      <c r="D3862" s="4">
        <v>0</v>
      </c>
      <c r="E3862" s="29">
        <v>14</v>
      </c>
      <c r="G3862" s="82" t="e">
        <f>F3862+G3838</f>
        <v>#REF!</v>
      </c>
      <c r="H3862" s="92">
        <f t="shared" si="270"/>
        <v>14</v>
      </c>
      <c r="I3862" s="92">
        <f t="shared" si="268"/>
        <v>2.6390573296152584</v>
      </c>
      <c r="J3862" s="149">
        <f t="shared" si="271"/>
        <v>8.2361995102651271</v>
      </c>
    </row>
    <row r="3863" spans="1:10" x14ac:dyDescent="0.25">
      <c r="A3863" s="92">
        <f t="shared" si="269"/>
        <v>139</v>
      </c>
      <c r="B3863" s="5" t="s">
        <v>42</v>
      </c>
      <c r="C3863" s="26">
        <v>44031</v>
      </c>
      <c r="D3863" s="4">
        <v>0</v>
      </c>
      <c r="E3863" s="29">
        <v>14</v>
      </c>
      <c r="G3863" s="82" t="e">
        <f>F3863+G3839</f>
        <v>#REF!</v>
      </c>
      <c r="H3863" s="92">
        <f t="shared" si="270"/>
        <v>14</v>
      </c>
      <c r="I3863" s="92">
        <f t="shared" si="268"/>
        <v>2.6390573296152584</v>
      </c>
      <c r="J3863" s="149">
        <f t="shared" si="271"/>
        <v>8.785279477616136</v>
      </c>
    </row>
    <row r="3864" spans="1:10" x14ac:dyDescent="0.25">
      <c r="A3864" s="92">
        <f t="shared" si="269"/>
        <v>140</v>
      </c>
      <c r="B3864" s="5" t="s">
        <v>42</v>
      </c>
      <c r="C3864" s="26">
        <v>44032</v>
      </c>
      <c r="D3864" s="4">
        <v>0</v>
      </c>
      <c r="E3864" s="29">
        <v>14</v>
      </c>
      <c r="G3864" s="82">
        <f>F3864+G3840</f>
        <v>286</v>
      </c>
      <c r="H3864" s="92">
        <f t="shared" si="270"/>
        <v>14</v>
      </c>
      <c r="I3864" s="92">
        <f t="shared" si="268"/>
        <v>2.6390573296152584</v>
      </c>
      <c r="J3864" s="149">
        <f t="shared" si="271"/>
        <v>10.981599347020168</v>
      </c>
    </row>
    <row r="3865" spans="1:10" x14ac:dyDescent="0.25">
      <c r="A3865" s="92">
        <f t="shared" si="269"/>
        <v>141</v>
      </c>
      <c r="B3865" s="5" t="s">
        <v>42</v>
      </c>
      <c r="C3865" s="26">
        <v>44033</v>
      </c>
      <c r="D3865" s="4">
        <v>2</v>
      </c>
      <c r="E3865" s="29">
        <v>16</v>
      </c>
      <c r="G3865" s="82">
        <f>F3865+G3841</f>
        <v>330</v>
      </c>
      <c r="H3865" s="92">
        <f t="shared" si="270"/>
        <v>16</v>
      </c>
      <c r="I3865" s="92">
        <f t="shared" si="268"/>
        <v>2.7725887222397811</v>
      </c>
      <c r="J3865" s="149">
        <f t="shared" si="271"/>
        <v>14.45652503791926</v>
      </c>
    </row>
    <row r="3866" spans="1:10" x14ac:dyDescent="0.25">
      <c r="A3866" s="92">
        <f t="shared" si="269"/>
        <v>142</v>
      </c>
      <c r="B3866" s="5" t="s">
        <v>42</v>
      </c>
      <c r="C3866" s="26">
        <v>44034</v>
      </c>
      <c r="D3866" s="4">
        <v>1</v>
      </c>
      <c r="E3866" s="29">
        <v>17</v>
      </c>
      <c r="G3866" s="82" t="e">
        <f>F3866+G3842</f>
        <v>#REF!</v>
      </c>
      <c r="H3866" s="92">
        <f t="shared" si="270"/>
        <v>17</v>
      </c>
      <c r="I3866" s="92">
        <f t="shared" si="268"/>
        <v>2.8332133440562162</v>
      </c>
      <c r="J3866" s="149">
        <f t="shared" si="271"/>
        <v>28.727958579198894</v>
      </c>
    </row>
    <row r="3867" spans="1:10" x14ac:dyDescent="0.25">
      <c r="A3867" s="92">
        <f t="shared" si="269"/>
        <v>143</v>
      </c>
      <c r="B3867" s="5" t="s">
        <v>42</v>
      </c>
      <c r="C3867" s="26">
        <v>44035</v>
      </c>
      <c r="D3867" s="4">
        <v>2</v>
      </c>
      <c r="E3867" s="29">
        <v>19</v>
      </c>
      <c r="G3867" s="82" t="e">
        <f>F3867+G3843</f>
        <v>#REF!</v>
      </c>
      <c r="H3867" s="92">
        <f t="shared" si="270"/>
        <v>19</v>
      </c>
      <c r="I3867" s="92">
        <f t="shared" si="268"/>
        <v>2.9444389791664403</v>
      </c>
      <c r="J3867" s="149">
        <f t="shared" si="271"/>
        <v>16.592648411105042</v>
      </c>
    </row>
    <row r="3868" spans="1:10" x14ac:dyDescent="0.25">
      <c r="A3868" s="92">
        <f t="shared" si="269"/>
        <v>144</v>
      </c>
      <c r="B3868" s="5" t="s">
        <v>42</v>
      </c>
      <c r="C3868" s="26">
        <v>44036</v>
      </c>
      <c r="D3868" s="4">
        <v>0</v>
      </c>
      <c r="E3868" s="29">
        <v>19</v>
      </c>
      <c r="G3868" s="82">
        <f>F3868+G3844</f>
        <v>181</v>
      </c>
      <c r="H3868" s="92">
        <f t="shared" si="270"/>
        <v>19</v>
      </c>
      <c r="I3868" s="92">
        <f t="shared" si="268"/>
        <v>2.9444389791664403</v>
      </c>
      <c r="J3868" s="149">
        <f t="shared" si="271"/>
        <v>13.291475876255571</v>
      </c>
    </row>
    <row r="3869" spans="1:10" x14ac:dyDescent="0.25">
      <c r="A3869" s="92">
        <f t="shared" si="269"/>
        <v>145</v>
      </c>
      <c r="B3869" s="5" t="s">
        <v>42</v>
      </c>
      <c r="C3869" s="26">
        <v>44037</v>
      </c>
      <c r="D3869" s="4">
        <v>0</v>
      </c>
      <c r="E3869" s="29">
        <v>19</v>
      </c>
      <c r="G3869" s="82">
        <f>F3869+G3845</f>
        <v>0</v>
      </c>
      <c r="H3869" s="92">
        <f t="shared" si="270"/>
        <v>19</v>
      </c>
      <c r="I3869" s="92">
        <f t="shared" si="268"/>
        <v>2.9444389791664403</v>
      </c>
      <c r="J3869" s="149">
        <f t="shared" si="271"/>
        <v>12.544705986807267</v>
      </c>
    </row>
    <row r="3870" spans="1:10" x14ac:dyDescent="0.25">
      <c r="A3870" s="92">
        <f t="shared" si="269"/>
        <v>146</v>
      </c>
      <c r="B3870" s="5" t="s">
        <v>42</v>
      </c>
      <c r="C3870" s="26">
        <v>44038</v>
      </c>
      <c r="D3870" s="4">
        <v>2</v>
      </c>
      <c r="E3870" s="29">
        <v>21</v>
      </c>
      <c r="G3870" s="82">
        <f>F3870+G3846</f>
        <v>8</v>
      </c>
      <c r="H3870" s="92">
        <f t="shared" si="270"/>
        <v>21</v>
      </c>
      <c r="I3870" s="92">
        <f t="shared" si="268"/>
        <v>3.044522437723423</v>
      </c>
      <c r="J3870" s="149">
        <f t="shared" si="271"/>
        <v>11.66367351775577</v>
      </c>
    </row>
    <row r="3871" spans="1:10" x14ac:dyDescent="0.25">
      <c r="A3871" s="92">
        <f t="shared" si="269"/>
        <v>147</v>
      </c>
      <c r="B3871" s="5" t="s">
        <v>42</v>
      </c>
      <c r="C3871" s="26">
        <v>44039</v>
      </c>
      <c r="D3871" s="4">
        <v>1</v>
      </c>
      <c r="E3871" s="29">
        <v>22</v>
      </c>
      <c r="G3871" s="82">
        <f>F3871+G3847</f>
        <v>18</v>
      </c>
      <c r="H3871" s="92">
        <f t="shared" si="270"/>
        <v>22</v>
      </c>
      <c r="I3871" s="92">
        <f t="shared" si="268"/>
        <v>3.0910424533583161</v>
      </c>
      <c r="J3871" s="149">
        <f t="shared" si="271"/>
        <v>11.987125815689282</v>
      </c>
    </row>
    <row r="3872" spans="1:10" x14ac:dyDescent="0.25">
      <c r="A3872" s="92">
        <f t="shared" si="269"/>
        <v>148</v>
      </c>
      <c r="B3872" s="5" t="s">
        <v>42</v>
      </c>
      <c r="C3872" s="26">
        <v>44040</v>
      </c>
      <c r="D3872" s="4">
        <v>-2</v>
      </c>
      <c r="E3872" s="29">
        <v>20</v>
      </c>
      <c r="G3872" s="82">
        <f>F3872+G3848</f>
        <v>34</v>
      </c>
      <c r="H3872" s="92">
        <f t="shared" si="270"/>
        <v>20</v>
      </c>
      <c r="I3872" s="92">
        <f t="shared" si="268"/>
        <v>2.9957322735539909</v>
      </c>
      <c r="J3872" s="149">
        <f t="shared" si="271"/>
        <v>18.475708805759073</v>
      </c>
    </row>
    <row r="3873" spans="1:10" x14ac:dyDescent="0.25">
      <c r="A3873" s="92">
        <f t="shared" si="269"/>
        <v>149</v>
      </c>
      <c r="B3873" s="5" t="s">
        <v>42</v>
      </c>
      <c r="C3873" s="26">
        <v>44041</v>
      </c>
      <c r="D3873" s="4">
        <v>0</v>
      </c>
      <c r="E3873" s="29">
        <v>20</v>
      </c>
      <c r="G3873" s="82">
        <f>F3873+G3849</f>
        <v>42</v>
      </c>
      <c r="H3873" s="92">
        <f t="shared" si="270"/>
        <v>20</v>
      </c>
      <c r="I3873" s="92">
        <f t="shared" si="268"/>
        <v>2.9957322735539909</v>
      </c>
      <c r="J3873" s="149">
        <f t="shared" si="271"/>
        <v>30.105779801296123</v>
      </c>
    </row>
    <row r="3874" spans="1:10" x14ac:dyDescent="0.25">
      <c r="A3874" s="92">
        <f t="shared" si="269"/>
        <v>150</v>
      </c>
      <c r="B3874" s="5" t="s">
        <v>42</v>
      </c>
      <c r="C3874" s="26">
        <v>44042</v>
      </c>
      <c r="D3874" s="4">
        <v>1</v>
      </c>
      <c r="E3874" s="29">
        <v>21</v>
      </c>
      <c r="G3874" s="82">
        <f>F3874+G3850</f>
        <v>59</v>
      </c>
      <c r="H3874" s="92">
        <f t="shared" si="270"/>
        <v>21</v>
      </c>
      <c r="I3874" s="92">
        <f t="shared" si="268"/>
        <v>3.044522437723423</v>
      </c>
      <c r="J3874" s="149">
        <f t="shared" si="271"/>
        <v>50.30397335420902</v>
      </c>
    </row>
    <row r="3875" spans="1:10" x14ac:dyDescent="0.25">
      <c r="A3875" s="92">
        <f t="shared" si="269"/>
        <v>151</v>
      </c>
      <c r="B3875" s="5" t="s">
        <v>42</v>
      </c>
      <c r="C3875" s="26">
        <v>44043</v>
      </c>
      <c r="D3875" s="4">
        <v>-1</v>
      </c>
      <c r="E3875" s="29">
        <v>20</v>
      </c>
      <c r="G3875" s="82">
        <f>F3875+G3851</f>
        <v>60</v>
      </c>
      <c r="H3875" s="92">
        <f t="shared" si="270"/>
        <v>20</v>
      </c>
      <c r="I3875" s="92">
        <f t="shared" si="268"/>
        <v>2.9957322735539909</v>
      </c>
      <c r="J3875" s="149">
        <f t="shared" si="271"/>
        <v>94.246253927938412</v>
      </c>
    </row>
    <row r="3876" spans="1:10" x14ac:dyDescent="0.25">
      <c r="A3876" s="92">
        <f t="shared" si="269"/>
        <v>152</v>
      </c>
      <c r="B3876" s="5" t="s">
        <v>42</v>
      </c>
      <c r="C3876" s="26">
        <v>44044</v>
      </c>
      <c r="D3876" s="4">
        <v>0</v>
      </c>
      <c r="E3876" s="29">
        <v>20</v>
      </c>
      <c r="G3876" s="82">
        <f>F3876+G3852</f>
        <v>62</v>
      </c>
      <c r="H3876" s="92">
        <f t="shared" si="270"/>
        <v>20</v>
      </c>
      <c r="I3876" s="92">
        <f t="shared" si="268"/>
        <v>2.9957322735539909</v>
      </c>
      <c r="J3876" s="149">
        <f t="shared" si="271"/>
        <v>-2380.6044047295654</v>
      </c>
    </row>
    <row r="3877" spans="1:10" x14ac:dyDescent="0.25">
      <c r="A3877" s="92">
        <f t="shared" si="269"/>
        <v>153</v>
      </c>
      <c r="B3877" s="5" t="s">
        <v>42</v>
      </c>
      <c r="C3877" s="26">
        <v>44045</v>
      </c>
      <c r="D3877" s="4">
        <v>0</v>
      </c>
      <c r="E3877" s="29">
        <v>20</v>
      </c>
      <c r="G3877" s="82">
        <f>F3877+G3853</f>
        <v>62</v>
      </c>
      <c r="H3877" s="92">
        <f t="shared" si="270"/>
        <v>20</v>
      </c>
      <c r="I3877" s="92">
        <f t="shared" si="268"/>
        <v>2.9957322735539909</v>
      </c>
      <c r="J3877" s="149">
        <f t="shared" si="271"/>
        <v>-75.685658948330683</v>
      </c>
    </row>
    <row r="3878" spans="1:10" x14ac:dyDescent="0.25">
      <c r="A3878" s="92">
        <f t="shared" si="269"/>
        <v>154</v>
      </c>
      <c r="B3878" s="5" t="s">
        <v>42</v>
      </c>
      <c r="C3878" s="26">
        <v>44046</v>
      </c>
      <c r="D3878" s="4">
        <v>2</v>
      </c>
      <c r="E3878" s="29">
        <v>22</v>
      </c>
      <c r="G3878" s="82">
        <f>F3878+G3854</f>
        <v>105</v>
      </c>
      <c r="H3878" s="92">
        <f t="shared" si="270"/>
        <v>22</v>
      </c>
      <c r="I3878" s="92">
        <f t="shared" si="268"/>
        <v>3.0910424533583161</v>
      </c>
      <c r="J3878" s="149">
        <f t="shared" si="271"/>
        <v>-1193.3627229627959</v>
      </c>
    </row>
    <row r="3879" spans="1:10" x14ac:dyDescent="0.25">
      <c r="A3879" s="92">
        <f t="shared" si="269"/>
        <v>155</v>
      </c>
      <c r="B3879" s="5" t="s">
        <v>42</v>
      </c>
      <c r="C3879" s="26">
        <v>44047</v>
      </c>
      <c r="D3879" s="4">
        <v>0</v>
      </c>
      <c r="E3879" s="29">
        <v>22</v>
      </c>
      <c r="G3879" s="82" t="e">
        <f>F3879+G3855</f>
        <v>#REF!</v>
      </c>
      <c r="H3879" s="92">
        <f t="shared" si="270"/>
        <v>22</v>
      </c>
      <c r="I3879" s="92">
        <f t="shared" si="268"/>
        <v>3.0910424533583161</v>
      </c>
      <c r="J3879" s="149">
        <f t="shared" si="271"/>
        <v>58.378970228772644</v>
      </c>
    </row>
    <row r="3880" spans="1:10" x14ac:dyDescent="0.25">
      <c r="A3880" s="92">
        <f t="shared" si="269"/>
        <v>156</v>
      </c>
      <c r="B3880" s="5" t="s">
        <v>42</v>
      </c>
      <c r="C3880" s="26">
        <v>44048</v>
      </c>
      <c r="D3880" s="4">
        <v>1</v>
      </c>
      <c r="E3880" s="29">
        <v>23</v>
      </c>
      <c r="G3880" s="82" t="e">
        <f>F3880+G3856</f>
        <v>#REF!</v>
      </c>
      <c r="H3880" s="92">
        <f t="shared" si="270"/>
        <v>23</v>
      </c>
      <c r="I3880" s="92">
        <f t="shared" si="268"/>
        <v>3.1354942159291497</v>
      </c>
      <c r="J3880" s="149">
        <f t="shared" si="271"/>
        <v>38.897558385164743</v>
      </c>
    </row>
    <row r="3881" spans="1:10" x14ac:dyDescent="0.25">
      <c r="A3881" s="92">
        <f t="shared" si="269"/>
        <v>157</v>
      </c>
      <c r="B3881" s="5" t="s">
        <v>42</v>
      </c>
      <c r="C3881" s="26">
        <v>44049</v>
      </c>
      <c r="D3881" s="4">
        <v>-1</v>
      </c>
      <c r="E3881" s="29">
        <v>22</v>
      </c>
      <c r="G3881" s="82" t="e">
        <f>F3881+G3857</f>
        <v>#REF!</v>
      </c>
      <c r="H3881" s="92">
        <f t="shared" si="270"/>
        <v>22</v>
      </c>
      <c r="I3881" s="92">
        <f t="shared" si="268"/>
        <v>3.0910424533583161</v>
      </c>
      <c r="J3881" s="149">
        <f t="shared" si="271"/>
        <v>41.42047021585438</v>
      </c>
    </row>
    <row r="3882" spans="1:10" x14ac:dyDescent="0.25">
      <c r="A3882" s="92">
        <f t="shared" si="269"/>
        <v>158</v>
      </c>
      <c r="B3882" s="5" t="s">
        <v>42</v>
      </c>
      <c r="C3882" s="26">
        <v>44050</v>
      </c>
      <c r="D3882" s="4">
        <v>0</v>
      </c>
      <c r="E3882" s="29">
        <v>22</v>
      </c>
      <c r="G3882" s="82">
        <f>F3882+G3858</f>
        <v>277</v>
      </c>
      <c r="H3882" s="92">
        <f t="shared" si="270"/>
        <v>22</v>
      </c>
      <c r="I3882" s="92">
        <f t="shared" si="268"/>
        <v>3.0910424533583161</v>
      </c>
      <c r="J3882" s="149">
        <f t="shared" si="271"/>
        <v>37.251481588130446</v>
      </c>
    </row>
    <row r="3883" spans="1:10" x14ac:dyDescent="0.25">
      <c r="A3883" s="92">
        <f t="shared" si="269"/>
        <v>159</v>
      </c>
      <c r="B3883" s="5" t="s">
        <v>42</v>
      </c>
      <c r="C3883" s="26">
        <v>44051</v>
      </c>
      <c r="D3883" s="4">
        <v>1</v>
      </c>
      <c r="E3883" s="29">
        <v>23</v>
      </c>
      <c r="G3883" s="82" t="e">
        <f>F3883+G3859</f>
        <v>#REF!</v>
      </c>
      <c r="H3883" s="92">
        <f t="shared" si="270"/>
        <v>23</v>
      </c>
      <c r="I3883" s="92">
        <f t="shared" si="268"/>
        <v>3.1354942159291497</v>
      </c>
      <c r="J3883" s="149">
        <f t="shared" si="271"/>
        <v>38.83342568945433</v>
      </c>
    </row>
    <row r="3884" spans="1:10" x14ac:dyDescent="0.25">
      <c r="A3884" s="92">
        <f t="shared" si="269"/>
        <v>160</v>
      </c>
      <c r="B3884" s="5" t="s">
        <v>42</v>
      </c>
      <c r="C3884" s="26">
        <v>44052</v>
      </c>
      <c r="D3884" s="4">
        <v>-1</v>
      </c>
      <c r="E3884" s="29">
        <v>22</v>
      </c>
      <c r="G3884" s="82" t="e">
        <f>F3884+G3860</f>
        <v>#REF!</v>
      </c>
      <c r="H3884" s="92">
        <f t="shared" si="270"/>
        <v>22</v>
      </c>
      <c r="I3884" s="92">
        <f t="shared" si="268"/>
        <v>3.0910424533583161</v>
      </c>
      <c r="J3884" s="149">
        <f t="shared" si="271"/>
        <v>68.906340615884574</v>
      </c>
    </row>
    <row r="3885" spans="1:10" x14ac:dyDescent="0.25">
      <c r="A3885" s="92">
        <f t="shared" si="269"/>
        <v>161</v>
      </c>
      <c r="B3885" s="5" t="s">
        <v>42</v>
      </c>
      <c r="C3885" s="26">
        <v>44053</v>
      </c>
      <c r="D3885" s="4">
        <v>0</v>
      </c>
      <c r="E3885" s="29">
        <v>22</v>
      </c>
      <c r="G3885" s="82">
        <f>F3885+G3861</f>
        <v>300</v>
      </c>
      <c r="H3885" s="92">
        <f t="shared" si="270"/>
        <v>22</v>
      </c>
      <c r="I3885" s="92">
        <f t="shared" si="268"/>
        <v>3.0910424533583161</v>
      </c>
      <c r="J3885" s="149" t="e">
        <f t="shared" si="271"/>
        <v>#DIV/0!</v>
      </c>
    </row>
    <row r="3886" spans="1:10" x14ac:dyDescent="0.25">
      <c r="A3886" s="92">
        <f t="shared" si="269"/>
        <v>162</v>
      </c>
      <c r="B3886" s="5" t="s">
        <v>42</v>
      </c>
      <c r="C3886" s="26">
        <v>44054</v>
      </c>
      <c r="D3886" s="4">
        <v>1</v>
      </c>
      <c r="E3886" s="29">
        <v>23</v>
      </c>
      <c r="G3886" s="82" t="e">
        <f>F3886+G3862</f>
        <v>#REF!</v>
      </c>
      <c r="H3886" s="92">
        <f t="shared" si="270"/>
        <v>23</v>
      </c>
      <c r="I3886" s="92">
        <f t="shared" si="268"/>
        <v>3.1354942159291497</v>
      </c>
      <c r="J3886" s="149">
        <f t="shared" si="271"/>
        <v>436.61083235454942</v>
      </c>
    </row>
    <row r="3887" spans="1:10" x14ac:dyDescent="0.25">
      <c r="A3887" s="92">
        <f t="shared" si="269"/>
        <v>163</v>
      </c>
      <c r="B3887" s="5" t="s">
        <v>42</v>
      </c>
      <c r="C3887" s="26">
        <v>44055</v>
      </c>
      <c r="D3887" s="4">
        <v>0</v>
      </c>
      <c r="E3887" s="29">
        <f>D3887+E3863</f>
        <v>14</v>
      </c>
      <c r="G3887" s="82" t="e">
        <f>F3887+G3863</f>
        <v>#REF!</v>
      </c>
      <c r="H3887" s="92">
        <f t="shared" si="270"/>
        <v>23</v>
      </c>
      <c r="I3887" s="92">
        <f t="shared" si="268"/>
        <v>3.1354942159291497</v>
      </c>
      <c r="J3887" s="149">
        <f t="shared" si="271"/>
        <v>327.45812426591203</v>
      </c>
    </row>
    <row r="3888" spans="1:10" x14ac:dyDescent="0.25">
      <c r="A3888" s="92">
        <f t="shared" si="269"/>
        <v>164</v>
      </c>
      <c r="B3888" s="5" t="s">
        <v>42</v>
      </c>
      <c r="C3888" s="26">
        <v>44056</v>
      </c>
      <c r="D3888" s="4">
        <v>0</v>
      </c>
      <c r="E3888" s="29">
        <f>D3888+E3864</f>
        <v>14</v>
      </c>
      <c r="G3888" s="82">
        <f>F3888+G3864</f>
        <v>286</v>
      </c>
      <c r="H3888" s="92">
        <f t="shared" si="270"/>
        <v>23</v>
      </c>
      <c r="I3888" s="92">
        <f t="shared" si="268"/>
        <v>3.1354942159291497</v>
      </c>
      <c r="J3888" s="149">
        <f t="shared" si="271"/>
        <v>109.15270808863735</v>
      </c>
    </row>
    <row r="3889" spans="1:10" x14ac:dyDescent="0.25">
      <c r="A3889" s="92">
        <f t="shared" si="269"/>
        <v>165</v>
      </c>
      <c r="B3889" s="5" t="s">
        <v>42</v>
      </c>
      <c r="C3889" s="26">
        <v>44057</v>
      </c>
      <c r="D3889" s="4">
        <v>-1</v>
      </c>
      <c r="E3889" s="29">
        <f>D3889+E3865</f>
        <v>15</v>
      </c>
      <c r="G3889" s="82">
        <f>F3889+G3865</f>
        <v>330</v>
      </c>
      <c r="H3889" s="92">
        <f t="shared" si="270"/>
        <v>22</v>
      </c>
      <c r="I3889" s="92">
        <f t="shared" si="268"/>
        <v>3.0910424533583161</v>
      </c>
      <c r="J3889" s="149">
        <f t="shared" si="271"/>
        <v>327.45812426591203</v>
      </c>
    </row>
    <row r="3890" spans="1:10" x14ac:dyDescent="0.25">
      <c r="A3890" s="92">
        <f t="shared" si="269"/>
        <v>166</v>
      </c>
      <c r="B3890" s="5" t="s">
        <v>42</v>
      </c>
      <c r="C3890" s="26">
        <v>44058</v>
      </c>
      <c r="D3890" s="4">
        <v>0</v>
      </c>
      <c r="E3890" s="29">
        <f>D3890+E3866</f>
        <v>17</v>
      </c>
      <c r="G3890" s="82" t="e">
        <f>F3890+G3866</f>
        <v>#REF!</v>
      </c>
      <c r="H3890" s="92">
        <f t="shared" si="270"/>
        <v>22</v>
      </c>
      <c r="I3890" s="92">
        <f t="shared" si="268"/>
        <v>3.0910424533583161</v>
      </c>
      <c r="J3890" s="149">
        <f t="shared" si="271"/>
        <v>-327.45812426591203</v>
      </c>
    </row>
    <row r="3891" spans="1:10" x14ac:dyDescent="0.25">
      <c r="A3891" s="92">
        <f t="shared" si="269"/>
        <v>167</v>
      </c>
      <c r="B3891" s="5" t="s">
        <v>42</v>
      </c>
      <c r="C3891" s="26">
        <v>44059</v>
      </c>
      <c r="D3891" s="4">
        <v>0</v>
      </c>
      <c r="E3891" s="29">
        <f>D3891+E3867</f>
        <v>19</v>
      </c>
      <c r="G3891" s="82" t="e">
        <f>F3891+G3867</f>
        <v>#REF!</v>
      </c>
      <c r="H3891" s="92">
        <f t="shared" si="270"/>
        <v>22</v>
      </c>
      <c r="I3891" s="92">
        <f t="shared" si="268"/>
        <v>3.0910424533583161</v>
      </c>
      <c r="J3891" s="149">
        <f t="shared" si="271"/>
        <v>-436.61083235454942</v>
      </c>
    </row>
    <row r="3892" spans="1:10" x14ac:dyDescent="0.25">
      <c r="A3892" s="92">
        <f t="shared" si="269"/>
        <v>168</v>
      </c>
      <c r="B3892" s="5" t="s">
        <v>42</v>
      </c>
      <c r="C3892" s="26">
        <v>44060</v>
      </c>
      <c r="D3892" s="4">
        <v>0</v>
      </c>
      <c r="E3892" s="29">
        <f>D3892+E3868</f>
        <v>19</v>
      </c>
      <c r="G3892" s="82">
        <f>F3892+G3868</f>
        <v>181</v>
      </c>
      <c r="H3892" s="92">
        <f t="shared" si="270"/>
        <v>22</v>
      </c>
      <c r="I3892" s="92">
        <f t="shared" si="268"/>
        <v>3.0910424533583161</v>
      </c>
      <c r="J3892" s="149">
        <f t="shared" si="271"/>
        <v>-145.53694411818316</v>
      </c>
    </row>
    <row r="3893" spans="1:10" x14ac:dyDescent="0.25">
      <c r="A3893" s="92">
        <f t="shared" si="269"/>
        <v>169</v>
      </c>
      <c r="B3893" s="5" t="s">
        <v>42</v>
      </c>
      <c r="C3893" s="26">
        <v>44061</v>
      </c>
      <c r="D3893" s="4">
        <v>0</v>
      </c>
      <c r="E3893" s="29">
        <f>D3893+E3869</f>
        <v>19</v>
      </c>
      <c r="G3893" s="82">
        <f>F3893+G3869</f>
        <v>0</v>
      </c>
      <c r="H3893" s="92">
        <f t="shared" si="270"/>
        <v>22</v>
      </c>
      <c r="I3893" s="92">
        <f t="shared" si="268"/>
        <v>3.0910424533583161</v>
      </c>
      <c r="J3893" s="149">
        <f t="shared" si="271"/>
        <v>-87.322166470909892</v>
      </c>
    </row>
    <row r="3894" spans="1:10" x14ac:dyDescent="0.25">
      <c r="A3894" s="92">
        <f t="shared" si="269"/>
        <v>170</v>
      </c>
      <c r="B3894" s="5" t="s">
        <v>42</v>
      </c>
      <c r="C3894" s="26">
        <v>44062</v>
      </c>
      <c r="D3894" s="4">
        <v>0</v>
      </c>
      <c r="E3894" s="29">
        <f>D3894+E3870</f>
        <v>21</v>
      </c>
      <c r="G3894" s="82">
        <f>F3894+G3870</f>
        <v>8</v>
      </c>
      <c r="H3894" s="92">
        <f t="shared" si="270"/>
        <v>22</v>
      </c>
      <c r="I3894" s="92">
        <f t="shared" si="268"/>
        <v>3.0910424533583161</v>
      </c>
      <c r="J3894" s="149">
        <f t="shared" si="271"/>
        <v>-109.15270808863735</v>
      </c>
    </row>
    <row r="3895" spans="1:10" x14ac:dyDescent="0.25">
      <c r="A3895" s="92">
        <f t="shared" si="269"/>
        <v>171</v>
      </c>
      <c r="B3895" s="5" t="s">
        <v>42</v>
      </c>
      <c r="C3895" s="26">
        <v>44063</v>
      </c>
      <c r="D3895" s="4">
        <v>13</v>
      </c>
      <c r="E3895" s="29">
        <f>D3895+E3871</f>
        <v>35</v>
      </c>
      <c r="G3895" s="82">
        <f>F3895+G3871</f>
        <v>18</v>
      </c>
      <c r="H3895" s="92">
        <f t="shared" si="270"/>
        <v>35</v>
      </c>
      <c r="I3895" s="92">
        <f t="shared" si="268"/>
        <v>3.5553480614894135</v>
      </c>
      <c r="J3895" s="149">
        <f t="shared" si="271"/>
        <v>19.811099159089277</v>
      </c>
    </row>
    <row r="3896" spans="1:10" x14ac:dyDescent="0.25">
      <c r="A3896" s="92">
        <f t="shared" si="269"/>
        <v>172</v>
      </c>
      <c r="B3896" s="5" t="s">
        <v>42</v>
      </c>
      <c r="C3896" s="26">
        <v>44064</v>
      </c>
      <c r="D3896" s="4">
        <v>1</v>
      </c>
      <c r="E3896" s="29">
        <f>D3896+E3872</f>
        <v>21</v>
      </c>
      <c r="G3896" s="82">
        <f>F3896+G3872</f>
        <v>34</v>
      </c>
      <c r="H3896" s="92">
        <f t="shared" si="270"/>
        <v>36</v>
      </c>
      <c r="I3896" s="92">
        <f t="shared" si="268"/>
        <v>3.5835189384561099</v>
      </c>
      <c r="J3896" s="149">
        <f t="shared" si="271"/>
        <v>10.092865572143763</v>
      </c>
    </row>
    <row r="3897" spans="1:10" x14ac:dyDescent="0.25">
      <c r="A3897" s="92">
        <f t="shared" si="269"/>
        <v>173</v>
      </c>
      <c r="B3897" s="5" t="s">
        <v>42</v>
      </c>
      <c r="C3897" s="26">
        <v>44065</v>
      </c>
      <c r="D3897" s="4">
        <v>3</v>
      </c>
      <c r="E3897" s="29">
        <f>D3897+E3873</f>
        <v>23</v>
      </c>
      <c r="G3897" s="82">
        <f>F3897+G3873</f>
        <v>42</v>
      </c>
      <c r="H3897" s="92">
        <f t="shared" si="270"/>
        <v>39</v>
      </c>
      <c r="I3897" s="92">
        <f t="shared" si="268"/>
        <v>3.6635616461296463</v>
      </c>
      <c r="J3897" s="149">
        <f t="shared" si="271"/>
        <v>7.4049160446115545</v>
      </c>
    </row>
    <row r="3898" spans="1:10" x14ac:dyDescent="0.25">
      <c r="A3898" s="92">
        <f t="shared" si="269"/>
        <v>174</v>
      </c>
      <c r="B3898" s="5" t="s">
        <v>42</v>
      </c>
      <c r="C3898" s="26">
        <v>44066</v>
      </c>
      <c r="D3898" s="4">
        <v>19</v>
      </c>
      <c r="E3898" s="29">
        <f>D3898+E3874</f>
        <v>40</v>
      </c>
      <c r="G3898" s="82">
        <f>F3898+G3874</f>
        <v>59</v>
      </c>
      <c r="H3898" s="92">
        <f t="shared" si="270"/>
        <v>58</v>
      </c>
      <c r="I3898" s="92">
        <f t="shared" si="268"/>
        <v>4.0604430105464191</v>
      </c>
      <c r="J3898" s="149">
        <f t="shared" si="271"/>
        <v>5.0236139208694164</v>
      </c>
    </row>
    <row r="3899" spans="1:10" x14ac:dyDescent="0.25">
      <c r="A3899" s="92">
        <f t="shared" si="269"/>
        <v>175</v>
      </c>
      <c r="B3899" s="5" t="s">
        <v>42</v>
      </c>
      <c r="C3899" s="26">
        <v>44067</v>
      </c>
      <c r="D3899" s="4">
        <v>38</v>
      </c>
      <c r="E3899" s="29">
        <f>D3899+E3875</f>
        <v>58</v>
      </c>
      <c r="G3899" s="82">
        <f>F3899+G3875</f>
        <v>60</v>
      </c>
      <c r="H3899" s="92">
        <f t="shared" si="270"/>
        <v>96</v>
      </c>
      <c r="I3899" s="92">
        <f t="shared" si="268"/>
        <v>4.5643481914678361</v>
      </c>
      <c r="J3899" s="149">
        <f t="shared" si="271"/>
        <v>3.4440320621109786</v>
      </c>
    </row>
    <row r="3900" spans="1:10" x14ac:dyDescent="0.25">
      <c r="A3900" s="92">
        <f t="shared" si="269"/>
        <v>176</v>
      </c>
      <c r="B3900" s="5" t="s">
        <v>42</v>
      </c>
      <c r="C3900" s="26">
        <v>44068</v>
      </c>
      <c r="D3900" s="4">
        <v>14</v>
      </c>
      <c r="E3900" s="29">
        <f>D3900+E3876</f>
        <v>34</v>
      </c>
      <c r="G3900" s="82">
        <f>F3900+G3876</f>
        <v>62</v>
      </c>
      <c r="H3900" s="92">
        <f t="shared" si="270"/>
        <v>110</v>
      </c>
      <c r="I3900" s="92">
        <f t="shared" si="268"/>
        <v>4.7004803657924166</v>
      </c>
      <c r="J3900" s="149">
        <f t="shared" si="271"/>
        <v>2.8784155003688525</v>
      </c>
    </row>
    <row r="3901" spans="1:10" x14ac:dyDescent="0.25">
      <c r="A3901" s="92">
        <f t="shared" si="269"/>
        <v>177</v>
      </c>
      <c r="B3901" s="5" t="s">
        <v>42</v>
      </c>
      <c r="C3901" s="26">
        <v>44069</v>
      </c>
      <c r="D3901" s="4">
        <v>36</v>
      </c>
      <c r="E3901" s="29">
        <f>D3901+E3877</f>
        <v>56</v>
      </c>
      <c r="G3901" s="82">
        <f>F3901+G3877</f>
        <v>62</v>
      </c>
      <c r="H3901" s="92">
        <f t="shared" si="270"/>
        <v>146</v>
      </c>
      <c r="I3901" s="92">
        <f t="shared" si="268"/>
        <v>4.9836066217083363</v>
      </c>
      <c r="J3901" s="149">
        <f t="shared" si="271"/>
        <v>2.6094391528078149</v>
      </c>
    </row>
    <row r="3902" spans="1:10" x14ac:dyDescent="0.25">
      <c r="A3902" s="92">
        <f t="shared" si="269"/>
        <v>178</v>
      </c>
      <c r="B3902" s="5" t="s">
        <v>42</v>
      </c>
      <c r="C3902" s="26">
        <v>44070</v>
      </c>
      <c r="D3902" s="4">
        <v>36</v>
      </c>
      <c r="E3902" s="29">
        <f>D3902+E3878</f>
        <v>58</v>
      </c>
      <c r="G3902" s="82">
        <f>F3902+G3878</f>
        <v>105</v>
      </c>
      <c r="H3902" s="92">
        <f t="shared" si="270"/>
        <v>182</v>
      </c>
      <c r="I3902" s="92">
        <f t="shared" si="268"/>
        <v>5.2040066870767951</v>
      </c>
      <c r="J3902" s="149">
        <f t="shared" si="271"/>
        <v>2.6279619480268543</v>
      </c>
    </row>
    <row r="3903" spans="1:10" x14ac:dyDescent="0.25">
      <c r="A3903" s="92">
        <f t="shared" si="269"/>
        <v>179</v>
      </c>
      <c r="B3903" s="5" t="s">
        <v>42</v>
      </c>
      <c r="C3903" s="26">
        <v>44071</v>
      </c>
      <c r="D3903" s="4">
        <v>11</v>
      </c>
      <c r="E3903" s="29">
        <f>D3903+E3879</f>
        <v>33</v>
      </c>
      <c r="G3903" s="82" t="e">
        <f>F3903+G3879</f>
        <v>#REF!</v>
      </c>
      <c r="H3903" s="92">
        <f t="shared" si="270"/>
        <v>193</v>
      </c>
      <c r="I3903" s="92">
        <f t="shared" si="268"/>
        <v>5.2626901889048856</v>
      </c>
      <c r="J3903" s="149">
        <f t="shared" si="271"/>
        <v>2.6037134818818379</v>
      </c>
    </row>
    <row r="3904" spans="1:10" x14ac:dyDescent="0.25">
      <c r="A3904" s="92">
        <f t="shared" si="269"/>
        <v>180</v>
      </c>
      <c r="B3904" s="5" t="s">
        <v>42</v>
      </c>
      <c r="C3904" s="26">
        <v>44072</v>
      </c>
      <c r="D3904" s="4">
        <v>13</v>
      </c>
      <c r="E3904" s="29">
        <f>D3904+E3880</f>
        <v>36</v>
      </c>
      <c r="G3904" s="82" t="e">
        <f>F3904+G3880</f>
        <v>#REF!</v>
      </c>
      <c r="H3904" s="92">
        <f t="shared" si="270"/>
        <v>206</v>
      </c>
      <c r="I3904" s="92">
        <f t="shared" si="268"/>
        <v>5.3278761687895813</v>
      </c>
      <c r="J3904" s="149">
        <f t="shared" si="271"/>
        <v>2.9312179621030854</v>
      </c>
    </row>
    <row r="3905" spans="1:10" x14ac:dyDescent="0.25">
      <c r="A3905" s="92">
        <f t="shared" si="269"/>
        <v>181</v>
      </c>
      <c r="B3905" s="5" t="s">
        <v>42</v>
      </c>
      <c r="C3905" s="26">
        <v>44073</v>
      </c>
      <c r="D3905" s="4">
        <v>15</v>
      </c>
      <c r="E3905" s="29">
        <f>D3905+E3881</f>
        <v>37</v>
      </c>
      <c r="G3905" s="82" t="e">
        <f>F3905+G3881</f>
        <v>#REF!</v>
      </c>
      <c r="H3905" s="92">
        <f t="shared" si="270"/>
        <v>221</v>
      </c>
      <c r="I3905" s="92">
        <f t="shared" si="268"/>
        <v>5.3981627015177525</v>
      </c>
      <c r="J3905" s="149">
        <f t="shared" si="271"/>
        <v>3.8588039499358278</v>
      </c>
    </row>
    <row r="3906" spans="1:10" x14ac:dyDescent="0.25">
      <c r="A3906" s="92">
        <f t="shared" si="269"/>
        <v>182</v>
      </c>
      <c r="B3906" s="5" t="s">
        <v>42</v>
      </c>
      <c r="C3906" s="26">
        <v>44074</v>
      </c>
      <c r="D3906" s="4">
        <v>2</v>
      </c>
      <c r="E3906" s="29">
        <f>D3906+E3882</f>
        <v>24</v>
      </c>
      <c r="G3906" s="82">
        <f>F3906+G3882</f>
        <v>277</v>
      </c>
      <c r="H3906" s="92">
        <f t="shared" si="270"/>
        <v>223</v>
      </c>
      <c r="I3906" s="92">
        <f t="shared" ref="I3906:I3969" si="272">LN(H3906)</f>
        <v>5.4071717714601188</v>
      </c>
      <c r="J3906" s="149">
        <f t="shared" si="271"/>
        <v>5.5559353854220976</v>
      </c>
    </row>
    <row r="3907" spans="1:10" x14ac:dyDescent="0.25">
      <c r="A3907" s="92">
        <f t="shared" si="269"/>
        <v>183</v>
      </c>
      <c r="B3907" s="5" t="s">
        <v>42</v>
      </c>
      <c r="C3907" s="26">
        <v>44075</v>
      </c>
      <c r="D3907" s="4">
        <v>0</v>
      </c>
      <c r="E3907" s="29">
        <f>D3907+E3883</f>
        <v>23</v>
      </c>
      <c r="G3907" s="82" t="e">
        <f>F3907+G3883</f>
        <v>#REF!</v>
      </c>
      <c r="H3907" s="92">
        <f t="shared" si="270"/>
        <v>223</v>
      </c>
      <c r="I3907" s="92">
        <f t="shared" si="272"/>
        <v>5.4071717714601188</v>
      </c>
      <c r="J3907" s="149">
        <f t="shared" si="271"/>
        <v>7.5495267440882401</v>
      </c>
    </row>
    <row r="3908" spans="1:10" x14ac:dyDescent="0.25">
      <c r="A3908" s="92">
        <f t="shared" ref="A3908:A3971" si="273">IF(EXACT(B3908,B3907),A3907+1,1)</f>
        <v>184</v>
      </c>
      <c r="B3908" s="5" t="s">
        <v>42</v>
      </c>
      <c r="C3908" s="26">
        <v>44076</v>
      </c>
      <c r="D3908" s="4">
        <v>32</v>
      </c>
      <c r="E3908" s="29">
        <f>D3908+E3884</f>
        <v>54</v>
      </c>
      <c r="G3908" s="82" t="e">
        <f>F3908+G3884</f>
        <v>#REF!</v>
      </c>
      <c r="H3908" s="92">
        <f t="shared" ref="H3908:H3943" si="274">IF(EXACT(B3908,B3907),D3908+H3907,E3908)</f>
        <v>255</v>
      </c>
      <c r="I3908" s="92">
        <f t="shared" si="272"/>
        <v>5.5412635451584258</v>
      </c>
      <c r="J3908" s="149">
        <f t="shared" si="271"/>
        <v>10.736252491375746</v>
      </c>
    </row>
    <row r="3909" spans="1:10" x14ac:dyDescent="0.25">
      <c r="A3909" s="92">
        <f t="shared" si="273"/>
        <v>185</v>
      </c>
      <c r="B3909" s="5" t="s">
        <v>42</v>
      </c>
      <c r="C3909" s="26">
        <v>44077</v>
      </c>
      <c r="D3909" s="4">
        <v>74</v>
      </c>
      <c r="E3909" s="29">
        <f>D3909+E3885</f>
        <v>96</v>
      </c>
      <c r="G3909" s="82">
        <f>F3909+G3885</f>
        <v>300</v>
      </c>
      <c r="H3909" s="92">
        <f t="shared" si="274"/>
        <v>329</v>
      </c>
      <c r="I3909" s="92">
        <f t="shared" si="272"/>
        <v>5.7960577507653719</v>
      </c>
      <c r="J3909" s="149">
        <f t="shared" si="271"/>
        <v>10.066243803665877</v>
      </c>
    </row>
    <row r="3910" spans="1:10" x14ac:dyDescent="0.25">
      <c r="A3910" s="92">
        <f t="shared" si="273"/>
        <v>186</v>
      </c>
      <c r="B3910" s="5" t="s">
        <v>42</v>
      </c>
      <c r="C3910" s="26">
        <v>44078</v>
      </c>
      <c r="D3910" s="4">
        <v>29</v>
      </c>
      <c r="E3910" s="29">
        <f>D3910+E3886</f>
        <v>52</v>
      </c>
      <c r="G3910" s="82" t="e">
        <f>F3910+G3886</f>
        <v>#REF!</v>
      </c>
      <c r="H3910" s="92">
        <f t="shared" si="274"/>
        <v>358</v>
      </c>
      <c r="I3910" s="92">
        <f t="shared" si="272"/>
        <v>5.8805329864007003</v>
      </c>
      <c r="J3910" s="149">
        <f t="shared" si="271"/>
        <v>8.2062664251945119</v>
      </c>
    </row>
    <row r="3911" spans="1:10" x14ac:dyDescent="0.25">
      <c r="A3911" s="92">
        <f t="shared" si="273"/>
        <v>187</v>
      </c>
      <c r="B3911" s="5" t="s">
        <v>42</v>
      </c>
      <c r="C3911" s="26">
        <v>44079</v>
      </c>
      <c r="D3911" s="4">
        <v>15</v>
      </c>
      <c r="E3911" s="29">
        <f>D3911+E3887</f>
        <v>29</v>
      </c>
      <c r="G3911" s="82" t="e">
        <f>F3911+G3887</f>
        <v>#REF!</v>
      </c>
      <c r="H3911" s="92">
        <f t="shared" si="274"/>
        <v>373</v>
      </c>
      <c r="I3911" s="92">
        <f t="shared" si="272"/>
        <v>5.9215784196438159</v>
      </c>
      <c r="J3911" s="149">
        <f t="shared" si="271"/>
        <v>7.3996617108581395</v>
      </c>
    </row>
    <row r="3912" spans="1:10" x14ac:dyDescent="0.25">
      <c r="A3912" s="92">
        <f t="shared" si="273"/>
        <v>188</v>
      </c>
      <c r="B3912" s="5" t="s">
        <v>42</v>
      </c>
      <c r="C3912" s="26">
        <v>44080</v>
      </c>
      <c r="D3912" s="4">
        <v>4</v>
      </c>
      <c r="E3912" s="29">
        <f>D3912+E3888</f>
        <v>18</v>
      </c>
      <c r="G3912" s="82">
        <f>F3912+G3888</f>
        <v>286</v>
      </c>
      <c r="H3912" s="92">
        <f t="shared" si="274"/>
        <v>377</v>
      </c>
      <c r="I3912" s="92">
        <f t="shared" si="272"/>
        <v>5.9322451874480109</v>
      </c>
      <c r="J3912" s="149">
        <f t="shared" si="271"/>
        <v>7.2912713128448541</v>
      </c>
    </row>
    <row r="3913" spans="1:10" x14ac:dyDescent="0.25">
      <c r="A3913" s="92">
        <f t="shared" si="273"/>
        <v>189</v>
      </c>
      <c r="B3913" s="5" t="s">
        <v>42</v>
      </c>
      <c r="C3913" s="26">
        <v>44081</v>
      </c>
      <c r="D3913" s="4">
        <v>-13</v>
      </c>
      <c r="E3913" s="29">
        <f>D3913+E3889</f>
        <v>2</v>
      </c>
      <c r="G3913" s="82">
        <f>F3913+G3889</f>
        <v>330</v>
      </c>
      <c r="H3913" s="92">
        <f t="shared" si="274"/>
        <v>364</v>
      </c>
      <c r="I3913" s="92">
        <f t="shared" si="272"/>
        <v>5.8971538676367405</v>
      </c>
      <c r="J3913" s="149">
        <f t="shared" si="271"/>
        <v>7.997125298191607</v>
      </c>
    </row>
    <row r="3914" spans="1:10" x14ac:dyDescent="0.25">
      <c r="A3914" s="92">
        <f t="shared" si="273"/>
        <v>190</v>
      </c>
      <c r="B3914" s="5" t="s">
        <v>42</v>
      </c>
      <c r="C3914" s="26">
        <v>44082</v>
      </c>
      <c r="D3914" s="4">
        <v>16</v>
      </c>
      <c r="E3914" s="29">
        <f>D3914+E3890</f>
        <v>33</v>
      </c>
      <c r="F3914" s="4">
        <f>5+2</f>
        <v>7</v>
      </c>
      <c r="G3914" s="82" t="e">
        <f>F3914+G3890</f>
        <v>#REF!</v>
      </c>
      <c r="H3914" s="92">
        <f t="shared" si="274"/>
        <v>380</v>
      </c>
      <c r="I3914" s="92">
        <f t="shared" si="272"/>
        <v>5.9401712527204316</v>
      </c>
      <c r="J3914" s="149">
        <f t="shared" si="271"/>
        <v>9.7690971122376737</v>
      </c>
    </row>
    <row r="3915" spans="1:10" x14ac:dyDescent="0.25">
      <c r="A3915" s="92">
        <f t="shared" si="273"/>
        <v>191</v>
      </c>
      <c r="B3915" s="5" t="s">
        <v>42</v>
      </c>
      <c r="C3915" s="26">
        <v>44083</v>
      </c>
      <c r="D3915" s="4">
        <v>4</v>
      </c>
      <c r="E3915" s="29">
        <f>D3915+E3891</f>
        <v>23</v>
      </c>
      <c r="G3915" s="82" t="e">
        <f>F3915+G3891</f>
        <v>#REF!</v>
      </c>
      <c r="H3915" s="92">
        <f t="shared" si="274"/>
        <v>384</v>
      </c>
      <c r="I3915" s="92">
        <f t="shared" si="272"/>
        <v>5.9506425525877269</v>
      </c>
      <c r="J3915" s="149">
        <f t="shared" si="271"/>
        <v>15.966096824143799</v>
      </c>
    </row>
    <row r="3916" spans="1:10" x14ac:dyDescent="0.25">
      <c r="A3916" s="92">
        <f t="shared" si="273"/>
        <v>192</v>
      </c>
      <c r="B3916" s="5" t="s">
        <v>42</v>
      </c>
      <c r="C3916" s="26">
        <v>44084</v>
      </c>
      <c r="D3916" s="1">
        <v>1</v>
      </c>
      <c r="E3916" s="29">
        <f>D3916+E3892</f>
        <v>20</v>
      </c>
      <c r="G3916" s="82">
        <f>F3916+G3892</f>
        <v>181</v>
      </c>
      <c r="H3916" s="92">
        <f t="shared" si="274"/>
        <v>385</v>
      </c>
      <c r="I3916" s="92">
        <f t="shared" si="272"/>
        <v>5.9532433342877846</v>
      </c>
      <c r="J3916" s="149">
        <f t="shared" si="271"/>
        <v>39.56711799233986</v>
      </c>
    </row>
    <row r="3917" spans="1:10" x14ac:dyDescent="0.25">
      <c r="A3917" s="92">
        <f t="shared" si="273"/>
        <v>193</v>
      </c>
      <c r="B3917" s="5" t="s">
        <v>42</v>
      </c>
      <c r="C3917" s="26">
        <v>44085</v>
      </c>
      <c r="D3917" s="4">
        <v>14</v>
      </c>
      <c r="E3917" s="29">
        <f>D3917+E3893</f>
        <v>33</v>
      </c>
      <c r="G3917" s="82">
        <f>F3917+G3893</f>
        <v>0</v>
      </c>
      <c r="H3917" s="92">
        <f t="shared" si="274"/>
        <v>399</v>
      </c>
      <c r="I3917" s="92">
        <f t="shared" si="272"/>
        <v>5.9889614168898637</v>
      </c>
      <c r="J3917" s="149">
        <f t="shared" si="271"/>
        <v>57.333793502774533</v>
      </c>
    </row>
    <row r="3918" spans="1:10" x14ac:dyDescent="0.25">
      <c r="A3918" s="92">
        <f t="shared" si="273"/>
        <v>194</v>
      </c>
      <c r="B3918" s="5" t="s">
        <v>42</v>
      </c>
      <c r="C3918" s="26">
        <v>44086</v>
      </c>
      <c r="D3918" s="4">
        <v>23</v>
      </c>
      <c r="E3918" s="29">
        <f>D3918+E3894</f>
        <v>44</v>
      </c>
      <c r="F3918" s="4">
        <f>2+3</f>
        <v>5</v>
      </c>
      <c r="G3918" s="82">
        <f>F3918+G3894</f>
        <v>13</v>
      </c>
      <c r="H3918" s="92">
        <f t="shared" si="274"/>
        <v>422</v>
      </c>
      <c r="I3918" s="92">
        <f t="shared" si="272"/>
        <v>6.045005314036012</v>
      </c>
      <c r="J3918" s="149">
        <f t="shared" si="271"/>
        <v>43.899542592080245</v>
      </c>
    </row>
    <row r="3919" spans="1:10" x14ac:dyDescent="0.25">
      <c r="A3919" s="92">
        <f t="shared" si="273"/>
        <v>195</v>
      </c>
      <c r="B3919" s="5" t="s">
        <v>42</v>
      </c>
      <c r="C3919" s="26">
        <v>44087</v>
      </c>
      <c r="D3919" s="4">
        <v>-5</v>
      </c>
      <c r="E3919" s="29">
        <f>D3919+E3895</f>
        <v>30</v>
      </c>
      <c r="G3919" s="82">
        <f>F3919+G3895</f>
        <v>18</v>
      </c>
      <c r="H3919" s="92">
        <f t="shared" si="274"/>
        <v>417</v>
      </c>
      <c r="I3919" s="92">
        <f t="shared" si="272"/>
        <v>6.0330862217988015</v>
      </c>
      <c r="J3919" s="149">
        <f t="shared" si="271"/>
        <v>36.524551801849036</v>
      </c>
    </row>
    <row r="3920" spans="1:10" x14ac:dyDescent="0.25">
      <c r="A3920" s="92">
        <f t="shared" si="273"/>
        <v>196</v>
      </c>
      <c r="B3920" s="5" t="s">
        <v>42</v>
      </c>
      <c r="C3920" s="26">
        <v>44088</v>
      </c>
      <c r="D3920" s="4">
        <v>0</v>
      </c>
      <c r="E3920" s="29">
        <f>D3920+E3896</f>
        <v>21</v>
      </c>
      <c r="G3920" s="82">
        <f>F3920+G3896</f>
        <v>34</v>
      </c>
      <c r="H3920" s="92">
        <f t="shared" si="274"/>
        <v>417</v>
      </c>
      <c r="I3920" s="92">
        <f t="shared" si="272"/>
        <v>6.0330862217988015</v>
      </c>
      <c r="J3920" s="149">
        <f t="shared" si="271"/>
        <v>33.560496303750732</v>
      </c>
    </row>
    <row r="3921" spans="1:10" x14ac:dyDescent="0.25">
      <c r="A3921" s="92">
        <f t="shared" si="273"/>
        <v>197</v>
      </c>
      <c r="B3921" s="61" t="s">
        <v>42</v>
      </c>
      <c r="C3921" s="26">
        <v>44089</v>
      </c>
      <c r="D3921" s="4">
        <v>11</v>
      </c>
      <c r="E3921" s="29">
        <f>D3921+E3897</f>
        <v>34</v>
      </c>
      <c r="G3921" s="82">
        <f>F3921+G3897</f>
        <v>42</v>
      </c>
      <c r="H3921" s="92">
        <f t="shared" si="274"/>
        <v>428</v>
      </c>
      <c r="I3921" s="92">
        <f t="shared" si="272"/>
        <v>6.0591231955817966</v>
      </c>
      <c r="J3921" s="149">
        <f t="shared" si="271"/>
        <v>37.796872902879912</v>
      </c>
    </row>
    <row r="3922" spans="1:10" x14ac:dyDescent="0.25">
      <c r="A3922" s="92">
        <f t="shared" si="273"/>
        <v>198</v>
      </c>
      <c r="B3922" s="61" t="s">
        <v>42</v>
      </c>
      <c r="C3922" s="26">
        <v>44090</v>
      </c>
      <c r="D3922" s="4">
        <v>0</v>
      </c>
      <c r="E3922" s="29">
        <f>D3922+E3898</f>
        <v>40</v>
      </c>
      <c r="F3922" s="4">
        <f>2</f>
        <v>2</v>
      </c>
      <c r="G3922" s="82">
        <f>F3922+G3898</f>
        <v>61</v>
      </c>
      <c r="H3922" s="92">
        <f t="shared" si="274"/>
        <v>428</v>
      </c>
      <c r="I3922" s="92">
        <f t="shared" si="272"/>
        <v>6.0591231955817966</v>
      </c>
      <c r="J3922" s="149">
        <f t="shared" si="271"/>
        <v>41.316756160141807</v>
      </c>
    </row>
    <row r="3923" spans="1:10" x14ac:dyDescent="0.25">
      <c r="A3923" s="92">
        <f t="shared" si="273"/>
        <v>199</v>
      </c>
      <c r="B3923" s="61" t="s">
        <v>42</v>
      </c>
      <c r="C3923" s="26">
        <v>44091</v>
      </c>
      <c r="D3923" s="4">
        <v>20</v>
      </c>
      <c r="E3923" s="29">
        <f>D3923+E3899</f>
        <v>78</v>
      </c>
      <c r="G3923" s="82">
        <f>F3923+G3899</f>
        <v>60</v>
      </c>
      <c r="H3923" s="92">
        <f t="shared" si="274"/>
        <v>448</v>
      </c>
      <c r="I3923" s="92">
        <f t="shared" si="272"/>
        <v>6.1047932324149849</v>
      </c>
      <c r="J3923" s="149">
        <f t="shared" si="271"/>
        <v>40.043940610688743</v>
      </c>
    </row>
    <row r="3924" spans="1:10" x14ac:dyDescent="0.25">
      <c r="A3924" s="92">
        <f t="shared" si="273"/>
        <v>200</v>
      </c>
      <c r="B3924" s="61" t="s">
        <v>42</v>
      </c>
      <c r="C3924" s="26">
        <v>44092</v>
      </c>
      <c r="D3924" s="4">
        <v>15</v>
      </c>
      <c r="E3924" s="29">
        <f>D3924+E3900</f>
        <v>49</v>
      </c>
      <c r="F3924" s="4">
        <f>4+2</f>
        <v>6</v>
      </c>
      <c r="G3924" s="82">
        <f>F3924+G3900</f>
        <v>68</v>
      </c>
      <c r="H3924" s="92">
        <f t="shared" si="274"/>
        <v>463</v>
      </c>
      <c r="I3924" s="92">
        <f t="shared" si="272"/>
        <v>6.1377270540862341</v>
      </c>
      <c r="J3924" s="149">
        <f t="shared" ref="J3924:J3943" si="275">LN(2)/SLOPE(I3917:I3924,A3917:A3924)</f>
        <v>40.309104651978487</v>
      </c>
    </row>
    <row r="3925" spans="1:10" x14ac:dyDescent="0.25">
      <c r="A3925" s="92">
        <f t="shared" si="273"/>
        <v>201</v>
      </c>
      <c r="B3925" s="61" t="s">
        <v>42</v>
      </c>
      <c r="C3925" s="26">
        <v>44093</v>
      </c>
      <c r="D3925" s="4">
        <v>1</v>
      </c>
      <c r="E3925" s="29">
        <f>D3925+E3901</f>
        <v>57</v>
      </c>
      <c r="F3925" s="4">
        <f>1</f>
        <v>1</v>
      </c>
      <c r="G3925" s="82">
        <f>F3925+G3901</f>
        <v>63</v>
      </c>
      <c r="H3925" s="92">
        <f t="shared" si="274"/>
        <v>464</v>
      </c>
      <c r="I3925" s="92">
        <f t="shared" si="272"/>
        <v>6.1398845522262553</v>
      </c>
      <c r="J3925" s="149">
        <f t="shared" si="275"/>
        <v>41.515293589601491</v>
      </c>
    </row>
    <row r="3926" spans="1:10" x14ac:dyDescent="0.25">
      <c r="A3926" s="92">
        <f t="shared" si="273"/>
        <v>202</v>
      </c>
      <c r="B3926" s="61" t="s">
        <v>42</v>
      </c>
      <c r="C3926" s="26">
        <v>44094</v>
      </c>
      <c r="D3926" s="4">
        <v>8</v>
      </c>
      <c r="E3926" s="29">
        <f>D3926+E3902</f>
        <v>66</v>
      </c>
      <c r="G3926" s="82">
        <f>F3926+G3902</f>
        <v>105</v>
      </c>
      <c r="H3926" s="92">
        <f t="shared" si="274"/>
        <v>472</v>
      </c>
      <c r="I3926" s="92">
        <f t="shared" si="272"/>
        <v>6.156978985585555</v>
      </c>
      <c r="J3926" s="149">
        <f t="shared" si="275"/>
        <v>34.601284125340179</v>
      </c>
    </row>
    <row r="3927" spans="1:10" x14ac:dyDescent="0.25">
      <c r="A3927" s="92">
        <f t="shared" si="273"/>
        <v>203</v>
      </c>
      <c r="B3927" s="61" t="s">
        <v>42</v>
      </c>
      <c r="C3927" s="26">
        <v>44095</v>
      </c>
      <c r="D3927" s="4">
        <v>18</v>
      </c>
      <c r="E3927" s="29">
        <f>D3927+E3903</f>
        <v>51</v>
      </c>
      <c r="G3927" s="82" t="e">
        <f>F3927+G3903</f>
        <v>#REF!</v>
      </c>
      <c r="H3927" s="92">
        <f t="shared" si="274"/>
        <v>490</v>
      </c>
      <c r="I3927" s="92">
        <f t="shared" si="272"/>
        <v>6.1944053911046719</v>
      </c>
      <c r="J3927" s="149">
        <f t="shared" si="275"/>
        <v>30.745846344669797</v>
      </c>
    </row>
    <row r="3928" spans="1:10" x14ac:dyDescent="0.25">
      <c r="A3928" s="92">
        <f t="shared" si="273"/>
        <v>204</v>
      </c>
      <c r="B3928" s="61" t="s">
        <v>42</v>
      </c>
      <c r="C3928" s="26">
        <v>44096</v>
      </c>
      <c r="D3928" s="4">
        <v>27</v>
      </c>
      <c r="E3928" s="29">
        <f>D3928+E3904</f>
        <v>63</v>
      </c>
      <c r="G3928" s="82" t="e">
        <f>F3928+G3904</f>
        <v>#REF!</v>
      </c>
      <c r="H3928" s="92">
        <f t="shared" si="274"/>
        <v>517</v>
      </c>
      <c r="I3928" s="92">
        <f t="shared" si="272"/>
        <v>6.2480428745084291</v>
      </c>
      <c r="J3928" s="149">
        <f t="shared" si="275"/>
        <v>26.986164484867995</v>
      </c>
    </row>
    <row r="3929" spans="1:10" x14ac:dyDescent="0.25">
      <c r="A3929" s="92">
        <f t="shared" si="273"/>
        <v>205</v>
      </c>
      <c r="B3929" s="61" t="s">
        <v>42</v>
      </c>
      <c r="C3929" s="26">
        <v>44097</v>
      </c>
      <c r="D3929" s="4">
        <v>19</v>
      </c>
      <c r="E3929" s="29">
        <f>D3929+E3905</f>
        <v>56</v>
      </c>
      <c r="F3929" s="4">
        <f>1+3</f>
        <v>4</v>
      </c>
      <c r="G3929" s="82" t="e">
        <f>F3929+G3905</f>
        <v>#REF!</v>
      </c>
      <c r="H3929" s="92">
        <f t="shared" si="274"/>
        <v>536</v>
      </c>
      <c r="I3929" s="92">
        <f t="shared" si="272"/>
        <v>6.2841341610708019</v>
      </c>
      <c r="J3929" s="149">
        <f t="shared" si="275"/>
        <v>23.492206616540781</v>
      </c>
    </row>
    <row r="3930" spans="1:10" x14ac:dyDescent="0.25">
      <c r="A3930" s="92">
        <f t="shared" si="273"/>
        <v>206</v>
      </c>
      <c r="B3930" s="61" t="s">
        <v>42</v>
      </c>
      <c r="C3930" s="26">
        <v>44098</v>
      </c>
      <c r="D3930" s="4">
        <v>12</v>
      </c>
      <c r="E3930" s="29">
        <f>D3930+E3906</f>
        <v>36</v>
      </c>
      <c r="G3930" s="82">
        <f>F3930+G3906</f>
        <v>277</v>
      </c>
      <c r="H3930" s="92">
        <f t="shared" si="274"/>
        <v>548</v>
      </c>
      <c r="I3930" s="92">
        <f t="shared" si="272"/>
        <v>6.3062752869480159</v>
      </c>
      <c r="J3930" s="149">
        <f t="shared" si="275"/>
        <v>23.249650880992185</v>
      </c>
    </row>
    <row r="3931" spans="1:10" x14ac:dyDescent="0.25">
      <c r="A3931" s="92">
        <f t="shared" si="273"/>
        <v>207</v>
      </c>
      <c r="B3931" s="61" t="s">
        <v>42</v>
      </c>
      <c r="C3931" s="26">
        <v>44099</v>
      </c>
      <c r="D3931" s="4">
        <v>8</v>
      </c>
      <c r="E3931" s="29">
        <f>D3931+E3907</f>
        <v>31</v>
      </c>
      <c r="G3931" s="82" t="e">
        <f>F3931+G3907</f>
        <v>#REF!</v>
      </c>
      <c r="H3931" s="92">
        <f t="shared" si="274"/>
        <v>556</v>
      </c>
      <c r="I3931" s="92">
        <f t="shared" si="272"/>
        <v>6.3207682942505823</v>
      </c>
      <c r="J3931" s="149">
        <f t="shared" si="275"/>
        <v>22.847909068928903</v>
      </c>
    </row>
    <row r="3932" spans="1:10" x14ac:dyDescent="0.25">
      <c r="A3932" s="92">
        <f t="shared" si="273"/>
        <v>208</v>
      </c>
      <c r="B3932" s="61" t="s">
        <v>42</v>
      </c>
      <c r="C3932" s="26">
        <v>44100</v>
      </c>
      <c r="D3932" s="4">
        <v>2</v>
      </c>
      <c r="E3932" s="29">
        <f>D3932+E3908</f>
        <v>56</v>
      </c>
      <c r="F3932" s="4">
        <f>1+2</f>
        <v>3</v>
      </c>
      <c r="G3932" s="82" t="e">
        <f>F3932+G3908</f>
        <v>#REF!</v>
      </c>
      <c r="H3932" s="92">
        <f t="shared" si="274"/>
        <v>558</v>
      </c>
      <c r="I3932" s="92">
        <f t="shared" si="272"/>
        <v>6.3243589623813108</v>
      </c>
      <c r="J3932" s="149">
        <f t="shared" si="275"/>
        <v>23.458946309205452</v>
      </c>
    </row>
    <row r="3933" spans="1:10" x14ac:dyDescent="0.25">
      <c r="A3933" s="92">
        <f t="shared" si="273"/>
        <v>209</v>
      </c>
      <c r="B3933" s="61" t="s">
        <v>42</v>
      </c>
      <c r="C3933" s="26">
        <v>44101</v>
      </c>
      <c r="D3933" s="4">
        <v>65</v>
      </c>
      <c r="E3933" s="29">
        <f>D3933+E3909</f>
        <v>161</v>
      </c>
      <c r="G3933" s="82">
        <f>F3933+G3909</f>
        <v>300</v>
      </c>
      <c r="H3933" s="92">
        <f t="shared" si="274"/>
        <v>623</v>
      </c>
      <c r="I3933" s="92">
        <f t="shared" si="272"/>
        <v>6.4345465187874531</v>
      </c>
      <c r="J3933" s="149">
        <f t="shared" si="275"/>
        <v>20.551772573464255</v>
      </c>
    </row>
    <row r="3934" spans="1:10" x14ac:dyDescent="0.25">
      <c r="A3934" s="92">
        <f t="shared" si="273"/>
        <v>210</v>
      </c>
      <c r="B3934" s="61" t="s">
        <v>42</v>
      </c>
      <c r="C3934" s="26">
        <v>44102</v>
      </c>
      <c r="D3934" s="4">
        <v>72</v>
      </c>
      <c r="E3934" s="29">
        <f>D3934+E3910</f>
        <v>124</v>
      </c>
      <c r="G3934" s="82" t="e">
        <f>F3934+G3910</f>
        <v>#REF!</v>
      </c>
      <c r="H3934" s="92">
        <f>IF(EXACT(B3934,B3933),D3934+H3933,E3934)</f>
        <v>695</v>
      </c>
      <c r="I3934" s="92">
        <f t="shared" si="272"/>
        <v>6.543911845564792</v>
      </c>
      <c r="J3934" s="149">
        <f t="shared" si="275"/>
        <v>16.56816704741345</v>
      </c>
    </row>
    <row r="3935" spans="1:10" x14ac:dyDescent="0.25">
      <c r="A3935" s="92">
        <f t="shared" si="273"/>
        <v>211</v>
      </c>
      <c r="B3935" s="61" t="s">
        <v>42</v>
      </c>
      <c r="C3935" s="26">
        <v>44103</v>
      </c>
      <c r="D3935" s="4">
        <v>20</v>
      </c>
      <c r="E3935" s="29">
        <f>D3935+E3911</f>
        <v>49</v>
      </c>
      <c r="F3935" s="4">
        <v>4</v>
      </c>
      <c r="G3935" s="82" t="e">
        <f>F3935+G3911</f>
        <v>#REF!</v>
      </c>
      <c r="H3935" s="92">
        <f t="shared" ref="H3935:H3998" si="276">IF(EXACT(B3935,B3934),D3935+H3934,E3935)</f>
        <v>715</v>
      </c>
      <c r="I3935" s="92">
        <f t="shared" si="272"/>
        <v>6.5722825426940075</v>
      </c>
      <c r="J3935" s="149">
        <f t="shared" si="275"/>
        <v>14.714379019332148</v>
      </c>
    </row>
    <row r="3936" spans="1:10" x14ac:dyDescent="0.25">
      <c r="A3936" s="92">
        <f t="shared" si="273"/>
        <v>212</v>
      </c>
      <c r="B3936" s="61" t="s">
        <v>42</v>
      </c>
      <c r="C3936" s="26">
        <v>44104</v>
      </c>
      <c r="D3936" s="4">
        <v>2</v>
      </c>
      <c r="E3936" s="29">
        <f>D3936+E3912</f>
        <v>20</v>
      </c>
      <c r="F3936" s="4">
        <f>1+2</f>
        <v>3</v>
      </c>
      <c r="G3936" s="82">
        <f>F3936+G3912</f>
        <v>289</v>
      </c>
      <c r="H3936" s="92">
        <f t="shared" si="276"/>
        <v>717</v>
      </c>
      <c r="I3936" s="92">
        <f t="shared" si="272"/>
        <v>6.5750758405996201</v>
      </c>
      <c r="J3936" s="149">
        <f t="shared" si="275"/>
        <v>14.042668890273715</v>
      </c>
    </row>
    <row r="3937" spans="1:10" x14ac:dyDescent="0.25">
      <c r="A3937" s="92">
        <f t="shared" si="273"/>
        <v>213</v>
      </c>
      <c r="B3937" s="61" t="s">
        <v>42</v>
      </c>
      <c r="C3937" s="26">
        <v>44105</v>
      </c>
      <c r="D3937" s="4">
        <v>34</v>
      </c>
      <c r="E3937" s="29">
        <f>D3937+E3913</f>
        <v>36</v>
      </c>
      <c r="F3937" s="4">
        <v>1</v>
      </c>
      <c r="G3937" s="82">
        <f>F3937+G3913</f>
        <v>331</v>
      </c>
      <c r="H3937" s="92">
        <f t="shared" si="276"/>
        <v>751</v>
      </c>
      <c r="I3937" s="92">
        <f t="shared" si="272"/>
        <v>6.6214056517641344</v>
      </c>
      <c r="J3937" s="149">
        <f t="shared" si="275"/>
        <v>13.444914480083895</v>
      </c>
    </row>
    <row r="3938" spans="1:10" x14ac:dyDescent="0.25">
      <c r="A3938" s="92">
        <f t="shared" si="273"/>
        <v>214</v>
      </c>
      <c r="B3938" s="61" t="s">
        <v>42</v>
      </c>
      <c r="C3938" s="26">
        <v>44106</v>
      </c>
      <c r="D3938" s="4">
        <v>3</v>
      </c>
      <c r="E3938" s="29">
        <f>D3938+E3914</f>
        <v>36</v>
      </c>
      <c r="F3938" s="4">
        <v>4</v>
      </c>
      <c r="G3938" s="82" t="e">
        <f>F3938+G3914</f>
        <v>#REF!</v>
      </c>
      <c r="H3938" s="92">
        <f t="shared" si="276"/>
        <v>754</v>
      </c>
      <c r="I3938" s="92">
        <f t="shared" si="272"/>
        <v>6.6253923680079563</v>
      </c>
      <c r="J3938" s="149">
        <f t="shared" si="275"/>
        <v>14.314319692739536</v>
      </c>
    </row>
    <row r="3939" spans="1:10" x14ac:dyDescent="0.25">
      <c r="A3939" s="92">
        <f t="shared" si="273"/>
        <v>215</v>
      </c>
      <c r="B3939" s="61" t="s">
        <v>42</v>
      </c>
      <c r="C3939" s="26">
        <v>44107</v>
      </c>
      <c r="D3939" s="4">
        <v>75</v>
      </c>
      <c r="E3939" s="29">
        <f>D3939+E3915</f>
        <v>98</v>
      </c>
      <c r="G3939" s="82" t="e">
        <f>F3939+G3915</f>
        <v>#REF!</v>
      </c>
      <c r="H3939" s="92">
        <f t="shared" si="276"/>
        <v>829</v>
      </c>
      <c r="I3939" s="92">
        <f t="shared" si="272"/>
        <v>6.7202201551352951</v>
      </c>
      <c r="J3939" s="149">
        <f t="shared" si="275"/>
        <v>14.701145851613509</v>
      </c>
    </row>
    <row r="3940" spans="1:10" x14ac:dyDescent="0.25">
      <c r="A3940" s="92">
        <f t="shared" si="273"/>
        <v>216</v>
      </c>
      <c r="B3940" s="61" t="s">
        <v>42</v>
      </c>
      <c r="C3940" s="26">
        <v>44108</v>
      </c>
      <c r="D3940" s="4">
        <v>10</v>
      </c>
      <c r="E3940" s="29">
        <f>D3940+E3916</f>
        <v>30</v>
      </c>
      <c r="F3940" s="4">
        <f>2</f>
        <v>2</v>
      </c>
      <c r="G3940" s="82">
        <f>F3940+G3916</f>
        <v>183</v>
      </c>
      <c r="H3940" s="92">
        <f t="shared" si="276"/>
        <v>839</v>
      </c>
      <c r="I3940" s="92">
        <f t="shared" si="272"/>
        <v>6.7322107064672059</v>
      </c>
      <c r="J3940" s="149">
        <f t="shared" si="275"/>
        <v>18.362382464081964</v>
      </c>
    </row>
    <row r="3941" spans="1:10" x14ac:dyDescent="0.25">
      <c r="A3941" s="92">
        <f t="shared" si="273"/>
        <v>217</v>
      </c>
      <c r="B3941" s="61" t="s">
        <v>42</v>
      </c>
      <c r="C3941" s="26">
        <v>44109</v>
      </c>
      <c r="D3941" s="4">
        <v>84</v>
      </c>
      <c r="E3941" s="29">
        <f>D3941+E3917</f>
        <v>117</v>
      </c>
      <c r="G3941" s="82">
        <f>F3941+G3917</f>
        <v>0</v>
      </c>
      <c r="H3941" s="92">
        <f t="shared" si="276"/>
        <v>923</v>
      </c>
      <c r="I3941" s="92">
        <f t="shared" si="272"/>
        <v>6.8276292345028518</v>
      </c>
      <c r="J3941" s="149">
        <f t="shared" si="275"/>
        <v>18.053605934096186</v>
      </c>
    </row>
    <row r="3942" spans="1:10" x14ac:dyDescent="0.25">
      <c r="A3942" s="92">
        <f t="shared" si="273"/>
        <v>218</v>
      </c>
      <c r="B3942" s="61" t="s">
        <v>42</v>
      </c>
      <c r="C3942" s="26">
        <v>44110</v>
      </c>
      <c r="D3942" s="4">
        <v>64</v>
      </c>
      <c r="E3942" s="29">
        <f>D3942+E3918</f>
        <v>108</v>
      </c>
      <c r="G3942" s="82">
        <f>F3942+G3918</f>
        <v>13</v>
      </c>
      <c r="H3942" s="92">
        <f t="shared" si="276"/>
        <v>987</v>
      </c>
      <c r="I3942" s="92">
        <f t="shared" si="272"/>
        <v>6.8946700394334819</v>
      </c>
      <c r="J3942" s="149">
        <f t="shared" si="275"/>
        <v>14.752586398675401</v>
      </c>
    </row>
    <row r="3943" spans="1:10" x14ac:dyDescent="0.25">
      <c r="A3943" s="92">
        <f t="shared" si="273"/>
        <v>219</v>
      </c>
      <c r="B3943" s="61" t="s">
        <v>42</v>
      </c>
      <c r="C3943" s="26">
        <v>44111</v>
      </c>
      <c r="D3943" s="4">
        <v>6</v>
      </c>
      <c r="E3943" s="29">
        <f>D3943+E3919</f>
        <v>36</v>
      </c>
      <c r="G3943" s="82">
        <f>F3943+G3919</f>
        <v>18</v>
      </c>
      <c r="H3943" s="92">
        <f t="shared" si="276"/>
        <v>993</v>
      </c>
      <c r="I3943" s="92">
        <f t="shared" si="272"/>
        <v>6.9007306640451729</v>
      </c>
      <c r="J3943" s="149">
        <f t="shared" si="275"/>
        <v>13.652926323612625</v>
      </c>
    </row>
    <row r="3944" spans="1:10" x14ac:dyDescent="0.25">
      <c r="A3944" s="92">
        <f t="shared" si="273"/>
        <v>1</v>
      </c>
      <c r="B3944" s="5" t="s">
        <v>43</v>
      </c>
      <c r="C3944" s="26">
        <v>43893</v>
      </c>
      <c r="D3944" s="4">
        <v>0</v>
      </c>
      <c r="E3944" s="29">
        <v>0</v>
      </c>
      <c r="G3944" s="82"/>
      <c r="H3944" s="92">
        <f t="shared" si="276"/>
        <v>0</v>
      </c>
      <c r="I3944" s="92" t="e">
        <f t="shared" si="272"/>
        <v>#NUM!</v>
      </c>
    </row>
    <row r="3945" spans="1:10" x14ac:dyDescent="0.25">
      <c r="A3945" s="92">
        <f t="shared" si="273"/>
        <v>2</v>
      </c>
      <c r="B3945" s="5" t="s">
        <v>43</v>
      </c>
      <c r="C3945" s="26">
        <v>43894</v>
      </c>
      <c r="D3945" s="4">
        <v>0</v>
      </c>
      <c r="E3945" s="29">
        <v>0</v>
      </c>
      <c r="G3945" s="82">
        <f>F3945+G3921</f>
        <v>42</v>
      </c>
      <c r="H3945" s="92">
        <f t="shared" si="276"/>
        <v>0</v>
      </c>
      <c r="I3945" s="92" t="e">
        <f t="shared" si="272"/>
        <v>#NUM!</v>
      </c>
    </row>
    <row r="3946" spans="1:10" x14ac:dyDescent="0.25">
      <c r="A3946" s="92">
        <f t="shared" si="273"/>
        <v>3</v>
      </c>
      <c r="B3946" s="5" t="s">
        <v>43</v>
      </c>
      <c r="C3946" s="26">
        <v>43895</v>
      </c>
      <c r="D3946" s="4">
        <v>0</v>
      </c>
      <c r="E3946" s="29">
        <v>0</v>
      </c>
      <c r="G3946" s="82">
        <f>F3946+G3922</f>
        <v>61</v>
      </c>
      <c r="H3946" s="92">
        <f t="shared" si="276"/>
        <v>0</v>
      </c>
      <c r="I3946" s="92" t="e">
        <f t="shared" si="272"/>
        <v>#NUM!</v>
      </c>
    </row>
    <row r="3947" spans="1:10" x14ac:dyDescent="0.25">
      <c r="A3947" s="92">
        <f t="shared" si="273"/>
        <v>4</v>
      </c>
      <c r="B3947" s="5" t="s">
        <v>43</v>
      </c>
      <c r="C3947" s="26">
        <v>43896</v>
      </c>
      <c r="D3947" s="4">
        <v>0</v>
      </c>
      <c r="E3947" s="29">
        <v>0</v>
      </c>
      <c r="G3947" s="82">
        <f>F3947+G3923</f>
        <v>60</v>
      </c>
      <c r="H3947" s="92">
        <f t="shared" si="276"/>
        <v>0</v>
      </c>
      <c r="I3947" s="92" t="e">
        <f t="shared" si="272"/>
        <v>#NUM!</v>
      </c>
    </row>
    <row r="3948" spans="1:10" x14ac:dyDescent="0.25">
      <c r="A3948" s="92">
        <f t="shared" si="273"/>
        <v>5</v>
      </c>
      <c r="B3948" s="5" t="s">
        <v>43</v>
      </c>
      <c r="C3948" s="26">
        <v>43897</v>
      </c>
      <c r="D3948" s="4">
        <v>0</v>
      </c>
      <c r="E3948" s="29">
        <v>0</v>
      </c>
      <c r="G3948" s="82">
        <f>F3948+G3924</f>
        <v>68</v>
      </c>
      <c r="H3948" s="92">
        <f t="shared" si="276"/>
        <v>0</v>
      </c>
      <c r="I3948" s="92" t="e">
        <f t="shared" si="272"/>
        <v>#NUM!</v>
      </c>
    </row>
    <row r="3949" spans="1:10" x14ac:dyDescent="0.25">
      <c r="A3949" s="92">
        <f t="shared" si="273"/>
        <v>6</v>
      </c>
      <c r="B3949" s="5" t="s">
        <v>43</v>
      </c>
      <c r="C3949" s="26">
        <v>43898</v>
      </c>
      <c r="D3949" s="4">
        <v>0</v>
      </c>
      <c r="E3949" s="29">
        <v>0</v>
      </c>
      <c r="G3949" s="82">
        <f>F3949+G3925</f>
        <v>63</v>
      </c>
      <c r="H3949" s="92">
        <f t="shared" si="276"/>
        <v>0</v>
      </c>
      <c r="I3949" s="92" t="e">
        <f t="shared" si="272"/>
        <v>#NUM!</v>
      </c>
    </row>
    <row r="3950" spans="1:10" x14ac:dyDescent="0.25">
      <c r="A3950" s="92">
        <f t="shared" si="273"/>
        <v>7</v>
      </c>
      <c r="B3950" s="5" t="s">
        <v>43</v>
      </c>
      <c r="C3950" s="26">
        <v>43899</v>
      </c>
      <c r="D3950" s="4">
        <v>1</v>
      </c>
      <c r="E3950" s="29">
        <v>1</v>
      </c>
      <c r="G3950" s="82">
        <f>F3950+G3926</f>
        <v>105</v>
      </c>
      <c r="H3950" s="92">
        <f t="shared" si="276"/>
        <v>1</v>
      </c>
      <c r="I3950" s="92">
        <f t="shared" si="272"/>
        <v>0</v>
      </c>
      <c r="J3950" s="149" t="e">
        <f>LN(2)/SLOPE(I3943:I3950,A3943:A3950)</f>
        <v>#NUM!</v>
      </c>
    </row>
    <row r="3951" spans="1:10" x14ac:dyDescent="0.25">
      <c r="A3951" s="92">
        <f t="shared" si="273"/>
        <v>8</v>
      </c>
      <c r="B3951" s="5" t="s">
        <v>43</v>
      </c>
      <c r="C3951" s="26">
        <v>43900</v>
      </c>
      <c r="D3951" s="4">
        <v>0</v>
      </c>
      <c r="E3951" s="29">
        <v>1</v>
      </c>
      <c r="G3951" s="82" t="e">
        <f>F3951+G3927</f>
        <v>#REF!</v>
      </c>
      <c r="H3951" s="92">
        <f t="shared" si="276"/>
        <v>1</v>
      </c>
      <c r="I3951" s="92">
        <f t="shared" si="272"/>
        <v>0</v>
      </c>
      <c r="J3951" s="149" t="e">
        <f t="shared" ref="J3951:J4014" si="277">LN(2)/SLOPE(I3944:I3951,A3944:A3951)</f>
        <v>#NUM!</v>
      </c>
    </row>
    <row r="3952" spans="1:10" x14ac:dyDescent="0.25">
      <c r="A3952" s="92">
        <f t="shared" si="273"/>
        <v>9</v>
      </c>
      <c r="B3952" s="5" t="s">
        <v>43</v>
      </c>
      <c r="C3952" s="26">
        <v>43901</v>
      </c>
      <c r="D3952" s="4">
        <v>0</v>
      </c>
      <c r="E3952" s="29">
        <v>1</v>
      </c>
      <c r="G3952" s="82" t="e">
        <f>F3952+G3928</f>
        <v>#REF!</v>
      </c>
      <c r="H3952" s="92">
        <f t="shared" si="276"/>
        <v>1</v>
      </c>
      <c r="I3952" s="92">
        <f t="shared" si="272"/>
        <v>0</v>
      </c>
      <c r="J3952" s="149" t="e">
        <f t="shared" si="277"/>
        <v>#NUM!</v>
      </c>
    </row>
    <row r="3953" spans="1:10" x14ac:dyDescent="0.25">
      <c r="A3953" s="92">
        <f t="shared" si="273"/>
        <v>10</v>
      </c>
      <c r="B3953" s="5" t="s">
        <v>43</v>
      </c>
      <c r="C3953" s="26">
        <v>43902</v>
      </c>
      <c r="D3953" s="4">
        <v>0</v>
      </c>
      <c r="E3953" s="29">
        <v>1</v>
      </c>
      <c r="G3953" s="82" t="e">
        <f>F3953+G3929</f>
        <v>#REF!</v>
      </c>
      <c r="H3953" s="92">
        <f t="shared" si="276"/>
        <v>1</v>
      </c>
      <c r="I3953" s="92">
        <f t="shared" si="272"/>
        <v>0</v>
      </c>
      <c r="J3953" s="149" t="e">
        <f t="shared" si="277"/>
        <v>#NUM!</v>
      </c>
    </row>
    <row r="3954" spans="1:10" x14ac:dyDescent="0.25">
      <c r="A3954" s="92">
        <f t="shared" si="273"/>
        <v>11</v>
      </c>
      <c r="B3954" s="5" t="s">
        <v>43</v>
      </c>
      <c r="C3954" s="26">
        <v>43903</v>
      </c>
      <c r="D3954" s="4">
        <v>0</v>
      </c>
      <c r="E3954" s="29">
        <v>1</v>
      </c>
      <c r="G3954" s="82">
        <f>F3954+G3930</f>
        <v>277</v>
      </c>
      <c r="H3954" s="92">
        <f t="shared" si="276"/>
        <v>1</v>
      </c>
      <c r="I3954" s="92">
        <f t="shared" si="272"/>
        <v>0</v>
      </c>
      <c r="J3954" s="149" t="e">
        <f t="shared" si="277"/>
        <v>#NUM!</v>
      </c>
    </row>
    <row r="3955" spans="1:10" x14ac:dyDescent="0.25">
      <c r="A3955" s="92">
        <f t="shared" si="273"/>
        <v>12</v>
      </c>
      <c r="B3955" s="5" t="s">
        <v>43</v>
      </c>
      <c r="C3955" s="26">
        <v>43904</v>
      </c>
      <c r="D3955" s="4">
        <v>2</v>
      </c>
      <c r="E3955" s="29">
        <v>3</v>
      </c>
      <c r="G3955" s="82" t="e">
        <f>F3955+G3931</f>
        <v>#REF!</v>
      </c>
      <c r="H3955" s="92">
        <f t="shared" si="276"/>
        <v>3</v>
      </c>
      <c r="I3955" s="92">
        <f t="shared" si="272"/>
        <v>1.0986122886681098</v>
      </c>
      <c r="J3955" s="149" t="e">
        <f t="shared" si="277"/>
        <v>#NUM!</v>
      </c>
    </row>
    <row r="3956" spans="1:10" x14ac:dyDescent="0.25">
      <c r="A3956" s="92">
        <f t="shared" si="273"/>
        <v>13</v>
      </c>
      <c r="B3956" s="5" t="s">
        <v>43</v>
      </c>
      <c r="C3956" s="26">
        <v>43905</v>
      </c>
      <c r="D3956" s="4">
        <v>0</v>
      </c>
      <c r="E3956" s="29">
        <v>3</v>
      </c>
      <c r="G3956" s="82" t="e">
        <f>F3956+G3932</f>
        <v>#REF!</v>
      </c>
      <c r="H3956" s="92">
        <f t="shared" si="276"/>
        <v>3</v>
      </c>
      <c r="I3956" s="92">
        <f t="shared" si="272"/>
        <v>1.0986122886681098</v>
      </c>
      <c r="J3956" s="149" t="e">
        <f t="shared" si="277"/>
        <v>#NUM!</v>
      </c>
    </row>
    <row r="3957" spans="1:10" x14ac:dyDescent="0.25">
      <c r="A3957" s="92">
        <f t="shared" si="273"/>
        <v>14</v>
      </c>
      <c r="B3957" s="5" t="s">
        <v>43</v>
      </c>
      <c r="C3957" s="26">
        <v>43906</v>
      </c>
      <c r="D3957" s="4">
        <v>0</v>
      </c>
      <c r="E3957" s="29">
        <v>3</v>
      </c>
      <c r="G3957" s="82">
        <f>F3957+G3933</f>
        <v>300</v>
      </c>
      <c r="H3957" s="92">
        <f t="shared" si="276"/>
        <v>3</v>
      </c>
      <c r="I3957" s="92">
        <f t="shared" si="272"/>
        <v>1.0986122886681098</v>
      </c>
      <c r="J3957" s="149">
        <f t="shared" si="277"/>
        <v>3.5332066200001617</v>
      </c>
    </row>
    <row r="3958" spans="1:10" x14ac:dyDescent="0.25">
      <c r="A3958" s="92">
        <f t="shared" si="273"/>
        <v>15</v>
      </c>
      <c r="B3958" s="5" t="s">
        <v>43</v>
      </c>
      <c r="C3958" s="26">
        <v>43907</v>
      </c>
      <c r="D3958" s="4">
        <v>0</v>
      </c>
      <c r="E3958" s="29">
        <v>3</v>
      </c>
      <c r="G3958" s="82" t="e">
        <f>F3958+G3934</f>
        <v>#REF!</v>
      </c>
      <c r="H3958" s="92">
        <f t="shared" si="276"/>
        <v>3</v>
      </c>
      <c r="I3958" s="92">
        <f t="shared" si="272"/>
        <v>1.0986122886681098</v>
      </c>
      <c r="J3958" s="149">
        <f t="shared" si="277"/>
        <v>3.312381206250151</v>
      </c>
    </row>
    <row r="3959" spans="1:10" x14ac:dyDescent="0.25">
      <c r="A3959" s="92">
        <f t="shared" si="273"/>
        <v>16</v>
      </c>
      <c r="B3959" s="5" t="s">
        <v>43</v>
      </c>
      <c r="C3959" s="26">
        <v>43908</v>
      </c>
      <c r="D3959" s="4">
        <v>0</v>
      </c>
      <c r="E3959" s="29">
        <v>3</v>
      </c>
      <c r="G3959" s="82" t="e">
        <f>F3959+G3935</f>
        <v>#REF!</v>
      </c>
      <c r="H3959" s="92">
        <f t="shared" si="276"/>
        <v>3</v>
      </c>
      <c r="I3959" s="92">
        <f t="shared" si="272"/>
        <v>1.0986122886681098</v>
      </c>
      <c r="J3959" s="149">
        <f t="shared" si="277"/>
        <v>3.5332066200001617</v>
      </c>
    </row>
    <row r="3960" spans="1:10" x14ac:dyDescent="0.25">
      <c r="A3960" s="92">
        <f t="shared" si="273"/>
        <v>17</v>
      </c>
      <c r="B3960" s="5" t="s">
        <v>43</v>
      </c>
      <c r="C3960" s="26">
        <v>43909</v>
      </c>
      <c r="D3960" s="4">
        <v>0</v>
      </c>
      <c r="E3960" s="29">
        <v>3</v>
      </c>
      <c r="G3960" s="82">
        <f>F3960+G3936</f>
        <v>289</v>
      </c>
      <c r="H3960" s="92">
        <f t="shared" si="276"/>
        <v>3</v>
      </c>
      <c r="I3960" s="92">
        <f t="shared" si="272"/>
        <v>1.0986122886681098</v>
      </c>
      <c r="J3960" s="149">
        <f t="shared" si="277"/>
        <v>4.4165082750002016</v>
      </c>
    </row>
    <row r="3961" spans="1:10" x14ac:dyDescent="0.25">
      <c r="A3961" s="92">
        <f t="shared" si="273"/>
        <v>18</v>
      </c>
      <c r="B3961" s="5" t="s">
        <v>43</v>
      </c>
      <c r="C3961" s="26">
        <v>43910</v>
      </c>
      <c r="D3961" s="4">
        <v>0</v>
      </c>
      <c r="E3961" s="29">
        <v>3</v>
      </c>
      <c r="G3961" s="82">
        <f>F3961+G3937</f>
        <v>331</v>
      </c>
      <c r="H3961" s="92">
        <f t="shared" si="276"/>
        <v>3</v>
      </c>
      <c r="I3961" s="92">
        <f t="shared" si="272"/>
        <v>1.0986122886681098</v>
      </c>
      <c r="J3961" s="149">
        <f t="shared" si="277"/>
        <v>7.5711570428574877</v>
      </c>
    </row>
    <row r="3962" spans="1:10" x14ac:dyDescent="0.25">
      <c r="A3962" s="92">
        <f t="shared" si="273"/>
        <v>19</v>
      </c>
      <c r="B3962" s="5" t="s">
        <v>43</v>
      </c>
      <c r="C3962" s="26">
        <v>43911</v>
      </c>
      <c r="D3962" s="4">
        <v>0</v>
      </c>
      <c r="E3962" s="29">
        <v>3</v>
      </c>
      <c r="G3962" s="82" t="e">
        <f>F3962+G3938</f>
        <v>#REF!</v>
      </c>
      <c r="H3962" s="92">
        <f t="shared" si="276"/>
        <v>3</v>
      </c>
      <c r="I3962" s="92">
        <f t="shared" si="272"/>
        <v>1.0986122886681098</v>
      </c>
      <c r="J3962" s="149" t="e">
        <f t="shared" si="277"/>
        <v>#DIV/0!</v>
      </c>
    </row>
    <row r="3963" spans="1:10" x14ac:dyDescent="0.25">
      <c r="A3963" s="92">
        <f t="shared" si="273"/>
        <v>20</v>
      </c>
      <c r="B3963" s="5" t="s">
        <v>43</v>
      </c>
      <c r="C3963" s="26">
        <v>43912</v>
      </c>
      <c r="D3963" s="4">
        <v>0</v>
      </c>
      <c r="E3963" s="29">
        <v>3</v>
      </c>
      <c r="G3963" s="82" t="e">
        <f>F3963+G3939</f>
        <v>#REF!</v>
      </c>
      <c r="H3963" s="92">
        <f t="shared" si="276"/>
        <v>3</v>
      </c>
      <c r="I3963" s="92">
        <f t="shared" si="272"/>
        <v>1.0986122886681098</v>
      </c>
      <c r="J3963" s="149" t="e">
        <f t="shared" si="277"/>
        <v>#DIV/0!</v>
      </c>
    </row>
    <row r="3964" spans="1:10" x14ac:dyDescent="0.25">
      <c r="A3964" s="92">
        <f t="shared" si="273"/>
        <v>21</v>
      </c>
      <c r="B3964" s="5" t="s">
        <v>43</v>
      </c>
      <c r="C3964" s="26">
        <v>43913</v>
      </c>
      <c r="D3964" s="4">
        <v>0</v>
      </c>
      <c r="E3964" s="29">
        <v>3</v>
      </c>
      <c r="G3964" s="82">
        <f>F3964+G3940</f>
        <v>183</v>
      </c>
      <c r="H3964" s="92">
        <f t="shared" si="276"/>
        <v>3</v>
      </c>
      <c r="I3964" s="92">
        <f t="shared" si="272"/>
        <v>1.0986122886681098</v>
      </c>
      <c r="J3964" s="149" t="e">
        <f t="shared" si="277"/>
        <v>#DIV/0!</v>
      </c>
    </row>
    <row r="3965" spans="1:10" x14ac:dyDescent="0.25">
      <c r="A3965" s="92">
        <f t="shared" si="273"/>
        <v>22</v>
      </c>
      <c r="B3965" s="5" t="s">
        <v>43</v>
      </c>
      <c r="C3965" s="26">
        <v>43914</v>
      </c>
      <c r="D3965" s="4">
        <v>0</v>
      </c>
      <c r="E3965" s="29">
        <v>3</v>
      </c>
      <c r="G3965" s="82">
        <f>F3965+G3941</f>
        <v>0</v>
      </c>
      <c r="H3965" s="92">
        <f t="shared" si="276"/>
        <v>3</v>
      </c>
      <c r="I3965" s="92">
        <f t="shared" si="272"/>
        <v>1.0986122886681098</v>
      </c>
      <c r="J3965" s="149" t="e">
        <f t="shared" si="277"/>
        <v>#DIV/0!</v>
      </c>
    </row>
    <row r="3966" spans="1:10" x14ac:dyDescent="0.25">
      <c r="A3966" s="92">
        <f t="shared" si="273"/>
        <v>23</v>
      </c>
      <c r="B3966" s="5" t="s">
        <v>43</v>
      </c>
      <c r="C3966" s="26">
        <v>43915</v>
      </c>
      <c r="D3966" s="4">
        <v>3</v>
      </c>
      <c r="E3966" s="29">
        <v>6</v>
      </c>
      <c r="G3966" s="82">
        <f>F3966+G3942</f>
        <v>13</v>
      </c>
      <c r="H3966" s="92">
        <f t="shared" si="276"/>
        <v>6</v>
      </c>
      <c r="I3966" s="92">
        <f t="shared" si="272"/>
        <v>1.791759469228055</v>
      </c>
      <c r="J3966" s="149">
        <f t="shared" si="277"/>
        <v>12.000000000000002</v>
      </c>
    </row>
    <row r="3967" spans="1:10" x14ac:dyDescent="0.25">
      <c r="A3967" s="92">
        <f t="shared" si="273"/>
        <v>24</v>
      </c>
      <c r="B3967" s="5" t="s">
        <v>43</v>
      </c>
      <c r="C3967" s="26">
        <v>43916</v>
      </c>
      <c r="D3967" s="4">
        <v>0</v>
      </c>
      <c r="E3967" s="29">
        <v>6</v>
      </c>
      <c r="G3967" s="82">
        <f>F3967+G3943</f>
        <v>18</v>
      </c>
      <c r="H3967" s="92">
        <f t="shared" si="276"/>
        <v>6</v>
      </c>
      <c r="I3967" s="92">
        <f t="shared" si="272"/>
        <v>1.791759469228055</v>
      </c>
      <c r="J3967" s="149">
        <f t="shared" si="277"/>
        <v>7.0000000000000018</v>
      </c>
    </row>
    <row r="3968" spans="1:10" x14ac:dyDescent="0.25">
      <c r="A3968" s="92">
        <f t="shared" si="273"/>
        <v>25</v>
      </c>
      <c r="B3968" s="5" t="s">
        <v>43</v>
      </c>
      <c r="C3968" s="26">
        <v>43917</v>
      </c>
      <c r="D3968" s="4">
        <v>0</v>
      </c>
      <c r="E3968" s="29">
        <v>6</v>
      </c>
      <c r="G3968" s="82">
        <f>F3968+G3944</f>
        <v>0</v>
      </c>
      <c r="H3968" s="92">
        <f t="shared" si="276"/>
        <v>6</v>
      </c>
      <c r="I3968" s="92">
        <f t="shared" si="272"/>
        <v>1.791759469228055</v>
      </c>
      <c r="J3968" s="149">
        <f t="shared" si="277"/>
        <v>5.6000000000000005</v>
      </c>
    </row>
    <row r="3969" spans="1:10" x14ac:dyDescent="0.25">
      <c r="A3969" s="92">
        <f t="shared" si="273"/>
        <v>26</v>
      </c>
      <c r="B3969" s="5" t="s">
        <v>43</v>
      </c>
      <c r="C3969" s="26">
        <v>43918</v>
      </c>
      <c r="D3969" s="4">
        <v>0</v>
      </c>
      <c r="E3969" s="29">
        <v>6</v>
      </c>
      <c r="G3969" s="82">
        <f>F3969+G3945</f>
        <v>42</v>
      </c>
      <c r="H3969" s="92">
        <f t="shared" si="276"/>
        <v>6</v>
      </c>
      <c r="I3969" s="92">
        <f t="shared" si="272"/>
        <v>1.791759469228055</v>
      </c>
      <c r="J3969" s="149">
        <f t="shared" si="277"/>
        <v>5.2500000000000009</v>
      </c>
    </row>
    <row r="3970" spans="1:10" x14ac:dyDescent="0.25">
      <c r="A3970" s="92">
        <f t="shared" si="273"/>
        <v>27</v>
      </c>
      <c r="B3970" s="5" t="s">
        <v>43</v>
      </c>
      <c r="C3970" s="26">
        <v>43919</v>
      </c>
      <c r="D3970" s="4">
        <v>0</v>
      </c>
      <c r="E3970" s="29">
        <v>6</v>
      </c>
      <c r="G3970" s="82">
        <f>F3970+G3946</f>
        <v>61</v>
      </c>
      <c r="H3970" s="92">
        <f t="shared" si="276"/>
        <v>6</v>
      </c>
      <c r="I3970" s="92">
        <f t="shared" ref="I3970:I4033" si="278">LN(H3970)</f>
        <v>1.791759469228055</v>
      </c>
      <c r="J3970" s="149">
        <f t="shared" si="277"/>
        <v>5.6000000000000005</v>
      </c>
    </row>
    <row r="3971" spans="1:10" x14ac:dyDescent="0.25">
      <c r="A3971" s="92">
        <f t="shared" si="273"/>
        <v>28</v>
      </c>
      <c r="B3971" s="5" t="s">
        <v>43</v>
      </c>
      <c r="C3971" s="26">
        <v>43920</v>
      </c>
      <c r="D3971" s="4">
        <v>0</v>
      </c>
      <c r="E3971" s="29">
        <v>6</v>
      </c>
      <c r="G3971" s="82">
        <f>F3971+G3947</f>
        <v>60</v>
      </c>
      <c r="H3971" s="92">
        <f t="shared" si="276"/>
        <v>6</v>
      </c>
      <c r="I3971" s="92">
        <f t="shared" si="278"/>
        <v>1.791759469228055</v>
      </c>
      <c r="J3971" s="149">
        <f t="shared" si="277"/>
        <v>7</v>
      </c>
    </row>
    <row r="3972" spans="1:10" x14ac:dyDescent="0.25">
      <c r="A3972" s="92">
        <f t="shared" ref="A3972:A4035" si="279">IF(EXACT(B3972,B3971),A3971+1,1)</f>
        <v>29</v>
      </c>
      <c r="B3972" s="5" t="s">
        <v>43</v>
      </c>
      <c r="C3972" s="26">
        <v>43921</v>
      </c>
      <c r="D3972" s="4">
        <v>0</v>
      </c>
      <c r="E3972" s="29">
        <v>6</v>
      </c>
      <c r="G3972" s="82">
        <f>F3972+G3948</f>
        <v>68</v>
      </c>
      <c r="H3972" s="92">
        <f t="shared" si="276"/>
        <v>6</v>
      </c>
      <c r="I3972" s="92">
        <f t="shared" si="278"/>
        <v>1.791759469228055</v>
      </c>
      <c r="J3972" s="149">
        <f t="shared" si="277"/>
        <v>12.000000000000002</v>
      </c>
    </row>
    <row r="3973" spans="1:10" x14ac:dyDescent="0.25">
      <c r="A3973" s="92">
        <f t="shared" si="279"/>
        <v>30</v>
      </c>
      <c r="B3973" s="5" t="s">
        <v>43</v>
      </c>
      <c r="C3973" s="26">
        <v>43922</v>
      </c>
      <c r="D3973" s="4">
        <v>1</v>
      </c>
      <c r="E3973" s="29">
        <v>7</v>
      </c>
      <c r="G3973" s="82">
        <f>F3973+G3949</f>
        <v>63</v>
      </c>
      <c r="H3973" s="92">
        <f t="shared" si="276"/>
        <v>7</v>
      </c>
      <c r="I3973" s="92">
        <f t="shared" si="278"/>
        <v>1.9459101490553132</v>
      </c>
      <c r="J3973" s="149">
        <f t="shared" si="277"/>
        <v>53.95867326722307</v>
      </c>
    </row>
    <row r="3974" spans="1:10" x14ac:dyDescent="0.25">
      <c r="A3974" s="92">
        <f t="shared" si="279"/>
        <v>31</v>
      </c>
      <c r="B3974" s="5" t="s">
        <v>43</v>
      </c>
      <c r="C3974" s="26">
        <v>43923</v>
      </c>
      <c r="D3974" s="4">
        <v>2</v>
      </c>
      <c r="E3974" s="29">
        <v>9</v>
      </c>
      <c r="G3974" s="82">
        <f>F3974+G3950</f>
        <v>105</v>
      </c>
      <c r="H3974" s="92">
        <f t="shared" si="276"/>
        <v>9</v>
      </c>
      <c r="I3974" s="92">
        <f t="shared" si="278"/>
        <v>2.1972245773362196</v>
      </c>
      <c r="J3974" s="149">
        <f t="shared" si="277"/>
        <v>16.133060530466132</v>
      </c>
    </row>
    <row r="3975" spans="1:10" x14ac:dyDescent="0.25">
      <c r="A3975" s="92">
        <f t="shared" si="279"/>
        <v>32</v>
      </c>
      <c r="B3975" s="5" t="s">
        <v>43</v>
      </c>
      <c r="C3975" s="26">
        <v>43924</v>
      </c>
      <c r="D3975" s="4">
        <v>1</v>
      </c>
      <c r="E3975" s="29">
        <v>10</v>
      </c>
      <c r="G3975" s="82" t="e">
        <f>F3975+G3951</f>
        <v>#REF!</v>
      </c>
      <c r="H3975" s="92">
        <f t="shared" si="276"/>
        <v>10</v>
      </c>
      <c r="I3975" s="92">
        <f t="shared" si="278"/>
        <v>2.3025850929940459</v>
      </c>
      <c r="J3975" s="149">
        <f t="shared" si="277"/>
        <v>9.5991783906572508</v>
      </c>
    </row>
    <row r="3976" spans="1:10" x14ac:dyDescent="0.25">
      <c r="A3976" s="92">
        <f t="shared" si="279"/>
        <v>33</v>
      </c>
      <c r="B3976" s="5" t="s">
        <v>43</v>
      </c>
      <c r="C3976" s="26">
        <v>43925</v>
      </c>
      <c r="D3976" s="4">
        <v>0</v>
      </c>
      <c r="E3976" s="29">
        <v>10</v>
      </c>
      <c r="G3976" s="82" t="e">
        <f>F3976+G3952</f>
        <v>#REF!</v>
      </c>
      <c r="H3976" s="92">
        <f t="shared" si="276"/>
        <v>10</v>
      </c>
      <c r="I3976" s="92">
        <f t="shared" si="278"/>
        <v>2.3025850929940459</v>
      </c>
      <c r="J3976" s="149">
        <f t="shared" si="277"/>
        <v>7.7627790439282567</v>
      </c>
    </row>
    <row r="3977" spans="1:10" x14ac:dyDescent="0.25">
      <c r="A3977" s="92">
        <f t="shared" si="279"/>
        <v>34</v>
      </c>
      <c r="B3977" s="5" t="s">
        <v>43</v>
      </c>
      <c r="C3977" s="26">
        <v>43926</v>
      </c>
      <c r="D3977" s="4">
        <v>0</v>
      </c>
      <c r="E3977" s="29">
        <v>10</v>
      </c>
      <c r="G3977" s="82" t="e">
        <f>F3977+G3953</f>
        <v>#REF!</v>
      </c>
      <c r="H3977" s="92">
        <f t="shared" si="276"/>
        <v>10</v>
      </c>
      <c r="I3977" s="92">
        <f t="shared" si="278"/>
        <v>2.3025850929940459</v>
      </c>
      <c r="J3977" s="149">
        <f t="shared" si="277"/>
        <v>7.3574146237513061</v>
      </c>
    </row>
    <row r="3978" spans="1:10" x14ac:dyDescent="0.25">
      <c r="A3978" s="92">
        <f t="shared" si="279"/>
        <v>35</v>
      </c>
      <c r="B3978" s="5" t="s">
        <v>43</v>
      </c>
      <c r="C3978" s="26">
        <v>43927</v>
      </c>
      <c r="D3978" s="4">
        <v>1</v>
      </c>
      <c r="E3978" s="29">
        <v>11</v>
      </c>
      <c r="G3978" s="82">
        <f>F3978+G3954</f>
        <v>277</v>
      </c>
      <c r="H3978" s="92">
        <f t="shared" si="276"/>
        <v>11</v>
      </c>
      <c r="I3978" s="92">
        <f t="shared" si="278"/>
        <v>2.3978952727983707</v>
      </c>
      <c r="J3978" s="149">
        <f t="shared" si="277"/>
        <v>7.3031828679668713</v>
      </c>
    </row>
    <row r="3979" spans="1:10" x14ac:dyDescent="0.25">
      <c r="A3979" s="92">
        <f t="shared" si="279"/>
        <v>36</v>
      </c>
      <c r="B3979" s="5" t="s">
        <v>43</v>
      </c>
      <c r="C3979" s="26">
        <v>43928</v>
      </c>
      <c r="D3979" s="4">
        <v>0</v>
      </c>
      <c r="E3979" s="29">
        <v>11</v>
      </c>
      <c r="G3979" s="82" t="e">
        <f>F3979+G3955</f>
        <v>#REF!</v>
      </c>
      <c r="H3979" s="92">
        <f t="shared" si="276"/>
        <v>11</v>
      </c>
      <c r="I3979" s="92">
        <f t="shared" si="278"/>
        <v>2.3978952727983707</v>
      </c>
      <c r="J3979" s="149">
        <f t="shared" si="277"/>
        <v>8.5386014922407707</v>
      </c>
    </row>
    <row r="3980" spans="1:10" x14ac:dyDescent="0.25">
      <c r="A3980" s="92">
        <f t="shared" si="279"/>
        <v>37</v>
      </c>
      <c r="B3980" s="5" t="s">
        <v>43</v>
      </c>
      <c r="C3980" s="26">
        <v>43929</v>
      </c>
      <c r="D3980" s="4">
        <v>0</v>
      </c>
      <c r="E3980" s="29">
        <v>11</v>
      </c>
      <c r="G3980" s="82" t="e">
        <f>F3980+G3956</f>
        <v>#REF!</v>
      </c>
      <c r="H3980" s="92">
        <f t="shared" si="276"/>
        <v>11</v>
      </c>
      <c r="I3980" s="92">
        <f t="shared" si="278"/>
        <v>2.3978952727983707</v>
      </c>
      <c r="J3980" s="149">
        <f t="shared" si="277"/>
        <v>13.07478356989027</v>
      </c>
    </row>
    <row r="3981" spans="1:10" x14ac:dyDescent="0.25">
      <c r="A3981" s="92">
        <f t="shared" si="279"/>
        <v>38</v>
      </c>
      <c r="B3981" s="5" t="s">
        <v>43</v>
      </c>
      <c r="C3981" s="26">
        <v>43930</v>
      </c>
      <c r="D3981" s="4">
        <v>0</v>
      </c>
      <c r="E3981" s="29">
        <v>11</v>
      </c>
      <c r="G3981" s="82">
        <f>F3981+G3957</f>
        <v>300</v>
      </c>
      <c r="H3981" s="92">
        <f t="shared" si="276"/>
        <v>11</v>
      </c>
      <c r="I3981" s="92">
        <f t="shared" si="278"/>
        <v>2.3978952727983707</v>
      </c>
      <c r="J3981" s="149">
        <f t="shared" si="277"/>
        <v>25.734678865541593</v>
      </c>
    </row>
    <row r="3982" spans="1:10" x14ac:dyDescent="0.25">
      <c r="A3982" s="92">
        <f t="shared" si="279"/>
        <v>39</v>
      </c>
      <c r="B3982" s="5" t="s">
        <v>43</v>
      </c>
      <c r="C3982" s="26">
        <v>43931</v>
      </c>
      <c r="D3982" s="4">
        <v>0</v>
      </c>
      <c r="E3982" s="29">
        <v>11</v>
      </c>
      <c r="G3982" s="82" t="e">
        <f>F3982+G3958</f>
        <v>#REF!</v>
      </c>
      <c r="H3982" s="92">
        <f t="shared" si="276"/>
        <v>11</v>
      </c>
      <c r="I3982" s="92">
        <f t="shared" si="278"/>
        <v>2.3978952727983707</v>
      </c>
      <c r="J3982" s="149">
        <f t="shared" si="277"/>
        <v>40.726229025113668</v>
      </c>
    </row>
    <row r="3983" spans="1:10" x14ac:dyDescent="0.25">
      <c r="A3983" s="92">
        <f t="shared" si="279"/>
        <v>40</v>
      </c>
      <c r="B3983" s="5" t="s">
        <v>43</v>
      </c>
      <c r="C3983" s="26">
        <v>43932</v>
      </c>
      <c r="D3983" s="4">
        <v>0</v>
      </c>
      <c r="E3983" s="29">
        <v>11</v>
      </c>
      <c r="G3983" s="82" t="e">
        <f>F3983+G3959</f>
        <v>#REF!</v>
      </c>
      <c r="H3983" s="92">
        <f t="shared" si="276"/>
        <v>11</v>
      </c>
      <c r="I3983" s="92">
        <f t="shared" si="278"/>
        <v>2.3978952727983707</v>
      </c>
      <c r="J3983" s="149">
        <f t="shared" si="277"/>
        <v>50.907786281392085</v>
      </c>
    </row>
    <row r="3984" spans="1:10" x14ac:dyDescent="0.25">
      <c r="A3984" s="92">
        <f t="shared" si="279"/>
        <v>41</v>
      </c>
      <c r="B3984" s="5" t="s">
        <v>43</v>
      </c>
      <c r="C3984" s="26">
        <v>43933</v>
      </c>
      <c r="D3984" s="4">
        <v>0</v>
      </c>
      <c r="E3984" s="29">
        <v>11</v>
      </c>
      <c r="G3984" s="82">
        <f>F3984+G3960</f>
        <v>289</v>
      </c>
      <c r="H3984" s="92">
        <f t="shared" si="276"/>
        <v>11</v>
      </c>
      <c r="I3984" s="92">
        <f t="shared" si="278"/>
        <v>2.3978952727983707</v>
      </c>
      <c r="J3984" s="149">
        <f t="shared" si="277"/>
        <v>87.270490768100714</v>
      </c>
    </row>
    <row r="3985" spans="1:10" x14ac:dyDescent="0.25">
      <c r="A3985" s="92">
        <f t="shared" si="279"/>
        <v>42</v>
      </c>
      <c r="B3985" s="5" t="s">
        <v>43</v>
      </c>
      <c r="C3985" s="26">
        <v>43934</v>
      </c>
      <c r="D3985" s="4">
        <v>0</v>
      </c>
      <c r="E3985" s="29">
        <v>11</v>
      </c>
      <c r="G3985" s="82">
        <f>F3985+G3961</f>
        <v>331</v>
      </c>
      <c r="H3985" s="92">
        <f t="shared" si="276"/>
        <v>11</v>
      </c>
      <c r="I3985" s="92">
        <f t="shared" si="278"/>
        <v>2.3978952727983707</v>
      </c>
      <c r="J3985" s="149" t="e">
        <f t="shared" si="277"/>
        <v>#DIV/0!</v>
      </c>
    </row>
    <row r="3986" spans="1:10" x14ac:dyDescent="0.25">
      <c r="A3986" s="92">
        <f t="shared" si="279"/>
        <v>43</v>
      </c>
      <c r="B3986" s="5" t="s">
        <v>43</v>
      </c>
      <c r="C3986" s="26">
        <v>43935</v>
      </c>
      <c r="D3986" s="4">
        <v>0</v>
      </c>
      <c r="E3986" s="29">
        <v>11</v>
      </c>
      <c r="G3986" s="82" t="e">
        <f>F3986+G3962</f>
        <v>#REF!</v>
      </c>
      <c r="H3986" s="92">
        <f t="shared" si="276"/>
        <v>11</v>
      </c>
      <c r="I3986" s="92">
        <f t="shared" si="278"/>
        <v>2.3978952727983707</v>
      </c>
      <c r="J3986" s="149" t="e">
        <f t="shared" si="277"/>
        <v>#DIV/0!</v>
      </c>
    </row>
    <row r="3987" spans="1:10" x14ac:dyDescent="0.25">
      <c r="A3987" s="92">
        <f t="shared" si="279"/>
        <v>44</v>
      </c>
      <c r="B3987" s="5" t="s">
        <v>43</v>
      </c>
      <c r="C3987" s="26">
        <v>43936</v>
      </c>
      <c r="D3987" s="4">
        <v>0</v>
      </c>
      <c r="E3987" s="29">
        <v>11</v>
      </c>
      <c r="G3987" s="82" t="e">
        <f>F3987+G3963</f>
        <v>#REF!</v>
      </c>
      <c r="H3987" s="92">
        <f t="shared" si="276"/>
        <v>11</v>
      </c>
      <c r="I3987" s="92">
        <f t="shared" si="278"/>
        <v>2.3978952727983707</v>
      </c>
      <c r="J3987" s="149" t="e">
        <f t="shared" si="277"/>
        <v>#DIV/0!</v>
      </c>
    </row>
    <row r="3988" spans="1:10" x14ac:dyDescent="0.25">
      <c r="A3988" s="92">
        <f t="shared" si="279"/>
        <v>45</v>
      </c>
      <c r="B3988" s="5" t="s">
        <v>43</v>
      </c>
      <c r="C3988" s="26">
        <v>43937</v>
      </c>
      <c r="D3988" s="4">
        <v>0</v>
      </c>
      <c r="E3988" s="29">
        <v>11</v>
      </c>
      <c r="G3988" s="82">
        <f>F3988+G3964</f>
        <v>183</v>
      </c>
      <c r="H3988" s="92">
        <f t="shared" si="276"/>
        <v>11</v>
      </c>
      <c r="I3988" s="92">
        <f t="shared" si="278"/>
        <v>2.3978952727983707</v>
      </c>
      <c r="J3988" s="149" t="e">
        <f t="shared" si="277"/>
        <v>#DIV/0!</v>
      </c>
    </row>
    <row r="3989" spans="1:10" x14ac:dyDescent="0.25">
      <c r="A3989" s="92">
        <f t="shared" si="279"/>
        <v>46</v>
      </c>
      <c r="B3989" s="5" t="s">
        <v>43</v>
      </c>
      <c r="C3989" s="26">
        <v>43938</v>
      </c>
      <c r="D3989" s="4">
        <v>0</v>
      </c>
      <c r="E3989" s="29">
        <v>11</v>
      </c>
      <c r="G3989" s="82">
        <f>F3989+G3965</f>
        <v>0</v>
      </c>
      <c r="H3989" s="92">
        <f t="shared" si="276"/>
        <v>11</v>
      </c>
      <c r="I3989" s="92">
        <f t="shared" si="278"/>
        <v>2.3978952727983707</v>
      </c>
      <c r="J3989" s="149" t="e">
        <f t="shared" si="277"/>
        <v>#DIV/0!</v>
      </c>
    </row>
    <row r="3990" spans="1:10" x14ac:dyDescent="0.25">
      <c r="A3990" s="92">
        <f t="shared" si="279"/>
        <v>47</v>
      </c>
      <c r="B3990" s="5" t="s">
        <v>43</v>
      </c>
      <c r="C3990" s="26">
        <v>43939</v>
      </c>
      <c r="D3990" s="4">
        <v>0</v>
      </c>
      <c r="E3990" s="29">
        <v>11</v>
      </c>
      <c r="G3990" s="82">
        <f>F3990+G3966</f>
        <v>13</v>
      </c>
      <c r="H3990" s="92">
        <f t="shared" si="276"/>
        <v>11</v>
      </c>
      <c r="I3990" s="92">
        <f t="shared" si="278"/>
        <v>2.3978952727983707</v>
      </c>
      <c r="J3990" s="149" t="e">
        <f t="shared" si="277"/>
        <v>#DIV/0!</v>
      </c>
    </row>
    <row r="3991" spans="1:10" x14ac:dyDescent="0.25">
      <c r="A3991" s="92">
        <f t="shared" si="279"/>
        <v>48</v>
      </c>
      <c r="B3991" s="5" t="s">
        <v>43</v>
      </c>
      <c r="C3991" s="26">
        <v>43940</v>
      </c>
      <c r="D3991" s="4">
        <v>0</v>
      </c>
      <c r="E3991" s="29">
        <v>11</v>
      </c>
      <c r="G3991" s="82">
        <f>F3991+G3967</f>
        <v>18</v>
      </c>
      <c r="H3991" s="92">
        <f t="shared" si="276"/>
        <v>11</v>
      </c>
      <c r="I3991" s="92">
        <f t="shared" si="278"/>
        <v>2.3978952727983707</v>
      </c>
      <c r="J3991" s="149" t="e">
        <f t="shared" si="277"/>
        <v>#DIV/0!</v>
      </c>
    </row>
    <row r="3992" spans="1:10" x14ac:dyDescent="0.25">
      <c r="A3992" s="92">
        <f t="shared" si="279"/>
        <v>49</v>
      </c>
      <c r="B3992" s="5" t="s">
        <v>43</v>
      </c>
      <c r="C3992" s="26">
        <v>43941</v>
      </c>
      <c r="D3992" s="4">
        <v>0</v>
      </c>
      <c r="E3992" s="29">
        <v>11</v>
      </c>
      <c r="G3992" s="82">
        <f>F3992+G3968</f>
        <v>0</v>
      </c>
      <c r="H3992" s="92">
        <f t="shared" si="276"/>
        <v>11</v>
      </c>
      <c r="I3992" s="92">
        <f t="shared" si="278"/>
        <v>2.3978952727983707</v>
      </c>
      <c r="J3992" s="149" t="e">
        <f t="shared" si="277"/>
        <v>#DIV/0!</v>
      </c>
    </row>
    <row r="3993" spans="1:10" x14ac:dyDescent="0.25">
      <c r="A3993" s="92">
        <f t="shared" si="279"/>
        <v>50</v>
      </c>
      <c r="B3993" s="5" t="s">
        <v>43</v>
      </c>
      <c r="C3993" s="26">
        <v>43942</v>
      </c>
      <c r="D3993" s="4">
        <v>0</v>
      </c>
      <c r="E3993" s="29">
        <v>11</v>
      </c>
      <c r="G3993" s="82">
        <f>F3993+G3969</f>
        <v>42</v>
      </c>
      <c r="H3993" s="92">
        <f t="shared" si="276"/>
        <v>11</v>
      </c>
      <c r="I3993" s="92">
        <f t="shared" si="278"/>
        <v>2.3978952727983707</v>
      </c>
      <c r="J3993" s="149" t="e">
        <f t="shared" si="277"/>
        <v>#DIV/0!</v>
      </c>
    </row>
    <row r="3994" spans="1:10" x14ac:dyDescent="0.25">
      <c r="A3994" s="92">
        <f t="shared" si="279"/>
        <v>51</v>
      </c>
      <c r="B3994" s="5" t="s">
        <v>43</v>
      </c>
      <c r="C3994" s="26">
        <v>43943</v>
      </c>
      <c r="D3994" s="4">
        <v>0</v>
      </c>
      <c r="E3994" s="29">
        <v>11</v>
      </c>
      <c r="G3994" s="82">
        <f>F3994+G3970</f>
        <v>61</v>
      </c>
      <c r="H3994" s="92">
        <f t="shared" si="276"/>
        <v>11</v>
      </c>
      <c r="I3994" s="92">
        <f t="shared" si="278"/>
        <v>2.3978952727983707</v>
      </c>
      <c r="J3994" s="149" t="e">
        <f t="shared" si="277"/>
        <v>#DIV/0!</v>
      </c>
    </row>
    <row r="3995" spans="1:10" x14ac:dyDescent="0.25">
      <c r="A3995" s="92">
        <f t="shared" si="279"/>
        <v>52</v>
      </c>
      <c r="B3995" s="5" t="s">
        <v>43</v>
      </c>
      <c r="C3995" s="26">
        <v>43944</v>
      </c>
      <c r="D3995" s="4">
        <v>0</v>
      </c>
      <c r="E3995" s="29">
        <v>11</v>
      </c>
      <c r="G3995" s="82">
        <f>F3995+G3971</f>
        <v>60</v>
      </c>
      <c r="H3995" s="92">
        <f t="shared" si="276"/>
        <v>11</v>
      </c>
      <c r="I3995" s="92">
        <f t="shared" si="278"/>
        <v>2.3978952727983707</v>
      </c>
      <c r="J3995" s="149" t="e">
        <f t="shared" si="277"/>
        <v>#DIV/0!</v>
      </c>
    </row>
    <row r="3996" spans="1:10" x14ac:dyDescent="0.25">
      <c r="A3996" s="92">
        <f t="shared" si="279"/>
        <v>53</v>
      </c>
      <c r="B3996" s="5" t="s">
        <v>43</v>
      </c>
      <c r="C3996" s="26">
        <v>43945</v>
      </c>
      <c r="D3996" s="4">
        <v>0</v>
      </c>
      <c r="E3996" s="29">
        <v>11</v>
      </c>
      <c r="G3996" s="82">
        <f>F3996+G3972</f>
        <v>68</v>
      </c>
      <c r="H3996" s="92">
        <f t="shared" si="276"/>
        <v>11</v>
      </c>
      <c r="I3996" s="92">
        <f t="shared" si="278"/>
        <v>2.3978952727983707</v>
      </c>
      <c r="J3996" s="149" t="e">
        <f t="shared" si="277"/>
        <v>#DIV/0!</v>
      </c>
    </row>
    <row r="3997" spans="1:10" x14ac:dyDescent="0.25">
      <c r="A3997" s="92">
        <f t="shared" si="279"/>
        <v>54</v>
      </c>
      <c r="B3997" s="5" t="s">
        <v>43</v>
      </c>
      <c r="C3997" s="26">
        <v>43946</v>
      </c>
      <c r="D3997" s="4">
        <v>0</v>
      </c>
      <c r="E3997" s="29">
        <v>11</v>
      </c>
      <c r="G3997" s="82">
        <f>F3997+G3973</f>
        <v>63</v>
      </c>
      <c r="H3997" s="92">
        <f t="shared" si="276"/>
        <v>11</v>
      </c>
      <c r="I3997" s="92">
        <f t="shared" si="278"/>
        <v>2.3978952727983707</v>
      </c>
      <c r="J3997" s="149" t="e">
        <f t="shared" si="277"/>
        <v>#DIV/0!</v>
      </c>
    </row>
    <row r="3998" spans="1:10" x14ac:dyDescent="0.25">
      <c r="A3998" s="92">
        <f t="shared" si="279"/>
        <v>55</v>
      </c>
      <c r="B3998" s="5" t="s">
        <v>43</v>
      </c>
      <c r="C3998" s="26">
        <v>43947</v>
      </c>
      <c r="D3998" s="4">
        <v>0</v>
      </c>
      <c r="E3998" s="29">
        <v>11</v>
      </c>
      <c r="G3998" s="82">
        <f>F3998+G3974</f>
        <v>105</v>
      </c>
      <c r="H3998" s="92">
        <f t="shared" si="276"/>
        <v>11</v>
      </c>
      <c r="I3998" s="92">
        <f t="shared" si="278"/>
        <v>2.3978952727983707</v>
      </c>
      <c r="J3998" s="149" t="e">
        <f t="shared" si="277"/>
        <v>#DIV/0!</v>
      </c>
    </row>
    <row r="3999" spans="1:10" x14ac:dyDescent="0.25">
      <c r="A3999" s="92">
        <f t="shared" si="279"/>
        <v>56</v>
      </c>
      <c r="B3999" s="5" t="s">
        <v>43</v>
      </c>
      <c r="C3999" s="26">
        <v>43948</v>
      </c>
      <c r="D3999" s="4">
        <v>0</v>
      </c>
      <c r="E3999" s="29">
        <v>11</v>
      </c>
      <c r="G3999" s="82" t="e">
        <f>F3999+G3975</f>
        <v>#REF!</v>
      </c>
      <c r="H3999" s="92">
        <f t="shared" ref="H3999:H4062" si="280">IF(EXACT(B3999,B3998),D3999+H3998,E3999)</f>
        <v>11</v>
      </c>
      <c r="I3999" s="92">
        <f t="shared" si="278"/>
        <v>2.3978952727983707</v>
      </c>
      <c r="J3999" s="149" t="e">
        <f t="shared" si="277"/>
        <v>#DIV/0!</v>
      </c>
    </row>
    <row r="4000" spans="1:10" x14ac:dyDescent="0.25">
      <c r="A4000" s="92">
        <f t="shared" si="279"/>
        <v>57</v>
      </c>
      <c r="B4000" s="5" t="s">
        <v>43</v>
      </c>
      <c r="C4000" s="26">
        <v>43949</v>
      </c>
      <c r="D4000" s="4">
        <v>0</v>
      </c>
      <c r="E4000" s="29">
        <v>11</v>
      </c>
      <c r="G4000" s="82" t="e">
        <f>F4000+G3975</f>
        <v>#REF!</v>
      </c>
      <c r="H4000" s="92">
        <f t="shared" si="280"/>
        <v>11</v>
      </c>
      <c r="I4000" s="92">
        <f t="shared" si="278"/>
        <v>2.3978952727983707</v>
      </c>
      <c r="J4000" s="149" t="e">
        <f t="shared" si="277"/>
        <v>#DIV/0!</v>
      </c>
    </row>
    <row r="4001" spans="1:10" x14ac:dyDescent="0.25">
      <c r="A4001" s="92">
        <f t="shared" si="279"/>
        <v>58</v>
      </c>
      <c r="B4001" s="5" t="s">
        <v>43</v>
      </c>
      <c r="C4001" s="26">
        <v>43950</v>
      </c>
      <c r="D4001" s="4">
        <v>0</v>
      </c>
      <c r="E4001" s="29">
        <v>11</v>
      </c>
      <c r="G4001" s="82" t="e">
        <f>F4001+G3976</f>
        <v>#REF!</v>
      </c>
      <c r="H4001" s="92">
        <f t="shared" si="280"/>
        <v>11</v>
      </c>
      <c r="I4001" s="92">
        <f t="shared" si="278"/>
        <v>2.3978952727983707</v>
      </c>
      <c r="J4001" s="149" t="e">
        <f t="shared" si="277"/>
        <v>#DIV/0!</v>
      </c>
    </row>
    <row r="4002" spans="1:10" x14ac:dyDescent="0.25">
      <c r="A4002" s="92">
        <f t="shared" si="279"/>
        <v>59</v>
      </c>
      <c r="B4002" s="5" t="s">
        <v>43</v>
      </c>
      <c r="C4002" s="26">
        <v>43951</v>
      </c>
      <c r="D4002" s="4">
        <v>0</v>
      </c>
      <c r="E4002" s="29">
        <v>11</v>
      </c>
      <c r="G4002" s="82" t="e">
        <f>F4002+G3977</f>
        <v>#REF!</v>
      </c>
      <c r="H4002" s="92">
        <f t="shared" si="280"/>
        <v>11</v>
      </c>
      <c r="I4002" s="92">
        <f t="shared" si="278"/>
        <v>2.3978952727983707</v>
      </c>
      <c r="J4002" s="149" t="e">
        <f t="shared" si="277"/>
        <v>#DIV/0!</v>
      </c>
    </row>
    <row r="4003" spans="1:10" x14ac:dyDescent="0.25">
      <c r="A4003" s="92">
        <f t="shared" si="279"/>
        <v>60</v>
      </c>
      <c r="B4003" s="5" t="s">
        <v>43</v>
      </c>
      <c r="C4003" s="26">
        <v>43952</v>
      </c>
      <c r="D4003" s="4">
        <v>0</v>
      </c>
      <c r="E4003" s="29">
        <v>11</v>
      </c>
      <c r="G4003" s="82">
        <f>F4003+G3978</f>
        <v>277</v>
      </c>
      <c r="H4003" s="92">
        <f t="shared" si="280"/>
        <v>11</v>
      </c>
      <c r="I4003" s="92">
        <f t="shared" si="278"/>
        <v>2.3978952727983707</v>
      </c>
      <c r="J4003" s="149" t="e">
        <f t="shared" si="277"/>
        <v>#DIV/0!</v>
      </c>
    </row>
    <row r="4004" spans="1:10" x14ac:dyDescent="0.25">
      <c r="A4004" s="92">
        <f t="shared" si="279"/>
        <v>61</v>
      </c>
      <c r="B4004" s="5" t="s">
        <v>43</v>
      </c>
      <c r="C4004" s="26">
        <v>43953</v>
      </c>
      <c r="D4004" s="4">
        <v>0</v>
      </c>
      <c r="E4004" s="29">
        <v>11</v>
      </c>
      <c r="G4004" s="82" t="e">
        <f>F4004+G3979</f>
        <v>#REF!</v>
      </c>
      <c r="H4004" s="92">
        <f t="shared" si="280"/>
        <v>11</v>
      </c>
      <c r="I4004" s="92">
        <f t="shared" si="278"/>
        <v>2.3978952727983707</v>
      </c>
      <c r="J4004" s="149" t="e">
        <f t="shared" si="277"/>
        <v>#DIV/0!</v>
      </c>
    </row>
    <row r="4005" spans="1:10" x14ac:dyDescent="0.25">
      <c r="A4005" s="92">
        <f t="shared" si="279"/>
        <v>62</v>
      </c>
      <c r="B4005" s="5" t="s">
        <v>43</v>
      </c>
      <c r="C4005" s="26">
        <v>43954</v>
      </c>
      <c r="D4005" s="4">
        <v>0</v>
      </c>
      <c r="E4005" s="29">
        <v>11</v>
      </c>
      <c r="G4005" s="82" t="e">
        <f>F4005+G3980</f>
        <v>#REF!</v>
      </c>
      <c r="H4005" s="92">
        <f t="shared" si="280"/>
        <v>11</v>
      </c>
      <c r="I4005" s="92">
        <f t="shared" si="278"/>
        <v>2.3978952727983707</v>
      </c>
      <c r="J4005" s="149" t="e">
        <f t="shared" si="277"/>
        <v>#DIV/0!</v>
      </c>
    </row>
    <row r="4006" spans="1:10" x14ac:dyDescent="0.25">
      <c r="A4006" s="92">
        <f t="shared" si="279"/>
        <v>63</v>
      </c>
      <c r="B4006" s="5" t="s">
        <v>43</v>
      </c>
      <c r="C4006" s="26">
        <v>43955</v>
      </c>
      <c r="D4006" s="4">
        <v>0</v>
      </c>
      <c r="E4006" s="29">
        <v>11</v>
      </c>
      <c r="G4006" s="82">
        <f>F4006+G3981</f>
        <v>300</v>
      </c>
      <c r="H4006" s="92">
        <f t="shared" si="280"/>
        <v>11</v>
      </c>
      <c r="I4006" s="92">
        <f t="shared" si="278"/>
        <v>2.3978952727983707</v>
      </c>
      <c r="J4006" s="149" t="e">
        <f t="shared" si="277"/>
        <v>#DIV/0!</v>
      </c>
    </row>
    <row r="4007" spans="1:10" x14ac:dyDescent="0.25">
      <c r="A4007" s="92">
        <f t="shared" si="279"/>
        <v>64</v>
      </c>
      <c r="B4007" s="5" t="s">
        <v>43</v>
      </c>
      <c r="C4007" s="26">
        <v>43956</v>
      </c>
      <c r="D4007" s="4">
        <v>0</v>
      </c>
      <c r="E4007" s="29">
        <v>11</v>
      </c>
      <c r="G4007" s="82" t="e">
        <f>F4007+G3982</f>
        <v>#REF!</v>
      </c>
      <c r="H4007" s="92">
        <f t="shared" si="280"/>
        <v>11</v>
      </c>
      <c r="I4007" s="92">
        <f t="shared" si="278"/>
        <v>2.3978952727983707</v>
      </c>
      <c r="J4007" s="149" t="e">
        <f t="shared" si="277"/>
        <v>#DIV/0!</v>
      </c>
    </row>
    <row r="4008" spans="1:10" x14ac:dyDescent="0.25">
      <c r="A4008" s="92">
        <f t="shared" si="279"/>
        <v>65</v>
      </c>
      <c r="B4008" s="5" t="s">
        <v>43</v>
      </c>
      <c r="C4008" s="26">
        <v>43957</v>
      </c>
      <c r="D4008" s="4">
        <v>0</v>
      </c>
      <c r="E4008" s="29">
        <v>11</v>
      </c>
      <c r="G4008" s="82" t="e">
        <f>F4008+G3983</f>
        <v>#REF!</v>
      </c>
      <c r="H4008" s="92">
        <f t="shared" si="280"/>
        <v>11</v>
      </c>
      <c r="I4008" s="92">
        <f t="shared" si="278"/>
        <v>2.3978952727983707</v>
      </c>
      <c r="J4008" s="149" t="e">
        <f t="shared" si="277"/>
        <v>#DIV/0!</v>
      </c>
    </row>
    <row r="4009" spans="1:10" x14ac:dyDescent="0.25">
      <c r="A4009" s="92">
        <f t="shared" si="279"/>
        <v>66</v>
      </c>
      <c r="B4009" s="5" t="s">
        <v>43</v>
      </c>
      <c r="C4009" s="26">
        <v>43958</v>
      </c>
      <c r="D4009" s="4">
        <v>0</v>
      </c>
      <c r="E4009" s="29">
        <v>11</v>
      </c>
      <c r="G4009" s="82">
        <f>F4009+G3984</f>
        <v>289</v>
      </c>
      <c r="H4009" s="92">
        <f t="shared" si="280"/>
        <v>11</v>
      </c>
      <c r="I4009" s="92">
        <f t="shared" si="278"/>
        <v>2.3978952727983707</v>
      </c>
      <c r="J4009" s="149" t="e">
        <f t="shared" si="277"/>
        <v>#DIV/0!</v>
      </c>
    </row>
    <row r="4010" spans="1:10" x14ac:dyDescent="0.25">
      <c r="A4010" s="92">
        <f t="shared" si="279"/>
        <v>67</v>
      </c>
      <c r="B4010" s="5" t="s">
        <v>43</v>
      </c>
      <c r="C4010" s="26">
        <v>43959</v>
      </c>
      <c r="D4010" s="4">
        <v>0</v>
      </c>
      <c r="E4010" s="29">
        <v>11</v>
      </c>
      <c r="G4010" s="82">
        <f>F4010+G3985</f>
        <v>331</v>
      </c>
      <c r="H4010" s="92">
        <f t="shared" si="280"/>
        <v>11</v>
      </c>
      <c r="I4010" s="92">
        <f t="shared" si="278"/>
        <v>2.3978952727983707</v>
      </c>
      <c r="J4010" s="149" t="e">
        <f t="shared" si="277"/>
        <v>#DIV/0!</v>
      </c>
    </row>
    <row r="4011" spans="1:10" x14ac:dyDescent="0.25">
      <c r="A4011" s="92">
        <f t="shared" si="279"/>
        <v>68</v>
      </c>
      <c r="B4011" s="5" t="s">
        <v>43</v>
      </c>
      <c r="C4011" s="26">
        <v>43960</v>
      </c>
      <c r="D4011" s="4">
        <v>0</v>
      </c>
      <c r="E4011" s="29">
        <v>11</v>
      </c>
      <c r="G4011" s="82" t="e">
        <f>F4011+G3986</f>
        <v>#REF!</v>
      </c>
      <c r="H4011" s="92">
        <f t="shared" si="280"/>
        <v>11</v>
      </c>
      <c r="I4011" s="92">
        <f t="shared" si="278"/>
        <v>2.3978952727983707</v>
      </c>
      <c r="J4011" s="149" t="e">
        <f t="shared" si="277"/>
        <v>#DIV/0!</v>
      </c>
    </row>
    <row r="4012" spans="1:10" x14ac:dyDescent="0.25">
      <c r="A4012" s="92">
        <f t="shared" si="279"/>
        <v>69</v>
      </c>
      <c r="B4012" s="5" t="s">
        <v>43</v>
      </c>
      <c r="C4012" s="26">
        <v>43961</v>
      </c>
      <c r="D4012" s="4">
        <v>0</v>
      </c>
      <c r="E4012" s="29">
        <v>11</v>
      </c>
      <c r="G4012" s="82" t="e">
        <f>F4012+G3987</f>
        <v>#REF!</v>
      </c>
      <c r="H4012" s="92">
        <f t="shared" si="280"/>
        <v>11</v>
      </c>
      <c r="I4012" s="92">
        <f t="shared" si="278"/>
        <v>2.3978952727983707</v>
      </c>
      <c r="J4012" s="149" t="e">
        <f t="shared" si="277"/>
        <v>#DIV/0!</v>
      </c>
    </row>
    <row r="4013" spans="1:10" x14ac:dyDescent="0.25">
      <c r="A4013" s="92">
        <f t="shared" si="279"/>
        <v>70</v>
      </c>
      <c r="B4013" s="5" t="s">
        <v>43</v>
      </c>
      <c r="C4013" s="26">
        <v>43962</v>
      </c>
      <c r="D4013" s="4">
        <v>0</v>
      </c>
      <c r="E4013" s="29">
        <v>11</v>
      </c>
      <c r="G4013" s="82">
        <f>F4013+G3988</f>
        <v>183</v>
      </c>
      <c r="H4013" s="92">
        <f t="shared" si="280"/>
        <v>11</v>
      </c>
      <c r="I4013" s="92">
        <f t="shared" si="278"/>
        <v>2.3978952727983707</v>
      </c>
      <c r="J4013" s="149" t="e">
        <f t="shared" si="277"/>
        <v>#DIV/0!</v>
      </c>
    </row>
    <row r="4014" spans="1:10" x14ac:dyDescent="0.25">
      <c r="A4014" s="92">
        <f t="shared" si="279"/>
        <v>71</v>
      </c>
      <c r="B4014" s="5" t="s">
        <v>43</v>
      </c>
      <c r="C4014" s="26">
        <v>43963</v>
      </c>
      <c r="D4014" s="4">
        <v>0</v>
      </c>
      <c r="E4014" s="29">
        <v>11</v>
      </c>
      <c r="G4014" s="82">
        <f>F4014+G3989</f>
        <v>0</v>
      </c>
      <c r="H4014" s="92">
        <f t="shared" si="280"/>
        <v>11</v>
      </c>
      <c r="I4014" s="92">
        <f t="shared" si="278"/>
        <v>2.3978952727983707</v>
      </c>
      <c r="J4014" s="149" t="e">
        <f t="shared" si="277"/>
        <v>#DIV/0!</v>
      </c>
    </row>
    <row r="4015" spans="1:10" x14ac:dyDescent="0.25">
      <c r="A4015" s="92">
        <f t="shared" si="279"/>
        <v>72</v>
      </c>
      <c r="B4015" s="5" t="s">
        <v>43</v>
      </c>
      <c r="C4015" s="26">
        <v>43964</v>
      </c>
      <c r="D4015" s="4">
        <v>0</v>
      </c>
      <c r="E4015" s="29">
        <v>11</v>
      </c>
      <c r="G4015" s="82">
        <f>F4015+G3990</f>
        <v>13</v>
      </c>
      <c r="H4015" s="92">
        <f t="shared" si="280"/>
        <v>11</v>
      </c>
      <c r="I4015" s="92">
        <f t="shared" si="278"/>
        <v>2.3978952727983707</v>
      </c>
      <c r="J4015" s="149" t="e">
        <f t="shared" ref="J4015:J4078" si="281">LN(2)/SLOPE(I4008:I4015,A4008:A4015)</f>
        <v>#DIV/0!</v>
      </c>
    </row>
    <row r="4016" spans="1:10" x14ac:dyDescent="0.25">
      <c r="A4016" s="92">
        <f t="shared" si="279"/>
        <v>73</v>
      </c>
      <c r="B4016" s="5" t="s">
        <v>43</v>
      </c>
      <c r="C4016" s="26">
        <v>43965</v>
      </c>
      <c r="D4016" s="4">
        <v>0</v>
      </c>
      <c r="E4016" s="29">
        <v>11</v>
      </c>
      <c r="G4016" s="82">
        <f>F4016+G3991</f>
        <v>18</v>
      </c>
      <c r="H4016" s="92">
        <f t="shared" si="280"/>
        <v>11</v>
      </c>
      <c r="I4016" s="92">
        <f t="shared" si="278"/>
        <v>2.3978952727983707</v>
      </c>
      <c r="J4016" s="149" t="e">
        <f t="shared" si="281"/>
        <v>#DIV/0!</v>
      </c>
    </row>
    <row r="4017" spans="1:10" x14ac:dyDescent="0.25">
      <c r="A4017" s="92">
        <f t="shared" si="279"/>
        <v>74</v>
      </c>
      <c r="B4017" s="5" t="s">
        <v>43</v>
      </c>
      <c r="C4017" s="26">
        <v>43966</v>
      </c>
      <c r="D4017" s="4">
        <v>0</v>
      </c>
      <c r="E4017" s="29">
        <v>11</v>
      </c>
      <c r="G4017" s="82">
        <f>F4017+G3992</f>
        <v>0</v>
      </c>
      <c r="H4017" s="92">
        <f t="shared" si="280"/>
        <v>11</v>
      </c>
      <c r="I4017" s="92">
        <f t="shared" si="278"/>
        <v>2.3978952727983707</v>
      </c>
      <c r="J4017" s="149" t="e">
        <f t="shared" si="281"/>
        <v>#DIV/0!</v>
      </c>
    </row>
    <row r="4018" spans="1:10" x14ac:dyDescent="0.25">
      <c r="A4018" s="92">
        <f t="shared" si="279"/>
        <v>75</v>
      </c>
      <c r="B4018" s="5" t="s">
        <v>43</v>
      </c>
      <c r="C4018" s="26">
        <v>43967</v>
      </c>
      <c r="D4018" s="4">
        <v>0</v>
      </c>
      <c r="E4018" s="29">
        <v>11</v>
      </c>
      <c r="G4018" s="82">
        <f>F4018+G3993</f>
        <v>42</v>
      </c>
      <c r="H4018" s="92">
        <f t="shared" si="280"/>
        <v>11</v>
      </c>
      <c r="I4018" s="92">
        <f t="shared" si="278"/>
        <v>2.3978952727983707</v>
      </c>
      <c r="J4018" s="149" t="e">
        <f t="shared" si="281"/>
        <v>#DIV/0!</v>
      </c>
    </row>
    <row r="4019" spans="1:10" x14ac:dyDescent="0.25">
      <c r="A4019" s="92">
        <f t="shared" si="279"/>
        <v>76</v>
      </c>
      <c r="B4019" s="5" t="s">
        <v>43</v>
      </c>
      <c r="C4019" s="26">
        <v>43968</v>
      </c>
      <c r="D4019" s="4">
        <v>0</v>
      </c>
      <c r="E4019" s="29">
        <v>11</v>
      </c>
      <c r="G4019" s="82">
        <f>F4019+G3994</f>
        <v>61</v>
      </c>
      <c r="H4019" s="92">
        <f t="shared" si="280"/>
        <v>11</v>
      </c>
      <c r="I4019" s="92">
        <f t="shared" si="278"/>
        <v>2.3978952727983707</v>
      </c>
      <c r="J4019" s="149" t="e">
        <f t="shared" si="281"/>
        <v>#DIV/0!</v>
      </c>
    </row>
    <row r="4020" spans="1:10" x14ac:dyDescent="0.25">
      <c r="A4020" s="92">
        <f t="shared" si="279"/>
        <v>77</v>
      </c>
      <c r="B4020" s="5" t="s">
        <v>43</v>
      </c>
      <c r="C4020" s="26">
        <v>43969</v>
      </c>
      <c r="D4020" s="4">
        <v>0</v>
      </c>
      <c r="E4020" s="29">
        <v>11</v>
      </c>
      <c r="G4020" s="82">
        <f>F4020+G3995</f>
        <v>60</v>
      </c>
      <c r="H4020" s="92">
        <f t="shared" si="280"/>
        <v>11</v>
      </c>
      <c r="I4020" s="92">
        <f t="shared" si="278"/>
        <v>2.3978952727983707</v>
      </c>
      <c r="J4020" s="149" t="e">
        <f t="shared" si="281"/>
        <v>#DIV/0!</v>
      </c>
    </row>
    <row r="4021" spans="1:10" x14ac:dyDescent="0.25">
      <c r="A4021" s="92">
        <f t="shared" si="279"/>
        <v>78</v>
      </c>
      <c r="B4021" s="5" t="s">
        <v>43</v>
      </c>
      <c r="C4021" s="26">
        <v>43970</v>
      </c>
      <c r="D4021" s="4">
        <v>0</v>
      </c>
      <c r="E4021" s="29">
        <v>11</v>
      </c>
      <c r="G4021" s="82">
        <f>F4021+G3996</f>
        <v>68</v>
      </c>
      <c r="H4021" s="92">
        <f t="shared" si="280"/>
        <v>11</v>
      </c>
      <c r="I4021" s="92">
        <f t="shared" si="278"/>
        <v>2.3978952727983707</v>
      </c>
      <c r="J4021" s="149" t="e">
        <f t="shared" si="281"/>
        <v>#DIV/0!</v>
      </c>
    </row>
    <row r="4022" spans="1:10" x14ac:dyDescent="0.25">
      <c r="A4022" s="92">
        <f t="shared" si="279"/>
        <v>79</v>
      </c>
      <c r="B4022" s="5" t="s">
        <v>43</v>
      </c>
      <c r="C4022" s="26">
        <v>43971</v>
      </c>
      <c r="D4022" s="4">
        <v>0</v>
      </c>
      <c r="E4022" s="29">
        <v>11</v>
      </c>
      <c r="G4022" s="82">
        <f>F4022+G3997</f>
        <v>63</v>
      </c>
      <c r="H4022" s="92">
        <f t="shared" si="280"/>
        <v>11</v>
      </c>
      <c r="I4022" s="92">
        <f t="shared" si="278"/>
        <v>2.3978952727983707</v>
      </c>
      <c r="J4022" s="149" t="e">
        <f t="shared" si="281"/>
        <v>#DIV/0!</v>
      </c>
    </row>
    <row r="4023" spans="1:10" x14ac:dyDescent="0.25">
      <c r="A4023" s="92">
        <f t="shared" si="279"/>
        <v>80</v>
      </c>
      <c r="B4023" s="5" t="s">
        <v>43</v>
      </c>
      <c r="C4023" s="26">
        <v>43972</v>
      </c>
      <c r="D4023" s="4">
        <v>0</v>
      </c>
      <c r="E4023" s="29">
        <v>11</v>
      </c>
      <c r="G4023" s="82">
        <f>F4023+G3998</f>
        <v>105</v>
      </c>
      <c r="H4023" s="92">
        <f t="shared" si="280"/>
        <v>11</v>
      </c>
      <c r="I4023" s="92">
        <f t="shared" si="278"/>
        <v>2.3978952727983707</v>
      </c>
      <c r="J4023" s="149" t="e">
        <f t="shared" si="281"/>
        <v>#DIV/0!</v>
      </c>
    </row>
    <row r="4024" spans="1:10" x14ac:dyDescent="0.25">
      <c r="A4024" s="92">
        <f t="shared" si="279"/>
        <v>81</v>
      </c>
      <c r="B4024" s="5" t="s">
        <v>43</v>
      </c>
      <c r="C4024" s="26">
        <v>43973</v>
      </c>
      <c r="D4024" s="4">
        <v>0</v>
      </c>
      <c r="E4024" s="29">
        <v>11</v>
      </c>
      <c r="G4024" s="82" t="e">
        <f>F4024+G3999</f>
        <v>#REF!</v>
      </c>
      <c r="H4024" s="92">
        <f t="shared" si="280"/>
        <v>11</v>
      </c>
      <c r="I4024" s="92">
        <f t="shared" si="278"/>
        <v>2.3978952727983707</v>
      </c>
      <c r="J4024" s="149" t="e">
        <f t="shared" si="281"/>
        <v>#DIV/0!</v>
      </c>
    </row>
    <row r="4025" spans="1:10" x14ac:dyDescent="0.25">
      <c r="A4025" s="92">
        <f t="shared" si="279"/>
        <v>82</v>
      </c>
      <c r="B4025" s="5" t="s">
        <v>43</v>
      </c>
      <c r="C4025" s="26">
        <v>43974</v>
      </c>
      <c r="D4025" s="4">
        <v>0</v>
      </c>
      <c r="E4025" s="29">
        <v>11</v>
      </c>
      <c r="G4025" s="82" t="e">
        <f>F4025+G4000</f>
        <v>#REF!</v>
      </c>
      <c r="H4025" s="92">
        <f t="shared" si="280"/>
        <v>11</v>
      </c>
      <c r="I4025" s="92">
        <f t="shared" si="278"/>
        <v>2.3978952727983707</v>
      </c>
      <c r="J4025" s="149" t="e">
        <f t="shared" si="281"/>
        <v>#DIV/0!</v>
      </c>
    </row>
    <row r="4026" spans="1:10" x14ac:dyDescent="0.25">
      <c r="A4026" s="92">
        <f t="shared" si="279"/>
        <v>83</v>
      </c>
      <c r="B4026" s="5" t="s">
        <v>43</v>
      </c>
      <c r="C4026" s="26">
        <v>43975</v>
      </c>
      <c r="D4026" s="4">
        <v>0</v>
      </c>
      <c r="E4026" s="29">
        <v>11</v>
      </c>
      <c r="G4026" s="82" t="e">
        <f>F4026+G4001</f>
        <v>#REF!</v>
      </c>
      <c r="H4026" s="92">
        <f t="shared" si="280"/>
        <v>11</v>
      </c>
      <c r="I4026" s="92">
        <f t="shared" si="278"/>
        <v>2.3978952727983707</v>
      </c>
      <c r="J4026" s="149" t="e">
        <f t="shared" si="281"/>
        <v>#DIV/0!</v>
      </c>
    </row>
    <row r="4027" spans="1:10" x14ac:dyDescent="0.25">
      <c r="A4027" s="92">
        <f t="shared" si="279"/>
        <v>84</v>
      </c>
      <c r="B4027" s="5" t="s">
        <v>43</v>
      </c>
      <c r="C4027" s="26">
        <v>43976</v>
      </c>
      <c r="D4027" s="4">
        <v>0</v>
      </c>
      <c r="E4027" s="29">
        <v>11</v>
      </c>
      <c r="G4027" s="82" t="e">
        <f>F4027+G4002</f>
        <v>#REF!</v>
      </c>
      <c r="H4027" s="92">
        <f t="shared" si="280"/>
        <v>11</v>
      </c>
      <c r="I4027" s="92">
        <f t="shared" si="278"/>
        <v>2.3978952727983707</v>
      </c>
      <c r="J4027" s="149" t="e">
        <f t="shared" si="281"/>
        <v>#DIV/0!</v>
      </c>
    </row>
    <row r="4028" spans="1:10" x14ac:dyDescent="0.25">
      <c r="A4028" s="92">
        <f t="shared" si="279"/>
        <v>85</v>
      </c>
      <c r="B4028" s="5" t="s">
        <v>43</v>
      </c>
      <c r="C4028" s="26">
        <v>43977</v>
      </c>
      <c r="D4028" s="4">
        <v>0</v>
      </c>
      <c r="E4028" s="29">
        <v>11</v>
      </c>
      <c r="G4028" s="82">
        <f>F4028+G4003</f>
        <v>277</v>
      </c>
      <c r="H4028" s="92">
        <f t="shared" si="280"/>
        <v>11</v>
      </c>
      <c r="I4028" s="92">
        <f t="shared" si="278"/>
        <v>2.3978952727983707</v>
      </c>
      <c r="J4028" s="149" t="e">
        <f t="shared" si="281"/>
        <v>#DIV/0!</v>
      </c>
    </row>
    <row r="4029" spans="1:10" x14ac:dyDescent="0.25">
      <c r="A4029" s="92">
        <f t="shared" si="279"/>
        <v>86</v>
      </c>
      <c r="B4029" s="5" t="s">
        <v>43</v>
      </c>
      <c r="C4029" s="26">
        <v>43978</v>
      </c>
      <c r="D4029" s="4">
        <v>0</v>
      </c>
      <c r="E4029" s="29">
        <v>11</v>
      </c>
      <c r="G4029" s="82" t="e">
        <f>F4029+G4004</f>
        <v>#REF!</v>
      </c>
      <c r="H4029" s="92">
        <f t="shared" si="280"/>
        <v>11</v>
      </c>
      <c r="I4029" s="92">
        <f t="shared" si="278"/>
        <v>2.3978952727983707</v>
      </c>
      <c r="J4029" s="149" t="e">
        <f t="shared" si="281"/>
        <v>#DIV/0!</v>
      </c>
    </row>
    <row r="4030" spans="1:10" x14ac:dyDescent="0.25">
      <c r="A4030" s="92">
        <f t="shared" si="279"/>
        <v>87</v>
      </c>
      <c r="B4030" s="5" t="s">
        <v>43</v>
      </c>
      <c r="C4030" s="26">
        <v>43979</v>
      </c>
      <c r="D4030" s="4">
        <v>0</v>
      </c>
      <c r="E4030" s="29">
        <v>11</v>
      </c>
      <c r="G4030" s="82" t="e">
        <f>F4030+G4005</f>
        <v>#REF!</v>
      </c>
      <c r="H4030" s="92">
        <f t="shared" si="280"/>
        <v>11</v>
      </c>
      <c r="I4030" s="92">
        <f t="shared" si="278"/>
        <v>2.3978952727983707</v>
      </c>
      <c r="J4030" s="149" t="e">
        <f t="shared" si="281"/>
        <v>#DIV/0!</v>
      </c>
    </row>
    <row r="4031" spans="1:10" x14ac:dyDescent="0.25">
      <c r="A4031" s="92">
        <f t="shared" si="279"/>
        <v>88</v>
      </c>
      <c r="B4031" s="5" t="s">
        <v>43</v>
      </c>
      <c r="C4031" s="26">
        <v>43980</v>
      </c>
      <c r="D4031" s="4">
        <v>0</v>
      </c>
      <c r="E4031" s="29">
        <v>11</v>
      </c>
      <c r="G4031" s="82">
        <f>F4031+G4006</f>
        <v>300</v>
      </c>
      <c r="H4031" s="92">
        <f t="shared" si="280"/>
        <v>11</v>
      </c>
      <c r="I4031" s="92">
        <f t="shared" si="278"/>
        <v>2.3978952727983707</v>
      </c>
      <c r="J4031" s="149" t="e">
        <f t="shared" si="281"/>
        <v>#DIV/0!</v>
      </c>
    </row>
    <row r="4032" spans="1:10" x14ac:dyDescent="0.25">
      <c r="A4032" s="92">
        <f t="shared" si="279"/>
        <v>89</v>
      </c>
      <c r="B4032" s="5" t="s">
        <v>43</v>
      </c>
      <c r="C4032" s="26">
        <v>43981</v>
      </c>
      <c r="D4032" s="4">
        <v>0</v>
      </c>
      <c r="E4032" s="29">
        <v>11</v>
      </c>
      <c r="G4032" s="82" t="e">
        <f>F4032+G4007</f>
        <v>#REF!</v>
      </c>
      <c r="H4032" s="92">
        <f t="shared" si="280"/>
        <v>11</v>
      </c>
      <c r="I4032" s="92">
        <f t="shared" si="278"/>
        <v>2.3978952727983707</v>
      </c>
      <c r="J4032" s="149" t="e">
        <f t="shared" si="281"/>
        <v>#DIV/0!</v>
      </c>
    </row>
    <row r="4033" spans="1:10" x14ac:dyDescent="0.25">
      <c r="A4033" s="92">
        <f t="shared" si="279"/>
        <v>90</v>
      </c>
      <c r="B4033" s="5" t="s">
        <v>43</v>
      </c>
      <c r="C4033" s="26">
        <v>43982</v>
      </c>
      <c r="D4033" s="4">
        <v>0</v>
      </c>
      <c r="E4033" s="29">
        <v>11</v>
      </c>
      <c r="G4033" s="82" t="e">
        <f>F4033+G4008</f>
        <v>#REF!</v>
      </c>
      <c r="H4033" s="92">
        <f t="shared" si="280"/>
        <v>11</v>
      </c>
      <c r="I4033" s="92">
        <f t="shared" si="278"/>
        <v>2.3978952727983707</v>
      </c>
      <c r="J4033" s="149" t="e">
        <f t="shared" si="281"/>
        <v>#DIV/0!</v>
      </c>
    </row>
    <row r="4034" spans="1:10" x14ac:dyDescent="0.25">
      <c r="A4034" s="92">
        <f t="shared" si="279"/>
        <v>91</v>
      </c>
      <c r="B4034" s="5" t="s">
        <v>43</v>
      </c>
      <c r="C4034" s="26">
        <v>43983</v>
      </c>
      <c r="D4034" s="4">
        <v>0</v>
      </c>
      <c r="E4034" s="29">
        <v>11</v>
      </c>
      <c r="G4034" s="82">
        <f>F4034+G4009</f>
        <v>289</v>
      </c>
      <c r="H4034" s="92">
        <f t="shared" si="280"/>
        <v>11</v>
      </c>
      <c r="I4034" s="92">
        <f t="shared" ref="I4034:I4097" si="282">LN(H4034)</f>
        <v>2.3978952727983707</v>
      </c>
      <c r="J4034" s="149" t="e">
        <f t="shared" si="281"/>
        <v>#DIV/0!</v>
      </c>
    </row>
    <row r="4035" spans="1:10" x14ac:dyDescent="0.25">
      <c r="A4035" s="92">
        <f t="shared" si="279"/>
        <v>92</v>
      </c>
      <c r="B4035" s="5" t="s">
        <v>43</v>
      </c>
      <c r="C4035" s="26">
        <v>43984</v>
      </c>
      <c r="D4035" s="4">
        <v>0</v>
      </c>
      <c r="E4035" s="29">
        <v>11</v>
      </c>
      <c r="G4035" s="82">
        <f>F4035+G4010</f>
        <v>331</v>
      </c>
      <c r="H4035" s="92">
        <f t="shared" si="280"/>
        <v>11</v>
      </c>
      <c r="I4035" s="92">
        <f t="shared" si="282"/>
        <v>2.3978952727983707</v>
      </c>
      <c r="J4035" s="149" t="e">
        <f t="shared" si="281"/>
        <v>#DIV/0!</v>
      </c>
    </row>
    <row r="4036" spans="1:10" x14ac:dyDescent="0.25">
      <c r="A4036" s="92">
        <f t="shared" ref="A4036:A4099" si="283">IF(EXACT(B4036,B4035),A4035+1,1)</f>
        <v>93</v>
      </c>
      <c r="B4036" s="5" t="s">
        <v>43</v>
      </c>
      <c r="C4036" s="26">
        <v>43985</v>
      </c>
      <c r="D4036" s="4">
        <v>0</v>
      </c>
      <c r="E4036" s="29">
        <v>11</v>
      </c>
      <c r="G4036" s="82" t="e">
        <f>F4036+G4011</f>
        <v>#REF!</v>
      </c>
      <c r="H4036" s="92">
        <f t="shared" si="280"/>
        <v>11</v>
      </c>
      <c r="I4036" s="92">
        <f t="shared" si="282"/>
        <v>2.3978952727983707</v>
      </c>
      <c r="J4036" s="149" t="e">
        <f t="shared" si="281"/>
        <v>#DIV/0!</v>
      </c>
    </row>
    <row r="4037" spans="1:10" x14ac:dyDescent="0.25">
      <c r="A4037" s="92">
        <f t="shared" si="283"/>
        <v>94</v>
      </c>
      <c r="B4037" s="5" t="s">
        <v>43</v>
      </c>
      <c r="C4037" s="26">
        <v>43986</v>
      </c>
      <c r="D4037" s="4">
        <v>0</v>
      </c>
      <c r="E4037" s="29">
        <v>11</v>
      </c>
      <c r="G4037" s="82" t="e">
        <f>F4037+G4012</f>
        <v>#REF!</v>
      </c>
      <c r="H4037" s="92">
        <f t="shared" si="280"/>
        <v>11</v>
      </c>
      <c r="I4037" s="92">
        <f t="shared" si="282"/>
        <v>2.3978952727983707</v>
      </c>
      <c r="J4037" s="149" t="e">
        <f t="shared" si="281"/>
        <v>#DIV/0!</v>
      </c>
    </row>
    <row r="4038" spans="1:10" x14ac:dyDescent="0.25">
      <c r="A4038" s="92">
        <f t="shared" si="283"/>
        <v>95</v>
      </c>
      <c r="B4038" s="5" t="s">
        <v>43</v>
      </c>
      <c r="C4038" s="26">
        <v>43987</v>
      </c>
      <c r="D4038" s="4">
        <v>0</v>
      </c>
      <c r="E4038" s="29">
        <v>11</v>
      </c>
      <c r="G4038" s="82">
        <f>F4038+G4013</f>
        <v>183</v>
      </c>
      <c r="H4038" s="92">
        <f t="shared" si="280"/>
        <v>11</v>
      </c>
      <c r="I4038" s="92">
        <f t="shared" si="282"/>
        <v>2.3978952727983707</v>
      </c>
      <c r="J4038" s="149" t="e">
        <f t="shared" si="281"/>
        <v>#DIV/0!</v>
      </c>
    </row>
    <row r="4039" spans="1:10" x14ac:dyDescent="0.25">
      <c r="A4039" s="92">
        <f t="shared" si="283"/>
        <v>96</v>
      </c>
      <c r="B4039" s="5" t="s">
        <v>43</v>
      </c>
      <c r="C4039" s="26">
        <v>43988</v>
      </c>
      <c r="D4039" s="4">
        <v>0</v>
      </c>
      <c r="E4039" s="29">
        <v>11</v>
      </c>
      <c r="G4039" s="82">
        <f>F4039+G4014</f>
        <v>0</v>
      </c>
      <c r="H4039" s="92">
        <f t="shared" si="280"/>
        <v>11</v>
      </c>
      <c r="I4039" s="92">
        <f t="shared" si="282"/>
        <v>2.3978952727983707</v>
      </c>
      <c r="J4039" s="149" t="e">
        <f t="shared" si="281"/>
        <v>#DIV/0!</v>
      </c>
    </row>
    <row r="4040" spans="1:10" x14ac:dyDescent="0.25">
      <c r="A4040" s="92">
        <f t="shared" si="283"/>
        <v>97</v>
      </c>
      <c r="B4040" s="5" t="s">
        <v>43</v>
      </c>
      <c r="C4040" s="26">
        <v>43989</v>
      </c>
      <c r="D4040" s="4">
        <v>0</v>
      </c>
      <c r="E4040" s="29">
        <v>11</v>
      </c>
      <c r="G4040" s="82">
        <f>F4040+G4015</f>
        <v>13</v>
      </c>
      <c r="H4040" s="92">
        <f t="shared" si="280"/>
        <v>11</v>
      </c>
      <c r="I4040" s="92">
        <f t="shared" si="282"/>
        <v>2.3978952727983707</v>
      </c>
      <c r="J4040" s="149" t="e">
        <f t="shared" si="281"/>
        <v>#DIV/0!</v>
      </c>
    </row>
    <row r="4041" spans="1:10" x14ac:dyDescent="0.25">
      <c r="A4041" s="92">
        <f t="shared" si="283"/>
        <v>98</v>
      </c>
      <c r="B4041" s="5" t="s">
        <v>43</v>
      </c>
      <c r="C4041" s="26">
        <v>43990</v>
      </c>
      <c r="D4041" s="4">
        <v>0</v>
      </c>
      <c r="E4041" s="29">
        <v>11</v>
      </c>
      <c r="G4041" s="82">
        <f>F4041+G4016</f>
        <v>18</v>
      </c>
      <c r="H4041" s="92">
        <f t="shared" si="280"/>
        <v>11</v>
      </c>
      <c r="I4041" s="92">
        <f t="shared" si="282"/>
        <v>2.3978952727983707</v>
      </c>
      <c r="J4041" s="149" t="e">
        <f t="shared" si="281"/>
        <v>#DIV/0!</v>
      </c>
    </row>
    <row r="4042" spans="1:10" x14ac:dyDescent="0.25">
      <c r="A4042" s="92">
        <f t="shared" si="283"/>
        <v>99</v>
      </c>
      <c r="B4042" s="5" t="s">
        <v>43</v>
      </c>
      <c r="C4042" s="26">
        <v>43991</v>
      </c>
      <c r="D4042" s="4">
        <v>0</v>
      </c>
      <c r="E4042" s="29">
        <v>11</v>
      </c>
      <c r="G4042" s="82">
        <f>F4042+G4017</f>
        <v>0</v>
      </c>
      <c r="H4042" s="92">
        <f t="shared" si="280"/>
        <v>11</v>
      </c>
      <c r="I4042" s="92">
        <f t="shared" si="282"/>
        <v>2.3978952727983707</v>
      </c>
      <c r="J4042" s="149" t="e">
        <f t="shared" si="281"/>
        <v>#DIV/0!</v>
      </c>
    </row>
    <row r="4043" spans="1:10" x14ac:dyDescent="0.25">
      <c r="A4043" s="92">
        <f t="shared" si="283"/>
        <v>100</v>
      </c>
      <c r="B4043" s="5" t="s">
        <v>43</v>
      </c>
      <c r="C4043" s="26">
        <v>43992</v>
      </c>
      <c r="D4043" s="4">
        <v>0</v>
      </c>
      <c r="E4043" s="29">
        <v>11</v>
      </c>
      <c r="G4043" s="82">
        <f>F4043+G4018</f>
        <v>42</v>
      </c>
      <c r="H4043" s="92">
        <f t="shared" si="280"/>
        <v>11</v>
      </c>
      <c r="I4043" s="92">
        <f t="shared" si="282"/>
        <v>2.3978952727983707</v>
      </c>
      <c r="J4043" s="149" t="e">
        <f t="shared" si="281"/>
        <v>#DIV/0!</v>
      </c>
    </row>
    <row r="4044" spans="1:10" x14ac:dyDescent="0.25">
      <c r="A4044" s="92">
        <f t="shared" si="283"/>
        <v>101</v>
      </c>
      <c r="B4044" s="5" t="s">
        <v>43</v>
      </c>
      <c r="C4044" s="26">
        <v>43993</v>
      </c>
      <c r="D4044" s="4">
        <v>0</v>
      </c>
      <c r="E4044" s="29">
        <v>11</v>
      </c>
      <c r="G4044" s="82">
        <f>F4044+G4019</f>
        <v>61</v>
      </c>
      <c r="H4044" s="92">
        <f t="shared" si="280"/>
        <v>11</v>
      </c>
      <c r="I4044" s="92">
        <f t="shared" si="282"/>
        <v>2.3978952727983707</v>
      </c>
      <c r="J4044" s="149" t="e">
        <f t="shared" si="281"/>
        <v>#DIV/0!</v>
      </c>
    </row>
    <row r="4045" spans="1:10" x14ac:dyDescent="0.25">
      <c r="A4045" s="92">
        <f t="shared" si="283"/>
        <v>102</v>
      </c>
      <c r="B4045" s="5" t="s">
        <v>43</v>
      </c>
      <c r="C4045" s="26">
        <v>43994</v>
      </c>
      <c r="D4045" s="4">
        <v>0</v>
      </c>
      <c r="E4045" s="29">
        <v>11</v>
      </c>
      <c r="G4045" s="82">
        <f>F4045+G4020</f>
        <v>60</v>
      </c>
      <c r="H4045" s="92">
        <f t="shared" si="280"/>
        <v>11</v>
      </c>
      <c r="I4045" s="92">
        <f t="shared" si="282"/>
        <v>2.3978952727983707</v>
      </c>
      <c r="J4045" s="149" t="e">
        <f t="shared" si="281"/>
        <v>#DIV/0!</v>
      </c>
    </row>
    <row r="4046" spans="1:10" x14ac:dyDescent="0.25">
      <c r="A4046" s="92">
        <f t="shared" si="283"/>
        <v>103</v>
      </c>
      <c r="B4046" s="5" t="s">
        <v>43</v>
      </c>
      <c r="C4046" s="26">
        <v>43995</v>
      </c>
      <c r="D4046" s="4">
        <v>0</v>
      </c>
      <c r="E4046" s="29">
        <v>11</v>
      </c>
      <c r="G4046" s="82">
        <f>F4046+G4021</f>
        <v>68</v>
      </c>
      <c r="H4046" s="92">
        <f t="shared" si="280"/>
        <v>11</v>
      </c>
      <c r="I4046" s="92">
        <f t="shared" si="282"/>
        <v>2.3978952727983707</v>
      </c>
      <c r="J4046" s="149" t="e">
        <f t="shared" si="281"/>
        <v>#DIV/0!</v>
      </c>
    </row>
    <row r="4047" spans="1:10" x14ac:dyDescent="0.25">
      <c r="A4047" s="92">
        <f t="shared" si="283"/>
        <v>104</v>
      </c>
      <c r="B4047" s="5" t="s">
        <v>43</v>
      </c>
      <c r="C4047" s="26">
        <v>43996</v>
      </c>
      <c r="D4047" s="4">
        <v>0</v>
      </c>
      <c r="E4047" s="29">
        <v>11</v>
      </c>
      <c r="G4047" s="82">
        <f>F4047+G4022</f>
        <v>63</v>
      </c>
      <c r="H4047" s="92">
        <f t="shared" si="280"/>
        <v>11</v>
      </c>
      <c r="I4047" s="92">
        <f t="shared" si="282"/>
        <v>2.3978952727983707</v>
      </c>
      <c r="J4047" s="149" t="e">
        <f t="shared" si="281"/>
        <v>#DIV/0!</v>
      </c>
    </row>
    <row r="4048" spans="1:10" x14ac:dyDescent="0.25">
      <c r="A4048" s="92">
        <f t="shared" si="283"/>
        <v>105</v>
      </c>
      <c r="B4048" s="5" t="s">
        <v>43</v>
      </c>
      <c r="C4048" s="26">
        <v>43997</v>
      </c>
      <c r="D4048" s="4">
        <v>0</v>
      </c>
      <c r="E4048" s="29">
        <v>11</v>
      </c>
      <c r="G4048" s="82">
        <f>F4048+G4023</f>
        <v>105</v>
      </c>
      <c r="H4048" s="92">
        <f t="shared" si="280"/>
        <v>11</v>
      </c>
      <c r="I4048" s="92">
        <f t="shared" si="282"/>
        <v>2.3978952727983707</v>
      </c>
      <c r="J4048" s="149" t="e">
        <f t="shared" si="281"/>
        <v>#DIV/0!</v>
      </c>
    </row>
    <row r="4049" spans="1:10" x14ac:dyDescent="0.25">
      <c r="A4049" s="92">
        <f t="shared" si="283"/>
        <v>106</v>
      </c>
      <c r="B4049" s="5" t="s">
        <v>43</v>
      </c>
      <c r="C4049" s="26">
        <v>43998</v>
      </c>
      <c r="D4049" s="4">
        <v>0</v>
      </c>
      <c r="E4049" s="29">
        <v>11</v>
      </c>
      <c r="G4049" s="82" t="e">
        <f>F4049+G4024</f>
        <v>#REF!</v>
      </c>
      <c r="H4049" s="92">
        <f t="shared" si="280"/>
        <v>11</v>
      </c>
      <c r="I4049" s="92">
        <f t="shared" si="282"/>
        <v>2.3978952727983707</v>
      </c>
      <c r="J4049" s="149" t="e">
        <f t="shared" si="281"/>
        <v>#DIV/0!</v>
      </c>
    </row>
    <row r="4050" spans="1:10" x14ac:dyDescent="0.25">
      <c r="A4050" s="92">
        <f t="shared" si="283"/>
        <v>107</v>
      </c>
      <c r="B4050" s="5" t="s">
        <v>43</v>
      </c>
      <c r="C4050" s="26">
        <v>43999</v>
      </c>
      <c r="D4050" s="4">
        <v>0</v>
      </c>
      <c r="E4050" s="29">
        <v>11</v>
      </c>
      <c r="G4050" s="82" t="e">
        <f>F4050+G4025</f>
        <v>#REF!</v>
      </c>
      <c r="H4050" s="92">
        <f t="shared" si="280"/>
        <v>11</v>
      </c>
      <c r="I4050" s="92">
        <f t="shared" si="282"/>
        <v>2.3978952727983707</v>
      </c>
      <c r="J4050" s="149" t="e">
        <f t="shared" si="281"/>
        <v>#DIV/0!</v>
      </c>
    </row>
    <row r="4051" spans="1:10" x14ac:dyDescent="0.25">
      <c r="A4051" s="92">
        <f t="shared" si="283"/>
        <v>108</v>
      </c>
      <c r="B4051" s="5" t="s">
        <v>43</v>
      </c>
      <c r="C4051" s="26">
        <v>44000</v>
      </c>
      <c r="D4051" s="4">
        <v>0</v>
      </c>
      <c r="E4051" s="29">
        <v>11</v>
      </c>
      <c r="G4051" s="82" t="e">
        <f>F4051+G4026</f>
        <v>#REF!</v>
      </c>
      <c r="H4051" s="92">
        <f t="shared" si="280"/>
        <v>11</v>
      </c>
      <c r="I4051" s="92">
        <f t="shared" si="282"/>
        <v>2.3978952727983707</v>
      </c>
      <c r="J4051" s="149" t="e">
        <f t="shared" si="281"/>
        <v>#DIV/0!</v>
      </c>
    </row>
    <row r="4052" spans="1:10" x14ac:dyDescent="0.25">
      <c r="A4052" s="92">
        <f t="shared" si="283"/>
        <v>109</v>
      </c>
      <c r="B4052" s="5" t="s">
        <v>43</v>
      </c>
      <c r="C4052" s="26">
        <v>44001</v>
      </c>
      <c r="D4052" s="4">
        <v>0</v>
      </c>
      <c r="E4052" s="29">
        <v>11</v>
      </c>
      <c r="G4052" s="82" t="e">
        <f>F4052+G4027</f>
        <v>#REF!</v>
      </c>
      <c r="H4052" s="92">
        <f t="shared" si="280"/>
        <v>11</v>
      </c>
      <c r="I4052" s="92">
        <f t="shared" si="282"/>
        <v>2.3978952727983707</v>
      </c>
      <c r="J4052" s="149" t="e">
        <f t="shared" si="281"/>
        <v>#DIV/0!</v>
      </c>
    </row>
    <row r="4053" spans="1:10" x14ac:dyDescent="0.25">
      <c r="A4053" s="92">
        <f t="shared" si="283"/>
        <v>110</v>
      </c>
      <c r="B4053" s="5" t="s">
        <v>43</v>
      </c>
      <c r="C4053" s="26">
        <v>44002</v>
      </c>
      <c r="D4053" s="4">
        <v>0</v>
      </c>
      <c r="E4053" s="29">
        <v>11</v>
      </c>
      <c r="G4053" s="82">
        <f>F4053+G4028</f>
        <v>277</v>
      </c>
      <c r="H4053" s="92">
        <f t="shared" si="280"/>
        <v>11</v>
      </c>
      <c r="I4053" s="92">
        <f t="shared" si="282"/>
        <v>2.3978952727983707</v>
      </c>
      <c r="J4053" s="149" t="e">
        <f t="shared" si="281"/>
        <v>#DIV/0!</v>
      </c>
    </row>
    <row r="4054" spans="1:10" x14ac:dyDescent="0.25">
      <c r="A4054" s="92">
        <f t="shared" si="283"/>
        <v>111</v>
      </c>
      <c r="B4054" s="5" t="s">
        <v>43</v>
      </c>
      <c r="C4054" s="26">
        <v>44003</v>
      </c>
      <c r="D4054" s="4">
        <v>0</v>
      </c>
      <c r="E4054" s="29">
        <v>11</v>
      </c>
      <c r="G4054" s="82" t="e">
        <f>F4054+G4029</f>
        <v>#REF!</v>
      </c>
      <c r="H4054" s="92">
        <f t="shared" si="280"/>
        <v>11</v>
      </c>
      <c r="I4054" s="92">
        <f t="shared" si="282"/>
        <v>2.3978952727983707</v>
      </c>
      <c r="J4054" s="149" t="e">
        <f t="shared" si="281"/>
        <v>#DIV/0!</v>
      </c>
    </row>
    <row r="4055" spans="1:10" x14ac:dyDescent="0.25">
      <c r="A4055" s="92">
        <f t="shared" si="283"/>
        <v>112</v>
      </c>
      <c r="B4055" s="5" t="s">
        <v>43</v>
      </c>
      <c r="C4055" s="26">
        <v>44004</v>
      </c>
      <c r="D4055" s="4">
        <v>0</v>
      </c>
      <c r="E4055" s="29">
        <v>11</v>
      </c>
      <c r="G4055" s="82" t="e">
        <f>F4055+G4030</f>
        <v>#REF!</v>
      </c>
      <c r="H4055" s="92">
        <f t="shared" si="280"/>
        <v>11</v>
      </c>
      <c r="I4055" s="92">
        <f t="shared" si="282"/>
        <v>2.3978952727983707</v>
      </c>
      <c r="J4055" s="149" t="e">
        <f t="shared" si="281"/>
        <v>#DIV/0!</v>
      </c>
    </row>
    <row r="4056" spans="1:10" x14ac:dyDescent="0.25">
      <c r="A4056" s="92">
        <f t="shared" si="283"/>
        <v>113</v>
      </c>
      <c r="B4056" s="5" t="s">
        <v>43</v>
      </c>
      <c r="C4056" s="26">
        <v>44005</v>
      </c>
      <c r="D4056" s="4">
        <v>0</v>
      </c>
      <c r="E4056" s="29">
        <v>11</v>
      </c>
      <c r="G4056" s="82">
        <f>F4056+G4031</f>
        <v>300</v>
      </c>
      <c r="H4056" s="92">
        <f t="shared" si="280"/>
        <v>11</v>
      </c>
      <c r="I4056" s="92">
        <f t="shared" si="282"/>
        <v>2.3978952727983707</v>
      </c>
      <c r="J4056" s="149" t="e">
        <f t="shared" si="281"/>
        <v>#DIV/0!</v>
      </c>
    </row>
    <row r="4057" spans="1:10" x14ac:dyDescent="0.25">
      <c r="A4057" s="92">
        <f t="shared" si="283"/>
        <v>114</v>
      </c>
      <c r="B4057" s="5" t="s">
        <v>43</v>
      </c>
      <c r="C4057" s="26">
        <v>44006</v>
      </c>
      <c r="D4057" s="4">
        <v>0</v>
      </c>
      <c r="E4057" s="29">
        <v>11</v>
      </c>
      <c r="G4057" s="82" t="e">
        <f>F4057+G4032</f>
        <v>#REF!</v>
      </c>
      <c r="H4057" s="92">
        <f t="shared" si="280"/>
        <v>11</v>
      </c>
      <c r="I4057" s="92">
        <f t="shared" si="282"/>
        <v>2.3978952727983707</v>
      </c>
      <c r="J4057" s="149" t="e">
        <f t="shared" si="281"/>
        <v>#DIV/0!</v>
      </c>
    </row>
    <row r="4058" spans="1:10" x14ac:dyDescent="0.25">
      <c r="A4058" s="92">
        <f t="shared" si="283"/>
        <v>115</v>
      </c>
      <c r="B4058" s="5" t="s">
        <v>43</v>
      </c>
      <c r="C4058" s="26">
        <v>44007</v>
      </c>
      <c r="D4058" s="4">
        <v>0</v>
      </c>
      <c r="E4058" s="29">
        <v>11</v>
      </c>
      <c r="G4058" s="82" t="e">
        <f>F4058+G4033</f>
        <v>#REF!</v>
      </c>
      <c r="H4058" s="92">
        <f t="shared" si="280"/>
        <v>11</v>
      </c>
      <c r="I4058" s="92">
        <f t="shared" si="282"/>
        <v>2.3978952727983707</v>
      </c>
      <c r="J4058" s="149" t="e">
        <f t="shared" si="281"/>
        <v>#DIV/0!</v>
      </c>
    </row>
    <row r="4059" spans="1:10" x14ac:dyDescent="0.25">
      <c r="A4059" s="92">
        <f t="shared" si="283"/>
        <v>116</v>
      </c>
      <c r="B4059" s="5" t="s">
        <v>43</v>
      </c>
      <c r="C4059" s="26">
        <v>44008</v>
      </c>
      <c r="D4059" s="4">
        <v>0</v>
      </c>
      <c r="E4059" s="29">
        <v>11</v>
      </c>
      <c r="G4059" s="82">
        <f>F4059+G4034</f>
        <v>289</v>
      </c>
      <c r="H4059" s="92">
        <f t="shared" si="280"/>
        <v>11</v>
      </c>
      <c r="I4059" s="92">
        <f t="shared" si="282"/>
        <v>2.3978952727983707</v>
      </c>
      <c r="J4059" s="149" t="e">
        <f t="shared" si="281"/>
        <v>#DIV/0!</v>
      </c>
    </row>
    <row r="4060" spans="1:10" x14ac:dyDescent="0.25">
      <c r="A4060" s="92">
        <f t="shared" si="283"/>
        <v>117</v>
      </c>
      <c r="B4060" s="5" t="s">
        <v>43</v>
      </c>
      <c r="C4060" s="26">
        <v>44009</v>
      </c>
      <c r="D4060" s="4">
        <v>0</v>
      </c>
      <c r="E4060" s="29">
        <v>11</v>
      </c>
      <c r="G4060" s="82">
        <f>F4060+G4035</f>
        <v>331</v>
      </c>
      <c r="H4060" s="92">
        <f t="shared" si="280"/>
        <v>11</v>
      </c>
      <c r="I4060" s="92">
        <f t="shared" si="282"/>
        <v>2.3978952727983707</v>
      </c>
      <c r="J4060" s="149" t="e">
        <f t="shared" si="281"/>
        <v>#DIV/0!</v>
      </c>
    </row>
    <row r="4061" spans="1:10" x14ac:dyDescent="0.25">
      <c r="A4061" s="92">
        <f t="shared" si="283"/>
        <v>118</v>
      </c>
      <c r="B4061" s="5" t="s">
        <v>43</v>
      </c>
      <c r="C4061" s="26">
        <v>44010</v>
      </c>
      <c r="D4061" s="4">
        <v>0</v>
      </c>
      <c r="E4061" s="29">
        <v>11</v>
      </c>
      <c r="G4061" s="82" t="e">
        <f>F4061+G4036</f>
        <v>#REF!</v>
      </c>
      <c r="H4061" s="92">
        <f t="shared" si="280"/>
        <v>11</v>
      </c>
      <c r="I4061" s="92">
        <f t="shared" si="282"/>
        <v>2.3978952727983707</v>
      </c>
      <c r="J4061" s="149" t="e">
        <f t="shared" si="281"/>
        <v>#DIV/0!</v>
      </c>
    </row>
    <row r="4062" spans="1:10" x14ac:dyDescent="0.25">
      <c r="A4062" s="92">
        <f t="shared" si="283"/>
        <v>119</v>
      </c>
      <c r="B4062" s="5" t="s">
        <v>43</v>
      </c>
      <c r="C4062" s="26">
        <v>44011</v>
      </c>
      <c r="D4062" s="4">
        <v>0</v>
      </c>
      <c r="E4062" s="29">
        <v>11</v>
      </c>
      <c r="G4062" s="82" t="e">
        <f>F4062+G4037</f>
        <v>#REF!</v>
      </c>
      <c r="H4062" s="92">
        <f t="shared" si="280"/>
        <v>11</v>
      </c>
      <c r="I4062" s="92">
        <f t="shared" si="282"/>
        <v>2.3978952727983707</v>
      </c>
      <c r="J4062" s="149" t="e">
        <f t="shared" si="281"/>
        <v>#DIV/0!</v>
      </c>
    </row>
    <row r="4063" spans="1:10" x14ac:dyDescent="0.25">
      <c r="A4063" s="92">
        <f t="shared" si="283"/>
        <v>120</v>
      </c>
      <c r="B4063" s="5" t="s">
        <v>43</v>
      </c>
      <c r="C4063" s="26">
        <v>44012</v>
      </c>
      <c r="D4063" s="4">
        <v>0</v>
      </c>
      <c r="E4063" s="29">
        <v>11</v>
      </c>
      <c r="G4063" s="82">
        <f>F4063+G4038</f>
        <v>183</v>
      </c>
      <c r="H4063" s="92">
        <f t="shared" ref="H4063:H4126" si="284">IF(EXACT(B4063,B4062),D4063+H4062,E4063)</f>
        <v>11</v>
      </c>
      <c r="I4063" s="92">
        <f t="shared" si="282"/>
        <v>2.3978952727983707</v>
      </c>
      <c r="J4063" s="149" t="e">
        <f t="shared" si="281"/>
        <v>#DIV/0!</v>
      </c>
    </row>
    <row r="4064" spans="1:10" x14ac:dyDescent="0.25">
      <c r="A4064" s="92">
        <f t="shared" si="283"/>
        <v>121</v>
      </c>
      <c r="B4064" s="5" t="s">
        <v>43</v>
      </c>
      <c r="C4064" s="26">
        <v>44013</v>
      </c>
      <c r="D4064" s="4">
        <v>0</v>
      </c>
      <c r="E4064" s="29">
        <v>11</v>
      </c>
      <c r="G4064" s="82">
        <f>F4064+G4039</f>
        <v>0</v>
      </c>
      <c r="H4064" s="92">
        <f t="shared" si="284"/>
        <v>11</v>
      </c>
      <c r="I4064" s="92">
        <f t="shared" si="282"/>
        <v>2.3978952727983707</v>
      </c>
      <c r="J4064" s="149" t="e">
        <f t="shared" si="281"/>
        <v>#DIV/0!</v>
      </c>
    </row>
    <row r="4065" spans="1:10" x14ac:dyDescent="0.25">
      <c r="A4065" s="92">
        <f t="shared" si="283"/>
        <v>122</v>
      </c>
      <c r="B4065" s="5" t="s">
        <v>43</v>
      </c>
      <c r="C4065" s="26">
        <v>44014</v>
      </c>
      <c r="D4065" s="4">
        <v>0</v>
      </c>
      <c r="E4065" s="29">
        <v>11</v>
      </c>
      <c r="G4065" s="82">
        <f>F4065+G4040</f>
        <v>13</v>
      </c>
      <c r="H4065" s="92">
        <f t="shared" si="284"/>
        <v>11</v>
      </c>
      <c r="I4065" s="92">
        <f t="shared" si="282"/>
        <v>2.3978952727983707</v>
      </c>
      <c r="J4065" s="149" t="e">
        <f t="shared" si="281"/>
        <v>#DIV/0!</v>
      </c>
    </row>
    <row r="4066" spans="1:10" x14ac:dyDescent="0.25">
      <c r="A4066" s="92">
        <f t="shared" si="283"/>
        <v>123</v>
      </c>
      <c r="B4066" s="5" t="s">
        <v>43</v>
      </c>
      <c r="C4066" s="26">
        <v>44015</v>
      </c>
      <c r="D4066" s="4">
        <v>0</v>
      </c>
      <c r="E4066" s="29">
        <v>11</v>
      </c>
      <c r="G4066" s="82">
        <f>F4066+G4041</f>
        <v>18</v>
      </c>
      <c r="H4066" s="92">
        <f t="shared" si="284"/>
        <v>11</v>
      </c>
      <c r="I4066" s="92">
        <f t="shared" si="282"/>
        <v>2.3978952727983707</v>
      </c>
      <c r="J4066" s="149" t="e">
        <f t="shared" si="281"/>
        <v>#DIV/0!</v>
      </c>
    </row>
    <row r="4067" spans="1:10" x14ac:dyDescent="0.25">
      <c r="A4067" s="92">
        <f t="shared" si="283"/>
        <v>124</v>
      </c>
      <c r="B4067" s="5" t="s">
        <v>43</v>
      </c>
      <c r="C4067" s="26">
        <v>44016</v>
      </c>
      <c r="D4067" s="4">
        <v>1</v>
      </c>
      <c r="E4067" s="29">
        <v>12</v>
      </c>
      <c r="G4067" s="82">
        <f>F4067+G4042</f>
        <v>0</v>
      </c>
      <c r="H4067" s="92">
        <f t="shared" si="284"/>
        <v>12</v>
      </c>
      <c r="I4067" s="92">
        <f t="shared" si="282"/>
        <v>2.4849066497880004</v>
      </c>
      <c r="J4067" s="149">
        <f t="shared" si="281"/>
        <v>95.594006835573737</v>
      </c>
    </row>
    <row r="4068" spans="1:10" x14ac:dyDescent="0.25">
      <c r="A4068" s="92">
        <f t="shared" si="283"/>
        <v>125</v>
      </c>
      <c r="B4068" s="5" t="s">
        <v>43</v>
      </c>
      <c r="C4068" s="26">
        <v>44017</v>
      </c>
      <c r="D4068" s="4">
        <v>0</v>
      </c>
      <c r="E4068" s="29">
        <v>12</v>
      </c>
      <c r="G4068" s="82">
        <f>F4068+G4043</f>
        <v>42</v>
      </c>
      <c r="H4068" s="92">
        <f t="shared" si="284"/>
        <v>12</v>
      </c>
      <c r="I4068" s="92">
        <f t="shared" si="282"/>
        <v>2.4849066497880004</v>
      </c>
      <c r="J4068" s="149">
        <f t="shared" si="281"/>
        <v>55.763170654084682</v>
      </c>
    </row>
    <row r="4069" spans="1:10" x14ac:dyDescent="0.25">
      <c r="A4069" s="92">
        <f t="shared" si="283"/>
        <v>126</v>
      </c>
      <c r="B4069" s="5" t="s">
        <v>43</v>
      </c>
      <c r="C4069" s="26">
        <v>44018</v>
      </c>
      <c r="D4069" s="4">
        <v>0</v>
      </c>
      <c r="E4069" s="29">
        <v>12</v>
      </c>
      <c r="G4069" s="82">
        <f>F4069+G4044</f>
        <v>61</v>
      </c>
      <c r="H4069" s="92">
        <f t="shared" si="284"/>
        <v>12</v>
      </c>
      <c r="I4069" s="92">
        <f t="shared" si="282"/>
        <v>2.4849066497880004</v>
      </c>
      <c r="J4069" s="149">
        <f t="shared" si="281"/>
        <v>44.61053652326774</v>
      </c>
    </row>
    <row r="4070" spans="1:10" x14ac:dyDescent="0.25">
      <c r="A4070" s="92">
        <f t="shared" si="283"/>
        <v>127</v>
      </c>
      <c r="B4070" s="5" t="s">
        <v>43</v>
      </c>
      <c r="C4070" s="26">
        <v>44019</v>
      </c>
      <c r="D4070" s="4">
        <v>0</v>
      </c>
      <c r="E4070" s="29">
        <v>12</v>
      </c>
      <c r="G4070" s="82">
        <f>F4070+G4045</f>
        <v>60</v>
      </c>
      <c r="H4070" s="92">
        <f t="shared" si="284"/>
        <v>12</v>
      </c>
      <c r="I4070" s="92">
        <f t="shared" si="282"/>
        <v>2.4849066497880004</v>
      </c>
      <c r="J4070" s="149">
        <f t="shared" si="281"/>
        <v>41.82237799056351</v>
      </c>
    </row>
    <row r="4071" spans="1:10" x14ac:dyDescent="0.25">
      <c r="A4071" s="92">
        <f t="shared" si="283"/>
        <v>128</v>
      </c>
      <c r="B4071" s="5" t="s">
        <v>43</v>
      </c>
      <c r="C4071" s="26">
        <v>44020</v>
      </c>
      <c r="D4071" s="4">
        <v>0</v>
      </c>
      <c r="E4071" s="29">
        <v>12</v>
      </c>
      <c r="G4071" s="82">
        <f>F4071+G4046</f>
        <v>68</v>
      </c>
      <c r="H4071" s="92">
        <f t="shared" si="284"/>
        <v>12</v>
      </c>
      <c r="I4071" s="92">
        <f t="shared" si="282"/>
        <v>2.4849066497880004</v>
      </c>
      <c r="J4071" s="149">
        <f t="shared" si="281"/>
        <v>44.61053652326774</v>
      </c>
    </row>
    <row r="4072" spans="1:10" x14ac:dyDescent="0.25">
      <c r="A4072" s="92">
        <f t="shared" si="283"/>
        <v>129</v>
      </c>
      <c r="B4072" s="5" t="s">
        <v>43</v>
      </c>
      <c r="C4072" s="26">
        <v>44021</v>
      </c>
      <c r="D4072" s="4">
        <v>0</v>
      </c>
      <c r="E4072" s="29">
        <v>12</v>
      </c>
      <c r="G4072" s="82">
        <f>F4072+G4047</f>
        <v>63</v>
      </c>
      <c r="H4072" s="92">
        <f t="shared" si="284"/>
        <v>12</v>
      </c>
      <c r="I4072" s="92">
        <f t="shared" si="282"/>
        <v>2.4849066497880004</v>
      </c>
      <c r="J4072" s="149">
        <f t="shared" si="281"/>
        <v>55.763170654084682</v>
      </c>
    </row>
    <row r="4073" spans="1:10" x14ac:dyDescent="0.25">
      <c r="A4073" s="92">
        <f t="shared" si="283"/>
        <v>130</v>
      </c>
      <c r="B4073" s="5" t="s">
        <v>43</v>
      </c>
      <c r="C4073" s="26">
        <v>44022</v>
      </c>
      <c r="D4073" s="4">
        <v>0</v>
      </c>
      <c r="E4073" s="29">
        <v>12</v>
      </c>
      <c r="G4073" s="82">
        <f>F4073+G4048</f>
        <v>105</v>
      </c>
      <c r="H4073" s="92">
        <f t="shared" si="284"/>
        <v>12</v>
      </c>
      <c r="I4073" s="92">
        <f t="shared" si="282"/>
        <v>2.4849066497880004</v>
      </c>
      <c r="J4073" s="149">
        <f t="shared" si="281"/>
        <v>95.594006835573737</v>
      </c>
    </row>
    <row r="4074" spans="1:10" x14ac:dyDescent="0.25">
      <c r="A4074" s="92">
        <f t="shared" si="283"/>
        <v>131</v>
      </c>
      <c r="B4074" s="5" t="s">
        <v>43</v>
      </c>
      <c r="C4074" s="26">
        <v>44023</v>
      </c>
      <c r="D4074" s="4">
        <v>0</v>
      </c>
      <c r="E4074" s="29">
        <v>12</v>
      </c>
      <c r="G4074" s="82" t="e">
        <f>F4074+G4049</f>
        <v>#REF!</v>
      </c>
      <c r="H4074" s="92">
        <f t="shared" si="284"/>
        <v>12</v>
      </c>
      <c r="I4074" s="92">
        <f t="shared" si="282"/>
        <v>2.4849066497880004</v>
      </c>
      <c r="J4074" s="149" t="e">
        <f t="shared" si="281"/>
        <v>#DIV/0!</v>
      </c>
    </row>
    <row r="4075" spans="1:10" x14ac:dyDescent="0.25">
      <c r="A4075" s="92">
        <f t="shared" si="283"/>
        <v>132</v>
      </c>
      <c r="B4075" s="5" t="s">
        <v>43</v>
      </c>
      <c r="C4075" s="26">
        <v>44024</v>
      </c>
      <c r="D4075" s="4">
        <v>0</v>
      </c>
      <c r="E4075" s="29">
        <v>12</v>
      </c>
      <c r="G4075" s="82" t="e">
        <f>F4075+G4050</f>
        <v>#REF!</v>
      </c>
      <c r="H4075" s="92">
        <f t="shared" si="284"/>
        <v>12</v>
      </c>
      <c r="I4075" s="92">
        <f t="shared" si="282"/>
        <v>2.4849066497880004</v>
      </c>
      <c r="J4075" s="149" t="e">
        <f t="shared" si="281"/>
        <v>#DIV/0!</v>
      </c>
    </row>
    <row r="4076" spans="1:10" x14ac:dyDescent="0.25">
      <c r="A4076" s="92">
        <f t="shared" si="283"/>
        <v>133</v>
      </c>
      <c r="B4076" s="5" t="s">
        <v>43</v>
      </c>
      <c r="C4076" s="26">
        <v>44025</v>
      </c>
      <c r="D4076" s="4">
        <v>0</v>
      </c>
      <c r="E4076" s="29">
        <v>12</v>
      </c>
      <c r="G4076" s="82" t="e">
        <f>F4076+G4051</f>
        <v>#REF!</v>
      </c>
      <c r="H4076" s="92">
        <f t="shared" si="284"/>
        <v>12</v>
      </c>
      <c r="I4076" s="92">
        <f t="shared" si="282"/>
        <v>2.4849066497880004</v>
      </c>
      <c r="J4076" s="149" t="e">
        <f t="shared" si="281"/>
        <v>#DIV/0!</v>
      </c>
    </row>
    <row r="4077" spans="1:10" x14ac:dyDescent="0.25">
      <c r="A4077" s="92">
        <f t="shared" si="283"/>
        <v>134</v>
      </c>
      <c r="B4077" s="5" t="s">
        <v>43</v>
      </c>
      <c r="C4077" s="26">
        <v>44026</v>
      </c>
      <c r="D4077" s="4">
        <v>1</v>
      </c>
      <c r="E4077" s="29">
        <v>13</v>
      </c>
      <c r="G4077" s="82" t="e">
        <f>F4077+G4052</f>
        <v>#REF!</v>
      </c>
      <c r="H4077" s="92">
        <f t="shared" si="284"/>
        <v>13</v>
      </c>
      <c r="I4077" s="92">
        <f t="shared" si="282"/>
        <v>2.5649493574615367</v>
      </c>
      <c r="J4077" s="149">
        <f t="shared" si="281"/>
        <v>103.91660163027385</v>
      </c>
    </row>
    <row r="4078" spans="1:10" x14ac:dyDescent="0.25">
      <c r="A4078" s="92">
        <f t="shared" si="283"/>
        <v>135</v>
      </c>
      <c r="B4078" s="5" t="s">
        <v>43</v>
      </c>
      <c r="C4078" s="26">
        <v>44027</v>
      </c>
      <c r="D4078" s="4">
        <v>0</v>
      </c>
      <c r="E4078" s="29">
        <v>13</v>
      </c>
      <c r="G4078" s="82">
        <f>F4078+G4053</f>
        <v>277</v>
      </c>
      <c r="H4078" s="92">
        <f t="shared" si="284"/>
        <v>13</v>
      </c>
      <c r="I4078" s="92">
        <f t="shared" si="282"/>
        <v>2.5649493574615367</v>
      </c>
      <c r="J4078" s="149">
        <f t="shared" si="281"/>
        <v>60.618017617659739</v>
      </c>
    </row>
    <row r="4079" spans="1:10" x14ac:dyDescent="0.25">
      <c r="A4079" s="92">
        <f t="shared" si="283"/>
        <v>136</v>
      </c>
      <c r="B4079" s="5" t="s">
        <v>43</v>
      </c>
      <c r="C4079" s="26">
        <v>44028</v>
      </c>
      <c r="D4079" s="4">
        <v>0</v>
      </c>
      <c r="E4079" s="29">
        <v>13</v>
      </c>
      <c r="G4079" s="82" t="e">
        <f>F4079+G4054</f>
        <v>#REF!</v>
      </c>
      <c r="H4079" s="92">
        <f t="shared" si="284"/>
        <v>13</v>
      </c>
      <c r="I4079" s="92">
        <f t="shared" si="282"/>
        <v>2.5649493574615367</v>
      </c>
      <c r="J4079" s="149">
        <f t="shared" ref="J4079:J4142" si="285">LN(2)/SLOPE(I4072:I4079,A4072:A4079)</f>
        <v>48.494414094127791</v>
      </c>
    </row>
    <row r="4080" spans="1:10" x14ac:dyDescent="0.25">
      <c r="A4080" s="92">
        <f t="shared" si="283"/>
        <v>137</v>
      </c>
      <c r="B4080" s="5" t="s">
        <v>43</v>
      </c>
      <c r="C4080" s="26">
        <v>44029</v>
      </c>
      <c r="D4080" s="4">
        <v>1</v>
      </c>
      <c r="E4080" s="29">
        <v>14</v>
      </c>
      <c r="G4080" s="82" t="e">
        <f>F4080+G4055</f>
        <v>#REF!</v>
      </c>
      <c r="H4080" s="92">
        <f t="shared" si="284"/>
        <v>14</v>
      </c>
      <c r="I4080" s="92">
        <f t="shared" si="282"/>
        <v>2.6390573296152584</v>
      </c>
      <c r="J4080" s="149">
        <f t="shared" si="285"/>
        <v>32.356950710812669</v>
      </c>
    </row>
    <row r="4081" spans="1:10" x14ac:dyDescent="0.25">
      <c r="A4081" s="92">
        <f t="shared" si="283"/>
        <v>138</v>
      </c>
      <c r="B4081" s="5" t="s">
        <v>43</v>
      </c>
      <c r="C4081" s="26">
        <v>44030</v>
      </c>
      <c r="D4081" s="4">
        <v>0</v>
      </c>
      <c r="E4081" s="29">
        <v>14</v>
      </c>
      <c r="G4081" s="82">
        <f>F4081+G4056</f>
        <v>300</v>
      </c>
      <c r="H4081" s="92">
        <f t="shared" si="284"/>
        <v>14</v>
      </c>
      <c r="I4081" s="92">
        <f t="shared" si="282"/>
        <v>2.6390573296152584</v>
      </c>
      <c r="J4081" s="149">
        <f t="shared" si="285"/>
        <v>27.859396335582485</v>
      </c>
    </row>
    <row r="4082" spans="1:10" x14ac:dyDescent="0.25">
      <c r="A4082" s="92">
        <f t="shared" si="283"/>
        <v>139</v>
      </c>
      <c r="B4082" s="5" t="s">
        <v>43</v>
      </c>
      <c r="C4082" s="26">
        <v>44031</v>
      </c>
      <c r="D4082" s="4">
        <v>0</v>
      </c>
      <c r="E4082" s="29">
        <v>14</v>
      </c>
      <c r="G4082" s="82" t="e">
        <f>F4082+G4057</f>
        <v>#REF!</v>
      </c>
      <c r="H4082" s="92">
        <f t="shared" si="284"/>
        <v>14</v>
      </c>
      <c r="I4082" s="92">
        <f t="shared" si="282"/>
        <v>2.6390573296152584</v>
      </c>
      <c r="J4082" s="149">
        <f t="shared" si="285"/>
        <v>28.098770289159535</v>
      </c>
    </row>
    <row r="4083" spans="1:10" x14ac:dyDescent="0.25">
      <c r="A4083" s="92">
        <f t="shared" si="283"/>
        <v>140</v>
      </c>
      <c r="B4083" s="5" t="s">
        <v>43</v>
      </c>
      <c r="C4083" s="26">
        <v>44032</v>
      </c>
      <c r="D4083" s="4">
        <v>1</v>
      </c>
      <c r="E4083" s="29">
        <v>15</v>
      </c>
      <c r="G4083" s="82" t="e">
        <f>F4083+G4058</f>
        <v>#REF!</v>
      </c>
      <c r="H4083" s="92">
        <f t="shared" si="284"/>
        <v>15</v>
      </c>
      <c r="I4083" s="92">
        <f t="shared" si="282"/>
        <v>2.7080502011022101</v>
      </c>
      <c r="J4083" s="149">
        <f t="shared" si="285"/>
        <v>26.121567603192855</v>
      </c>
    </row>
    <row r="4084" spans="1:10" x14ac:dyDescent="0.25">
      <c r="A4084" s="92">
        <f t="shared" si="283"/>
        <v>141</v>
      </c>
      <c r="B4084" s="5" t="s">
        <v>43</v>
      </c>
      <c r="C4084" s="26">
        <v>44033</v>
      </c>
      <c r="D4084" s="4">
        <v>0</v>
      </c>
      <c r="E4084" s="29">
        <v>15</v>
      </c>
      <c r="G4084" s="82">
        <f>F4084+G4059</f>
        <v>289</v>
      </c>
      <c r="H4084" s="92">
        <f t="shared" si="284"/>
        <v>15</v>
      </c>
      <c r="I4084" s="92">
        <f t="shared" si="282"/>
        <v>2.7080502011022101</v>
      </c>
      <c r="J4084" s="149">
        <f t="shared" si="285"/>
        <v>30.019768646367819</v>
      </c>
    </row>
    <row r="4085" spans="1:10" x14ac:dyDescent="0.25">
      <c r="A4085" s="92">
        <f t="shared" si="283"/>
        <v>142</v>
      </c>
      <c r="B4085" s="5" t="s">
        <v>43</v>
      </c>
      <c r="C4085" s="26">
        <v>44034</v>
      </c>
      <c r="D4085" s="4">
        <v>2</v>
      </c>
      <c r="E4085" s="29">
        <v>17</v>
      </c>
      <c r="G4085" s="82">
        <f>F4085+G4060</f>
        <v>331</v>
      </c>
      <c r="H4085" s="92">
        <f t="shared" si="284"/>
        <v>17</v>
      </c>
      <c r="I4085" s="92">
        <f t="shared" si="282"/>
        <v>2.8332133440562162</v>
      </c>
      <c r="J4085" s="149">
        <f t="shared" si="285"/>
        <v>20.79195944955589</v>
      </c>
    </row>
    <row r="4086" spans="1:10" x14ac:dyDescent="0.25">
      <c r="A4086" s="92">
        <f t="shared" si="283"/>
        <v>143</v>
      </c>
      <c r="B4086" s="5" t="s">
        <v>43</v>
      </c>
      <c r="C4086" s="26">
        <v>44035</v>
      </c>
      <c r="D4086" s="4">
        <v>1</v>
      </c>
      <c r="E4086" s="29">
        <v>18</v>
      </c>
      <c r="G4086" s="82" t="e">
        <f>F4086+G4061</f>
        <v>#REF!</v>
      </c>
      <c r="H4086" s="92">
        <f t="shared" si="284"/>
        <v>18</v>
      </c>
      <c r="I4086" s="92">
        <f t="shared" si="282"/>
        <v>2.8903717578961645</v>
      </c>
      <c r="J4086" s="149">
        <f t="shared" si="285"/>
        <v>16.518916517477624</v>
      </c>
    </row>
    <row r="4087" spans="1:10" x14ac:dyDescent="0.25">
      <c r="A4087" s="92">
        <f t="shared" si="283"/>
        <v>144</v>
      </c>
      <c r="B4087" s="5" t="s">
        <v>43</v>
      </c>
      <c r="C4087" s="26">
        <v>44036</v>
      </c>
      <c r="D4087" s="4">
        <v>1</v>
      </c>
      <c r="E4087" s="29">
        <v>19</v>
      </c>
      <c r="G4087" s="82" t="e">
        <f>F4087+G4062</f>
        <v>#REF!</v>
      </c>
      <c r="H4087" s="92">
        <f t="shared" si="284"/>
        <v>19</v>
      </c>
      <c r="I4087" s="92">
        <f t="shared" si="282"/>
        <v>2.9444389791664403</v>
      </c>
      <c r="J4087" s="149">
        <f t="shared" si="285"/>
        <v>14.641333618572091</v>
      </c>
    </row>
    <row r="4088" spans="1:10" x14ac:dyDescent="0.25">
      <c r="A4088" s="92">
        <f t="shared" si="283"/>
        <v>145</v>
      </c>
      <c r="B4088" s="5" t="s">
        <v>43</v>
      </c>
      <c r="C4088" s="26">
        <v>44037</v>
      </c>
      <c r="D4088" s="4">
        <v>0</v>
      </c>
      <c r="E4088" s="29">
        <v>19</v>
      </c>
      <c r="G4088" s="82">
        <f>F4088+G4063</f>
        <v>183</v>
      </c>
      <c r="H4088" s="92">
        <f t="shared" si="284"/>
        <v>19</v>
      </c>
      <c r="I4088" s="92">
        <f t="shared" si="282"/>
        <v>2.9444389791664403</v>
      </c>
      <c r="J4088" s="149">
        <f t="shared" si="285"/>
        <v>13.425937008134584</v>
      </c>
    </row>
    <row r="4089" spans="1:10" x14ac:dyDescent="0.25">
      <c r="A4089" s="92">
        <f t="shared" si="283"/>
        <v>146</v>
      </c>
      <c r="B4089" s="5" t="s">
        <v>43</v>
      </c>
      <c r="C4089" s="26">
        <v>44038</v>
      </c>
      <c r="D4089" s="4">
        <v>0</v>
      </c>
      <c r="E4089" s="29">
        <v>19</v>
      </c>
      <c r="G4089" s="82">
        <f>F4089+G4064</f>
        <v>0</v>
      </c>
      <c r="H4089" s="92">
        <f t="shared" si="284"/>
        <v>19</v>
      </c>
      <c r="I4089" s="92">
        <f t="shared" si="282"/>
        <v>2.9444389791664403</v>
      </c>
      <c r="J4089" s="149">
        <f t="shared" si="285"/>
        <v>14.249930377777549</v>
      </c>
    </row>
    <row r="4090" spans="1:10" x14ac:dyDescent="0.25">
      <c r="A4090" s="92">
        <f t="shared" si="283"/>
        <v>147</v>
      </c>
      <c r="B4090" s="5" t="s">
        <v>43</v>
      </c>
      <c r="C4090" s="26">
        <v>44039</v>
      </c>
      <c r="D4090" s="4">
        <v>1</v>
      </c>
      <c r="E4090" s="29">
        <v>20</v>
      </c>
      <c r="G4090" s="82">
        <f>F4090+G4065</f>
        <v>13</v>
      </c>
      <c r="H4090" s="92">
        <f t="shared" si="284"/>
        <v>20</v>
      </c>
      <c r="I4090" s="92">
        <f t="shared" si="282"/>
        <v>2.9957322735539909</v>
      </c>
      <c r="J4090" s="149">
        <f t="shared" si="285"/>
        <v>16.248073692889943</v>
      </c>
    </row>
    <row r="4091" spans="1:10" x14ac:dyDescent="0.25">
      <c r="A4091" s="92">
        <f t="shared" si="283"/>
        <v>148</v>
      </c>
      <c r="B4091" s="5" t="s">
        <v>43</v>
      </c>
      <c r="C4091" s="26">
        <v>44040</v>
      </c>
      <c r="D4091" s="4">
        <v>2</v>
      </c>
      <c r="E4091" s="29">
        <v>22</v>
      </c>
      <c r="G4091" s="82">
        <f>F4091+G4066</f>
        <v>18</v>
      </c>
      <c r="H4091" s="92">
        <f t="shared" si="284"/>
        <v>22</v>
      </c>
      <c r="I4091" s="92">
        <f t="shared" si="282"/>
        <v>3.0910424533583161</v>
      </c>
      <c r="J4091" s="149">
        <f t="shared" si="285"/>
        <v>15.926824688174817</v>
      </c>
    </row>
    <row r="4092" spans="1:10" x14ac:dyDescent="0.25">
      <c r="A4092" s="92">
        <f t="shared" si="283"/>
        <v>149</v>
      </c>
      <c r="B4092" s="5" t="s">
        <v>43</v>
      </c>
      <c r="C4092" s="26">
        <v>44041</v>
      </c>
      <c r="D4092" s="4">
        <v>2</v>
      </c>
      <c r="E4092" s="29">
        <v>24</v>
      </c>
      <c r="G4092" s="82">
        <f>F4092+G4067</f>
        <v>0</v>
      </c>
      <c r="H4092" s="92">
        <f t="shared" si="284"/>
        <v>24</v>
      </c>
      <c r="I4092" s="92">
        <f t="shared" si="282"/>
        <v>3.1780538303479458</v>
      </c>
      <c r="J4092" s="149">
        <f t="shared" si="285"/>
        <v>16.304245144147377</v>
      </c>
    </row>
    <row r="4093" spans="1:10" x14ac:dyDescent="0.25">
      <c r="A4093" s="92">
        <f t="shared" si="283"/>
        <v>150</v>
      </c>
      <c r="B4093" s="5" t="s">
        <v>43</v>
      </c>
      <c r="C4093" s="26">
        <v>44042</v>
      </c>
      <c r="D4093" s="4">
        <v>3</v>
      </c>
      <c r="E4093" s="29">
        <v>27</v>
      </c>
      <c r="G4093" s="82">
        <f>F4093+G4068</f>
        <v>42</v>
      </c>
      <c r="H4093" s="92">
        <f t="shared" si="284"/>
        <v>27</v>
      </c>
      <c r="I4093" s="92">
        <f t="shared" si="282"/>
        <v>3.2958368660043291</v>
      </c>
      <c r="J4093" s="149">
        <f t="shared" si="285"/>
        <v>12.946130319490713</v>
      </c>
    </row>
    <row r="4094" spans="1:10" x14ac:dyDescent="0.25">
      <c r="A4094" s="92">
        <f t="shared" si="283"/>
        <v>151</v>
      </c>
      <c r="B4094" s="5" t="s">
        <v>43</v>
      </c>
      <c r="C4094" s="26">
        <v>44043</v>
      </c>
      <c r="D4094" s="4">
        <v>-1</v>
      </c>
      <c r="E4094" s="29">
        <v>26</v>
      </c>
      <c r="G4094" s="82">
        <f>F4094+G4069</f>
        <v>61</v>
      </c>
      <c r="H4094" s="92">
        <f t="shared" si="284"/>
        <v>26</v>
      </c>
      <c r="I4094" s="92">
        <f t="shared" si="282"/>
        <v>3.2580965380214821</v>
      </c>
      <c r="J4094" s="149">
        <f t="shared" si="285"/>
        <v>12.260994782833707</v>
      </c>
    </row>
    <row r="4095" spans="1:10" x14ac:dyDescent="0.25">
      <c r="A4095" s="92">
        <f t="shared" si="283"/>
        <v>152</v>
      </c>
      <c r="B4095" s="5" t="s">
        <v>43</v>
      </c>
      <c r="C4095" s="26">
        <v>44044</v>
      </c>
      <c r="D4095" s="4">
        <v>2</v>
      </c>
      <c r="E4095" s="29">
        <v>28</v>
      </c>
      <c r="G4095" s="82">
        <f>F4095+G4070</f>
        <v>60</v>
      </c>
      <c r="H4095" s="92">
        <f t="shared" si="284"/>
        <v>28</v>
      </c>
      <c r="I4095" s="92">
        <f t="shared" si="282"/>
        <v>3.3322045101752038</v>
      </c>
      <c r="J4095" s="149">
        <f t="shared" si="285"/>
        <v>11.048325657279127</v>
      </c>
    </row>
    <row r="4096" spans="1:10" x14ac:dyDescent="0.25">
      <c r="A4096" s="92">
        <f t="shared" si="283"/>
        <v>153</v>
      </c>
      <c r="B4096" s="5" t="s">
        <v>43</v>
      </c>
      <c r="C4096" s="26">
        <v>44045</v>
      </c>
      <c r="D4096" s="4">
        <v>0</v>
      </c>
      <c r="E4096" s="29">
        <v>28</v>
      </c>
      <c r="G4096" s="82">
        <f>F4096+G4071</f>
        <v>68</v>
      </c>
      <c r="H4096" s="92">
        <f t="shared" si="284"/>
        <v>28</v>
      </c>
      <c r="I4096" s="92">
        <f t="shared" si="282"/>
        <v>3.3322045101752038</v>
      </c>
      <c r="J4096" s="149">
        <f t="shared" si="285"/>
        <v>11.608502753590461</v>
      </c>
    </row>
    <row r="4097" spans="1:10" x14ac:dyDescent="0.25">
      <c r="A4097" s="92">
        <f t="shared" si="283"/>
        <v>154</v>
      </c>
      <c r="B4097" s="5" t="s">
        <v>43</v>
      </c>
      <c r="C4097" s="26">
        <v>44046</v>
      </c>
      <c r="D4097" s="4">
        <v>-2</v>
      </c>
      <c r="E4097" s="29">
        <v>26</v>
      </c>
      <c r="G4097" s="82">
        <f>F4097+G4072</f>
        <v>63</v>
      </c>
      <c r="H4097" s="92">
        <f t="shared" si="284"/>
        <v>26</v>
      </c>
      <c r="I4097" s="92">
        <f t="shared" si="282"/>
        <v>3.2580965380214821</v>
      </c>
      <c r="J4097" s="149">
        <f t="shared" si="285"/>
        <v>16.793526566182219</v>
      </c>
    </row>
    <row r="4098" spans="1:10" x14ac:dyDescent="0.25">
      <c r="A4098" s="92">
        <f t="shared" si="283"/>
        <v>155</v>
      </c>
      <c r="B4098" s="5" t="s">
        <v>43</v>
      </c>
      <c r="C4098" s="26">
        <v>44047</v>
      </c>
      <c r="D4098" s="4">
        <v>5</v>
      </c>
      <c r="E4098" s="29">
        <v>31</v>
      </c>
      <c r="G4098" s="82">
        <f>F4098+G4073</f>
        <v>105</v>
      </c>
      <c r="H4098" s="92">
        <f t="shared" si="284"/>
        <v>31</v>
      </c>
      <c r="I4098" s="92">
        <f t="shared" ref="I4098:I4161" si="286">LN(H4098)</f>
        <v>3.4339872044851463</v>
      </c>
      <c r="J4098" s="149">
        <f t="shared" si="285"/>
        <v>19.511939527120767</v>
      </c>
    </row>
    <row r="4099" spans="1:10" x14ac:dyDescent="0.25">
      <c r="A4099" s="92">
        <f t="shared" si="283"/>
        <v>156</v>
      </c>
      <c r="B4099" s="5" t="s">
        <v>43</v>
      </c>
      <c r="C4099" s="26">
        <v>44048</v>
      </c>
      <c r="D4099" s="4">
        <v>2</v>
      </c>
      <c r="E4099" s="29">
        <v>33</v>
      </c>
      <c r="G4099" s="82" t="e">
        <f>F4099+G4074</f>
        <v>#REF!</v>
      </c>
      <c r="H4099" s="92">
        <f t="shared" si="284"/>
        <v>33</v>
      </c>
      <c r="I4099" s="92">
        <f t="shared" si="286"/>
        <v>3.4965075614664802</v>
      </c>
      <c r="J4099" s="149">
        <f t="shared" si="285"/>
        <v>19.940343375260642</v>
      </c>
    </row>
    <row r="4100" spans="1:10" x14ac:dyDescent="0.25">
      <c r="A4100" s="92">
        <f t="shared" ref="A4100:A4163" si="287">IF(EXACT(B4100,B4099),A4099+1,1)</f>
        <v>157</v>
      </c>
      <c r="B4100" s="5" t="s">
        <v>43</v>
      </c>
      <c r="C4100" s="26">
        <v>44049</v>
      </c>
      <c r="D4100" s="4">
        <v>-1</v>
      </c>
      <c r="E4100" s="29">
        <v>32</v>
      </c>
      <c r="G4100" s="82" t="e">
        <f>F4100+G4075</f>
        <v>#REF!</v>
      </c>
      <c r="H4100" s="92">
        <f t="shared" si="284"/>
        <v>32</v>
      </c>
      <c r="I4100" s="92">
        <f t="shared" si="286"/>
        <v>3.4657359027997265</v>
      </c>
      <c r="J4100" s="149">
        <f t="shared" si="285"/>
        <v>22.28608274462227</v>
      </c>
    </row>
    <row r="4101" spans="1:10" x14ac:dyDescent="0.25">
      <c r="A4101" s="92">
        <f t="shared" si="287"/>
        <v>158</v>
      </c>
      <c r="B4101" s="5" t="s">
        <v>43</v>
      </c>
      <c r="C4101" s="26">
        <v>44050</v>
      </c>
      <c r="D4101" s="4">
        <v>1</v>
      </c>
      <c r="E4101" s="29">
        <v>33</v>
      </c>
      <c r="G4101" s="82" t="e">
        <f>F4101+G4076</f>
        <v>#REF!</v>
      </c>
      <c r="H4101" s="92">
        <f t="shared" si="284"/>
        <v>33</v>
      </c>
      <c r="I4101" s="92">
        <f t="shared" si="286"/>
        <v>3.4965075614664802</v>
      </c>
      <c r="J4101" s="149">
        <f t="shared" si="285"/>
        <v>19.373675000082685</v>
      </c>
    </row>
    <row r="4102" spans="1:10" x14ac:dyDescent="0.25">
      <c r="A4102" s="92">
        <f t="shared" si="287"/>
        <v>159</v>
      </c>
      <c r="B4102" s="5" t="s">
        <v>43</v>
      </c>
      <c r="C4102" s="26">
        <v>44051</v>
      </c>
      <c r="D4102" s="4">
        <v>0</v>
      </c>
      <c r="E4102" s="29">
        <v>33</v>
      </c>
      <c r="G4102" s="82" t="e">
        <f>F4102+G4077</f>
        <v>#REF!</v>
      </c>
      <c r="H4102" s="92">
        <f t="shared" si="284"/>
        <v>33</v>
      </c>
      <c r="I4102" s="92">
        <f t="shared" si="286"/>
        <v>3.4965075614664802</v>
      </c>
      <c r="J4102" s="149">
        <f t="shared" si="285"/>
        <v>21.912953794304126</v>
      </c>
    </row>
    <row r="4103" spans="1:10" x14ac:dyDescent="0.25">
      <c r="A4103" s="92">
        <f t="shared" si="287"/>
        <v>160</v>
      </c>
      <c r="B4103" s="5" t="s">
        <v>43</v>
      </c>
      <c r="C4103" s="26">
        <v>44052</v>
      </c>
      <c r="D4103" s="4">
        <v>1</v>
      </c>
      <c r="E4103" s="29">
        <v>34</v>
      </c>
      <c r="G4103" s="82">
        <f>F4103+G4078</f>
        <v>277</v>
      </c>
      <c r="H4103" s="92">
        <f t="shared" si="284"/>
        <v>34</v>
      </c>
      <c r="I4103" s="92">
        <f t="shared" si="286"/>
        <v>3.5263605246161616</v>
      </c>
      <c r="J4103" s="149">
        <f t="shared" si="285"/>
        <v>21.501375811136437</v>
      </c>
    </row>
    <row r="4104" spans="1:10" x14ac:dyDescent="0.25">
      <c r="A4104" s="92">
        <f t="shared" si="287"/>
        <v>161</v>
      </c>
      <c r="B4104" s="5" t="s">
        <v>43</v>
      </c>
      <c r="C4104" s="26">
        <v>44053</v>
      </c>
      <c r="D4104" s="4">
        <v>-3</v>
      </c>
      <c r="E4104" s="29">
        <v>31</v>
      </c>
      <c r="G4104" s="82" t="e">
        <f>F4104+G4080</f>
        <v>#REF!</v>
      </c>
      <c r="H4104" s="92">
        <f t="shared" si="284"/>
        <v>31</v>
      </c>
      <c r="I4104" s="92">
        <f t="shared" si="286"/>
        <v>3.4339872044851463</v>
      </c>
      <c r="J4104" s="149">
        <f t="shared" si="285"/>
        <v>33.77532203056321</v>
      </c>
    </row>
    <row r="4105" spans="1:10" x14ac:dyDescent="0.25">
      <c r="A4105" s="92">
        <f t="shared" si="287"/>
        <v>162</v>
      </c>
      <c r="B4105" s="5" t="s">
        <v>43</v>
      </c>
      <c r="C4105" s="26">
        <v>44054</v>
      </c>
      <c r="D4105" s="4">
        <v>0</v>
      </c>
      <c r="E4105" s="29">
        <v>31</v>
      </c>
      <c r="G4105" s="82">
        <f>F4105+G4081</f>
        <v>300</v>
      </c>
      <c r="H4105" s="92">
        <f t="shared" si="284"/>
        <v>31</v>
      </c>
      <c r="I4105" s="92">
        <f t="shared" si="286"/>
        <v>3.4339872044851463</v>
      </c>
      <c r="J4105" s="149">
        <f t="shared" si="285"/>
        <v>-445.38583195324657</v>
      </c>
    </row>
    <row r="4106" spans="1:10" x14ac:dyDescent="0.25">
      <c r="A4106" s="92">
        <f t="shared" si="287"/>
        <v>163</v>
      </c>
      <c r="B4106" s="5" t="s">
        <v>43</v>
      </c>
      <c r="C4106" s="26">
        <v>44055</v>
      </c>
      <c r="D4106" s="4">
        <v>1</v>
      </c>
      <c r="E4106" s="29">
        <f>D4106+E4082</f>
        <v>15</v>
      </c>
      <c r="G4106" s="82" t="e">
        <f>F4106+G4082</f>
        <v>#REF!</v>
      </c>
      <c r="H4106" s="92">
        <f t="shared" si="284"/>
        <v>32</v>
      </c>
      <c r="I4106" s="92">
        <f t="shared" si="286"/>
        <v>3.4657359027997265</v>
      </c>
      <c r="J4106" s="149">
        <f t="shared" si="285"/>
        <v>-109.47449797897954</v>
      </c>
    </row>
    <row r="4107" spans="1:10" x14ac:dyDescent="0.25">
      <c r="A4107" s="92">
        <f t="shared" si="287"/>
        <v>164</v>
      </c>
      <c r="B4107" s="5" t="s">
        <v>43</v>
      </c>
      <c r="C4107" s="26">
        <v>44056</v>
      </c>
      <c r="D4107" s="4">
        <v>1</v>
      </c>
      <c r="E4107" s="29">
        <f>D4107+E4083</f>
        <v>16</v>
      </c>
      <c r="G4107" s="82" t="e">
        <f>F4107+G4083</f>
        <v>#REF!</v>
      </c>
      <c r="H4107" s="92">
        <f t="shared" si="284"/>
        <v>33</v>
      </c>
      <c r="I4107" s="92">
        <f t="shared" si="286"/>
        <v>3.4965075614664802</v>
      </c>
      <c r="J4107" s="149">
        <f t="shared" si="285"/>
        <v>-266.60596593773988</v>
      </c>
    </row>
    <row r="4108" spans="1:10" x14ac:dyDescent="0.25">
      <c r="A4108" s="92">
        <f t="shared" si="287"/>
        <v>165</v>
      </c>
      <c r="B4108" s="5" t="s">
        <v>43</v>
      </c>
      <c r="C4108" s="26">
        <v>44057</v>
      </c>
      <c r="D4108" s="4">
        <v>1</v>
      </c>
      <c r="E4108" s="29">
        <f>D4108+E4084</f>
        <v>16</v>
      </c>
      <c r="G4108" s="82">
        <f>F4108+G4084</f>
        <v>289</v>
      </c>
      <c r="H4108" s="92">
        <f t="shared" si="284"/>
        <v>34</v>
      </c>
      <c r="I4108" s="92">
        <f t="shared" si="286"/>
        <v>3.5263605246161616</v>
      </c>
      <c r="J4108" s="149">
        <f t="shared" si="285"/>
        <v>2148.7481391244664</v>
      </c>
    </row>
    <row r="4109" spans="1:10" x14ac:dyDescent="0.25">
      <c r="A4109" s="92">
        <f t="shared" si="287"/>
        <v>166</v>
      </c>
      <c r="B4109" s="5" t="s">
        <v>43</v>
      </c>
      <c r="C4109" s="26">
        <v>44058</v>
      </c>
      <c r="D4109" s="4">
        <v>0</v>
      </c>
      <c r="E4109" s="29">
        <f>D4109+E4085</f>
        <v>17</v>
      </c>
      <c r="G4109" s="82">
        <f>F4109+G4085</f>
        <v>331</v>
      </c>
      <c r="H4109" s="92">
        <f t="shared" si="284"/>
        <v>34</v>
      </c>
      <c r="I4109" s="92">
        <f t="shared" si="286"/>
        <v>3.5263605246161616</v>
      </c>
      <c r="J4109" s="149">
        <f t="shared" si="285"/>
        <v>135.94913060470122</v>
      </c>
    </row>
    <row r="4110" spans="1:10" x14ac:dyDescent="0.25">
      <c r="A4110" s="92">
        <f t="shared" si="287"/>
        <v>167</v>
      </c>
      <c r="B4110" s="5" t="s">
        <v>43</v>
      </c>
      <c r="C4110" s="26">
        <v>44059</v>
      </c>
      <c r="D4110" s="4">
        <v>0</v>
      </c>
      <c r="E4110" s="29">
        <f>D4110+E4086</f>
        <v>18</v>
      </c>
      <c r="G4110" s="82" t="e">
        <f>F4110+G4086</f>
        <v>#REF!</v>
      </c>
      <c r="H4110" s="92">
        <f t="shared" si="284"/>
        <v>34</v>
      </c>
      <c r="I4110" s="92">
        <f t="shared" si="286"/>
        <v>3.5263605246161616</v>
      </c>
      <c r="J4110" s="149">
        <f t="shared" si="285"/>
        <v>75.639806988488047</v>
      </c>
    </row>
    <row r="4111" spans="1:10" x14ac:dyDescent="0.25">
      <c r="A4111" s="92">
        <f t="shared" si="287"/>
        <v>168</v>
      </c>
      <c r="B4111" s="5" t="s">
        <v>43</v>
      </c>
      <c r="C4111" s="26">
        <v>44060</v>
      </c>
      <c r="D4111" s="4">
        <v>0</v>
      </c>
      <c r="E4111" s="29">
        <f>D4111+E4087</f>
        <v>19</v>
      </c>
      <c r="G4111" s="82" t="e">
        <f>F4111+G4087</f>
        <v>#REF!</v>
      </c>
      <c r="H4111" s="92">
        <f t="shared" si="284"/>
        <v>34</v>
      </c>
      <c r="I4111" s="92">
        <f t="shared" si="286"/>
        <v>3.5263605246161616</v>
      </c>
      <c r="J4111" s="149">
        <f t="shared" si="285"/>
        <v>44.102460987783367</v>
      </c>
    </row>
    <row r="4112" spans="1:10" x14ac:dyDescent="0.25">
      <c r="A4112" s="92">
        <f t="shared" si="287"/>
        <v>169</v>
      </c>
      <c r="B4112" s="5" t="s">
        <v>43</v>
      </c>
      <c r="C4112" s="26">
        <v>44061</v>
      </c>
      <c r="D4112" s="4">
        <v>2</v>
      </c>
      <c r="E4112" s="29">
        <f>D4112+E4088</f>
        <v>21</v>
      </c>
      <c r="G4112" s="82">
        <f>F4112+G4088</f>
        <v>183</v>
      </c>
      <c r="H4112" s="92">
        <f t="shared" si="284"/>
        <v>36</v>
      </c>
      <c r="I4112" s="92">
        <f t="shared" si="286"/>
        <v>3.5835189384561099</v>
      </c>
      <c r="J4112" s="149">
        <f t="shared" si="285"/>
        <v>40.450323642650091</v>
      </c>
    </row>
    <row r="4113" spans="1:10" x14ac:dyDescent="0.25">
      <c r="A4113" s="92">
        <f t="shared" si="287"/>
        <v>170</v>
      </c>
      <c r="B4113" s="5" t="s">
        <v>43</v>
      </c>
      <c r="C4113" s="26">
        <v>44062</v>
      </c>
      <c r="D4113" s="4">
        <v>0</v>
      </c>
      <c r="E4113" s="29">
        <f>D4113+E4089</f>
        <v>19</v>
      </c>
      <c r="G4113" s="82">
        <f>F4113+G4089</f>
        <v>0</v>
      </c>
      <c r="H4113" s="92">
        <f t="shared" si="284"/>
        <v>36</v>
      </c>
      <c r="I4113" s="92">
        <f t="shared" si="286"/>
        <v>3.5835189384561099</v>
      </c>
      <c r="J4113" s="149">
        <f t="shared" si="285"/>
        <v>46.226756912103177</v>
      </c>
    </row>
    <row r="4114" spans="1:10" x14ac:dyDescent="0.25">
      <c r="A4114" s="92">
        <f t="shared" si="287"/>
        <v>171</v>
      </c>
      <c r="B4114" s="5" t="s">
        <v>43</v>
      </c>
      <c r="C4114" s="26">
        <v>44063</v>
      </c>
      <c r="D4114" s="4">
        <v>3</v>
      </c>
      <c r="E4114" s="29">
        <f>D4114+E4090</f>
        <v>23</v>
      </c>
      <c r="G4114" s="82">
        <f>F4114+G4090</f>
        <v>13</v>
      </c>
      <c r="H4114" s="92">
        <f t="shared" si="284"/>
        <v>39</v>
      </c>
      <c r="I4114" s="92">
        <f t="shared" si="286"/>
        <v>3.6635616461296463</v>
      </c>
      <c r="J4114" s="149">
        <f t="shared" si="285"/>
        <v>35.794122769254535</v>
      </c>
    </row>
    <row r="4115" spans="1:10" x14ac:dyDescent="0.25">
      <c r="A4115" s="92">
        <f t="shared" si="287"/>
        <v>172</v>
      </c>
      <c r="B4115" s="5" t="s">
        <v>43</v>
      </c>
      <c r="C4115" s="26">
        <v>44064</v>
      </c>
      <c r="D4115" s="4">
        <v>0</v>
      </c>
      <c r="E4115" s="29">
        <f>D4115+E4091</f>
        <v>22</v>
      </c>
      <c r="G4115" s="82">
        <f>F4115+G4091</f>
        <v>18</v>
      </c>
      <c r="H4115" s="92">
        <f t="shared" si="284"/>
        <v>39</v>
      </c>
      <c r="I4115" s="92">
        <f t="shared" si="286"/>
        <v>3.6635616461296463</v>
      </c>
      <c r="J4115" s="149">
        <f t="shared" si="285"/>
        <v>31.052213433550271</v>
      </c>
    </row>
    <row r="4116" spans="1:10" x14ac:dyDescent="0.25">
      <c r="A4116" s="92">
        <f t="shared" si="287"/>
        <v>173</v>
      </c>
      <c r="B4116" s="5" t="s">
        <v>43</v>
      </c>
      <c r="C4116" s="26">
        <v>44065</v>
      </c>
      <c r="D4116" s="4">
        <v>2</v>
      </c>
      <c r="E4116" s="29">
        <f>D4116+E4092</f>
        <v>26</v>
      </c>
      <c r="G4116" s="82">
        <f>F4116+G4092</f>
        <v>0</v>
      </c>
      <c r="H4116" s="92">
        <f t="shared" si="284"/>
        <v>41</v>
      </c>
      <c r="I4116" s="92">
        <f t="shared" si="286"/>
        <v>3.713572066704308</v>
      </c>
      <c r="J4116" s="149">
        <f t="shared" si="285"/>
        <v>24.178651465399</v>
      </c>
    </row>
    <row r="4117" spans="1:10" x14ac:dyDescent="0.25">
      <c r="A4117" s="92">
        <f t="shared" si="287"/>
        <v>174</v>
      </c>
      <c r="B4117" s="5" t="s">
        <v>43</v>
      </c>
      <c r="C4117" s="26">
        <v>44066</v>
      </c>
      <c r="D4117" s="4">
        <v>2</v>
      </c>
      <c r="E4117" s="29">
        <f>D4117+E4093</f>
        <v>29</v>
      </c>
      <c r="G4117" s="82">
        <f>F4117+G4093</f>
        <v>42</v>
      </c>
      <c r="H4117" s="92">
        <f t="shared" si="284"/>
        <v>43</v>
      </c>
      <c r="I4117" s="92">
        <f t="shared" si="286"/>
        <v>3.7612001156935624</v>
      </c>
      <c r="J4117" s="149">
        <f t="shared" si="285"/>
        <v>20.076634998212601</v>
      </c>
    </row>
    <row r="4118" spans="1:10" x14ac:dyDescent="0.25">
      <c r="A4118" s="92">
        <f t="shared" si="287"/>
        <v>175</v>
      </c>
      <c r="B4118" s="5" t="s">
        <v>43</v>
      </c>
      <c r="C4118" s="26">
        <v>44067</v>
      </c>
      <c r="D4118" s="4">
        <v>-2</v>
      </c>
      <c r="E4118" s="29">
        <f>D4118+E4094</f>
        <v>24</v>
      </c>
      <c r="G4118" s="82">
        <f>F4118+G4094</f>
        <v>61</v>
      </c>
      <c r="H4118" s="92">
        <f t="shared" si="284"/>
        <v>41</v>
      </c>
      <c r="I4118" s="92">
        <f t="shared" si="286"/>
        <v>3.713572066704308</v>
      </c>
      <c r="J4118" s="149">
        <f t="shared" si="285"/>
        <v>22.488732024430689</v>
      </c>
    </row>
    <row r="4119" spans="1:10" x14ac:dyDescent="0.25">
      <c r="A4119" s="92">
        <f t="shared" si="287"/>
        <v>176</v>
      </c>
      <c r="B4119" s="5" t="s">
        <v>43</v>
      </c>
      <c r="C4119" s="26">
        <v>44068</v>
      </c>
      <c r="D4119" s="4">
        <v>-1</v>
      </c>
      <c r="E4119" s="29">
        <f>D4119+E4095</f>
        <v>27</v>
      </c>
      <c r="G4119" s="82">
        <f>F4119+G4095</f>
        <v>60</v>
      </c>
      <c r="H4119" s="92">
        <f t="shared" si="284"/>
        <v>40</v>
      </c>
      <c r="I4119" s="92">
        <f t="shared" si="286"/>
        <v>3.6888794541139363</v>
      </c>
      <c r="J4119" s="149">
        <f t="shared" si="285"/>
        <v>33.641795715595961</v>
      </c>
    </row>
    <row r="4120" spans="1:10" x14ac:dyDescent="0.25">
      <c r="A4120" s="92">
        <f t="shared" si="287"/>
        <v>177</v>
      </c>
      <c r="B4120" s="5" t="s">
        <v>43</v>
      </c>
      <c r="C4120" s="26">
        <v>44069</v>
      </c>
      <c r="D4120" s="4">
        <v>4</v>
      </c>
      <c r="E4120" s="29">
        <f>D4120+E4096</f>
        <v>32</v>
      </c>
      <c r="G4120" s="82">
        <f>F4120+G4096</f>
        <v>68</v>
      </c>
      <c r="H4120" s="92">
        <f t="shared" si="284"/>
        <v>44</v>
      </c>
      <c r="I4120" s="92">
        <f t="shared" si="286"/>
        <v>3.784189633918261</v>
      </c>
      <c r="J4120" s="149">
        <f t="shared" si="285"/>
        <v>33.676272610674928</v>
      </c>
    </row>
    <row r="4121" spans="1:10" x14ac:dyDescent="0.25">
      <c r="A4121" s="92">
        <f t="shared" si="287"/>
        <v>178</v>
      </c>
      <c r="B4121" s="5" t="s">
        <v>43</v>
      </c>
      <c r="C4121" s="26">
        <v>44070</v>
      </c>
      <c r="D4121" s="4">
        <v>7</v>
      </c>
      <c r="E4121" s="29">
        <f>D4121+E4097</f>
        <v>33</v>
      </c>
      <c r="G4121" s="82">
        <f>F4121+G4097</f>
        <v>63</v>
      </c>
      <c r="H4121" s="92">
        <f t="shared" si="284"/>
        <v>51</v>
      </c>
      <c r="I4121" s="92">
        <f t="shared" si="286"/>
        <v>3.9318256327243257</v>
      </c>
      <c r="J4121" s="149">
        <f t="shared" si="285"/>
        <v>24.678848986692351</v>
      </c>
    </row>
    <row r="4122" spans="1:10" x14ac:dyDescent="0.25">
      <c r="A4122" s="92">
        <f t="shared" si="287"/>
        <v>179</v>
      </c>
      <c r="B4122" s="5" t="s">
        <v>43</v>
      </c>
      <c r="C4122" s="26">
        <v>44071</v>
      </c>
      <c r="D4122" s="4">
        <v>10</v>
      </c>
      <c r="E4122" s="29">
        <f>D4122+E4098</f>
        <v>41</v>
      </c>
      <c r="G4122" s="82">
        <f>F4122+G4098</f>
        <v>105</v>
      </c>
      <c r="H4122" s="92">
        <f t="shared" si="284"/>
        <v>61</v>
      </c>
      <c r="I4122" s="92">
        <f t="shared" si="286"/>
        <v>4.1108738641733114</v>
      </c>
      <c r="J4122" s="149">
        <f t="shared" si="285"/>
        <v>13.646134801110612</v>
      </c>
    </row>
    <row r="4123" spans="1:10" x14ac:dyDescent="0.25">
      <c r="A4123" s="92">
        <f t="shared" si="287"/>
        <v>180</v>
      </c>
      <c r="B4123" s="5" t="s">
        <v>43</v>
      </c>
      <c r="C4123" s="26">
        <v>44072</v>
      </c>
      <c r="D4123" s="4">
        <v>25</v>
      </c>
      <c r="E4123" s="29">
        <f>D4123+E4099</f>
        <v>58</v>
      </c>
      <c r="G4123" s="82" t="e">
        <f>F4123+G4099</f>
        <v>#REF!</v>
      </c>
      <c r="H4123" s="92">
        <f t="shared" si="284"/>
        <v>86</v>
      </c>
      <c r="I4123" s="92">
        <f t="shared" si="286"/>
        <v>4.4543472962535073</v>
      </c>
      <c r="J4123" s="149">
        <f t="shared" si="285"/>
        <v>7.5774826690278196</v>
      </c>
    </row>
    <row r="4124" spans="1:10" x14ac:dyDescent="0.25">
      <c r="A4124" s="92">
        <f t="shared" si="287"/>
        <v>181</v>
      </c>
      <c r="B4124" s="5" t="s">
        <v>43</v>
      </c>
      <c r="C4124" s="26">
        <v>44073</v>
      </c>
      <c r="D4124" s="4">
        <v>-1</v>
      </c>
      <c r="E4124" s="29">
        <f>D4124+E4100</f>
        <v>31</v>
      </c>
      <c r="G4124" s="82" t="e">
        <f>F4124+G4100</f>
        <v>#REF!</v>
      </c>
      <c r="H4124" s="92">
        <f t="shared" si="284"/>
        <v>85</v>
      </c>
      <c r="I4124" s="92">
        <f t="shared" si="286"/>
        <v>4.4426512564903167</v>
      </c>
      <c r="J4124" s="149">
        <f t="shared" si="285"/>
        <v>5.8885926754867217</v>
      </c>
    </row>
    <row r="4125" spans="1:10" x14ac:dyDescent="0.25">
      <c r="A4125" s="92">
        <f t="shared" si="287"/>
        <v>182</v>
      </c>
      <c r="B4125" s="5" t="s">
        <v>43</v>
      </c>
      <c r="C4125" s="26">
        <v>44074</v>
      </c>
      <c r="D4125" s="4">
        <v>62</v>
      </c>
      <c r="E4125" s="29">
        <f>D4125+E4101</f>
        <v>95</v>
      </c>
      <c r="G4125" s="82" t="e">
        <f>F4125+G4101</f>
        <v>#REF!</v>
      </c>
      <c r="H4125" s="92">
        <f t="shared" si="284"/>
        <v>147</v>
      </c>
      <c r="I4125" s="92">
        <f t="shared" si="286"/>
        <v>4.990432586778736</v>
      </c>
      <c r="J4125" s="149">
        <f t="shared" si="285"/>
        <v>3.90861872917811</v>
      </c>
    </row>
    <row r="4126" spans="1:10" x14ac:dyDescent="0.25">
      <c r="A4126" s="92">
        <f t="shared" si="287"/>
        <v>183</v>
      </c>
      <c r="B4126" s="5" t="s">
        <v>43</v>
      </c>
      <c r="C4126" s="26">
        <v>44075</v>
      </c>
      <c r="D4126" s="4">
        <v>9</v>
      </c>
      <c r="E4126" s="29">
        <f>D4126+E4102</f>
        <v>42</v>
      </c>
      <c r="G4126" s="82" t="e">
        <f>F4126+G4102</f>
        <v>#REF!</v>
      </c>
      <c r="H4126" s="92">
        <f t="shared" si="284"/>
        <v>156</v>
      </c>
      <c r="I4126" s="92">
        <f t="shared" si="286"/>
        <v>5.0498560072495371</v>
      </c>
      <c r="J4126" s="149">
        <f t="shared" si="285"/>
        <v>3.3397017339080124</v>
      </c>
    </row>
    <row r="4127" spans="1:10" x14ac:dyDescent="0.25">
      <c r="A4127" s="92">
        <f t="shared" si="287"/>
        <v>184</v>
      </c>
      <c r="B4127" s="5" t="s">
        <v>43</v>
      </c>
      <c r="C4127" s="26">
        <v>44076</v>
      </c>
      <c r="D4127" s="4">
        <v>21</v>
      </c>
      <c r="E4127" s="29">
        <f>D4127+E4103</f>
        <v>55</v>
      </c>
      <c r="G4127" s="82">
        <f>F4127+G4103</f>
        <v>277</v>
      </c>
      <c r="H4127" s="92">
        <f t="shared" ref="H4127:H4190" si="288">IF(EXACT(B4127,B4126),D4127+H4126,E4127)</f>
        <v>177</v>
      </c>
      <c r="I4127" s="92">
        <f t="shared" si="286"/>
        <v>5.1761497325738288</v>
      </c>
      <c r="J4127" s="149">
        <f t="shared" si="285"/>
        <v>3.2417371361963165</v>
      </c>
    </row>
    <row r="4128" spans="1:10" x14ac:dyDescent="0.25">
      <c r="A4128" s="92">
        <f t="shared" si="287"/>
        <v>185</v>
      </c>
      <c r="B4128" s="5" t="s">
        <v>43</v>
      </c>
      <c r="C4128" s="26">
        <v>44077</v>
      </c>
      <c r="D4128" s="4">
        <v>18</v>
      </c>
      <c r="E4128" s="29">
        <f>D4128+E4104</f>
        <v>49</v>
      </c>
      <c r="G4128" s="82" t="e">
        <f>F4128+G4104</f>
        <v>#REF!</v>
      </c>
      <c r="H4128" s="92">
        <f t="shared" si="288"/>
        <v>195</v>
      </c>
      <c r="I4128" s="92">
        <f t="shared" si="286"/>
        <v>5.2729995585637468</v>
      </c>
      <c r="J4128" s="149">
        <f t="shared" si="285"/>
        <v>3.4151381337930222</v>
      </c>
    </row>
    <row r="4129" spans="1:10" x14ac:dyDescent="0.25">
      <c r="A4129" s="92">
        <f t="shared" si="287"/>
        <v>186</v>
      </c>
      <c r="B4129" s="5" t="s">
        <v>43</v>
      </c>
      <c r="C4129" s="26">
        <v>44078</v>
      </c>
      <c r="D4129" s="4">
        <v>15</v>
      </c>
      <c r="E4129" s="29">
        <f>D4129+E4105</f>
        <v>46</v>
      </c>
      <c r="G4129" s="82">
        <f>F4129+G4105</f>
        <v>300</v>
      </c>
      <c r="H4129" s="92">
        <f t="shared" si="288"/>
        <v>210</v>
      </c>
      <c r="I4129" s="92">
        <f t="shared" si="286"/>
        <v>5.3471075307174685</v>
      </c>
      <c r="J4129" s="149">
        <f t="shared" si="285"/>
        <v>3.879861247170254</v>
      </c>
    </row>
    <row r="4130" spans="1:10" x14ac:dyDescent="0.25">
      <c r="A4130" s="92">
        <f t="shared" si="287"/>
        <v>187</v>
      </c>
      <c r="B4130" s="5" t="s">
        <v>43</v>
      </c>
      <c r="C4130" s="26">
        <v>44079</v>
      </c>
      <c r="D4130" s="4">
        <v>35</v>
      </c>
      <c r="E4130" s="29">
        <f>D4130+E4106</f>
        <v>50</v>
      </c>
      <c r="G4130" s="82" t="e">
        <f>F4130+G4106</f>
        <v>#REF!</v>
      </c>
      <c r="H4130" s="92">
        <f t="shared" si="288"/>
        <v>245</v>
      </c>
      <c r="I4130" s="92">
        <f t="shared" si="286"/>
        <v>5.5012582105447274</v>
      </c>
      <c r="J4130" s="149">
        <f t="shared" si="285"/>
        <v>4.540034403834567</v>
      </c>
    </row>
    <row r="4131" spans="1:10" x14ac:dyDescent="0.25">
      <c r="A4131" s="92">
        <f t="shared" si="287"/>
        <v>188</v>
      </c>
      <c r="B4131" s="5" t="s">
        <v>43</v>
      </c>
      <c r="C4131" s="26">
        <v>44080</v>
      </c>
      <c r="D4131" s="4">
        <v>2</v>
      </c>
      <c r="E4131" s="29">
        <f>D4131+E4107</f>
        <v>18</v>
      </c>
      <c r="G4131" s="82" t="e">
        <f>F4131+G4107</f>
        <v>#REF!</v>
      </c>
      <c r="H4131" s="92">
        <f t="shared" si="288"/>
        <v>247</v>
      </c>
      <c r="I4131" s="92">
        <f t="shared" si="286"/>
        <v>5.5093883366279774</v>
      </c>
      <c r="J4131" s="149">
        <f t="shared" si="285"/>
        <v>5.2883682023519327</v>
      </c>
    </row>
    <row r="4132" spans="1:10" x14ac:dyDescent="0.25">
      <c r="A4132" s="92">
        <f t="shared" si="287"/>
        <v>189</v>
      </c>
      <c r="B4132" s="5" t="s">
        <v>43</v>
      </c>
      <c r="C4132" s="26">
        <v>44081</v>
      </c>
      <c r="D4132" s="4">
        <v>60</v>
      </c>
      <c r="E4132" s="29">
        <f>D4132+E4108</f>
        <v>76</v>
      </c>
      <c r="G4132" s="82">
        <f>F4132+G4108</f>
        <v>289</v>
      </c>
      <c r="H4132" s="92">
        <f t="shared" si="288"/>
        <v>307</v>
      </c>
      <c r="I4132" s="92">
        <f t="shared" si="286"/>
        <v>5.7268477475871968</v>
      </c>
      <c r="J4132" s="149">
        <f t="shared" si="285"/>
        <v>6.848312761172874</v>
      </c>
    </row>
    <row r="4133" spans="1:10" x14ac:dyDescent="0.25">
      <c r="A4133" s="92">
        <f t="shared" si="287"/>
        <v>190</v>
      </c>
      <c r="B4133" s="5" t="s">
        <v>43</v>
      </c>
      <c r="C4133" s="26">
        <v>44082</v>
      </c>
      <c r="D4133" s="4">
        <v>18</v>
      </c>
      <c r="E4133" s="29">
        <f>D4133+E4109</f>
        <v>35</v>
      </c>
      <c r="G4133" s="82">
        <f>F4133+G4109</f>
        <v>331</v>
      </c>
      <c r="H4133" s="92">
        <f t="shared" si="288"/>
        <v>325</v>
      </c>
      <c r="I4133" s="92">
        <f t="shared" si="286"/>
        <v>5.7838251823297373</v>
      </c>
      <c r="J4133" s="149">
        <f t="shared" si="285"/>
        <v>6.6507231547878582</v>
      </c>
    </row>
    <row r="4134" spans="1:10" x14ac:dyDescent="0.25">
      <c r="A4134" s="92">
        <f t="shared" si="287"/>
        <v>191</v>
      </c>
      <c r="B4134" s="5" t="s">
        <v>43</v>
      </c>
      <c r="C4134" s="26">
        <v>44083</v>
      </c>
      <c r="D4134" s="4">
        <v>21</v>
      </c>
      <c r="E4134" s="29">
        <f>D4134+E4110</f>
        <v>39</v>
      </c>
      <c r="G4134" s="82" t="e">
        <f>F4134+G4110</f>
        <v>#REF!</v>
      </c>
      <c r="H4134" s="92">
        <f t="shared" si="288"/>
        <v>346</v>
      </c>
      <c r="I4134" s="92">
        <f t="shared" si="286"/>
        <v>5.8464387750577247</v>
      </c>
      <c r="J4134" s="149">
        <f t="shared" si="285"/>
        <v>6.936837785807688</v>
      </c>
    </row>
    <row r="4135" spans="1:10" x14ac:dyDescent="0.25">
      <c r="A4135" s="92">
        <f t="shared" si="287"/>
        <v>192</v>
      </c>
      <c r="B4135" s="5" t="s">
        <v>43</v>
      </c>
      <c r="C4135" s="26">
        <v>44084</v>
      </c>
      <c r="D4135" s="1">
        <v>10</v>
      </c>
      <c r="E4135" s="29">
        <f>D4135+E4111</f>
        <v>29</v>
      </c>
      <c r="G4135" s="82" t="e">
        <f>F4135+G4111</f>
        <v>#REF!</v>
      </c>
      <c r="H4135" s="92">
        <f t="shared" si="288"/>
        <v>356</v>
      </c>
      <c r="I4135" s="92">
        <f t="shared" si="286"/>
        <v>5.8749307308520304</v>
      </c>
      <c r="J4135" s="149">
        <f t="shared" si="285"/>
        <v>7.4883416610237994</v>
      </c>
    </row>
    <row r="4136" spans="1:10" x14ac:dyDescent="0.25">
      <c r="A4136" s="92">
        <f t="shared" si="287"/>
        <v>193</v>
      </c>
      <c r="B4136" s="5" t="s">
        <v>43</v>
      </c>
      <c r="C4136" s="26">
        <v>44085</v>
      </c>
      <c r="D4136" s="4">
        <v>23</v>
      </c>
      <c r="E4136" s="29">
        <f>D4136+E4112</f>
        <v>44</v>
      </c>
      <c r="G4136" s="82">
        <f>F4136+G4112</f>
        <v>183</v>
      </c>
      <c r="H4136" s="92">
        <f t="shared" si="288"/>
        <v>379</v>
      </c>
      <c r="I4136" s="92">
        <f t="shared" si="286"/>
        <v>5.9375362050824263</v>
      </c>
      <c r="J4136" s="149">
        <f t="shared" si="285"/>
        <v>8.2360037429889008</v>
      </c>
    </row>
    <row r="4137" spans="1:10" x14ac:dyDescent="0.25">
      <c r="A4137" s="92">
        <f t="shared" si="287"/>
        <v>194</v>
      </c>
      <c r="B4137" s="5" t="s">
        <v>43</v>
      </c>
      <c r="C4137" s="26">
        <v>44086</v>
      </c>
      <c r="D4137" s="4">
        <v>3</v>
      </c>
      <c r="E4137" s="29">
        <f>D4137+E4113</f>
        <v>22</v>
      </c>
      <c r="G4137" s="82">
        <f>F4137+G4113</f>
        <v>0</v>
      </c>
      <c r="H4137" s="92">
        <f t="shared" si="288"/>
        <v>382</v>
      </c>
      <c r="I4137" s="92">
        <f t="shared" si="286"/>
        <v>5.9454206086065753</v>
      </c>
      <c r="J4137" s="149">
        <f t="shared" si="285"/>
        <v>10.114123029075875</v>
      </c>
    </row>
    <row r="4138" spans="1:10" x14ac:dyDescent="0.25">
      <c r="A4138" s="92">
        <f t="shared" si="287"/>
        <v>195</v>
      </c>
      <c r="B4138" s="5" t="s">
        <v>43</v>
      </c>
      <c r="C4138" s="26">
        <v>44087</v>
      </c>
      <c r="D4138" s="4">
        <v>1</v>
      </c>
      <c r="E4138" s="29">
        <f>D4138+E4114</f>
        <v>24</v>
      </c>
      <c r="G4138" s="82">
        <f>F4138+G4114</f>
        <v>13</v>
      </c>
      <c r="H4138" s="92">
        <f t="shared" si="288"/>
        <v>383</v>
      </c>
      <c r="I4138" s="92">
        <f t="shared" si="286"/>
        <v>5.9480349891806457</v>
      </c>
      <c r="J4138" s="149">
        <f t="shared" si="285"/>
        <v>12.513252577613294</v>
      </c>
    </row>
    <row r="4139" spans="1:10" x14ac:dyDescent="0.25">
      <c r="A4139" s="92">
        <f t="shared" si="287"/>
        <v>196</v>
      </c>
      <c r="B4139" s="5" t="s">
        <v>43</v>
      </c>
      <c r="C4139" s="26">
        <v>44088</v>
      </c>
      <c r="D4139" s="4">
        <v>49</v>
      </c>
      <c r="E4139" s="29">
        <f>D4139+E4115</f>
        <v>71</v>
      </c>
      <c r="G4139" s="82">
        <f>F4139+G4115</f>
        <v>18</v>
      </c>
      <c r="H4139" s="92">
        <f t="shared" si="288"/>
        <v>432</v>
      </c>
      <c r="I4139" s="92">
        <f t="shared" si="286"/>
        <v>6.0684255882441107</v>
      </c>
      <c r="J4139" s="149">
        <f t="shared" si="285"/>
        <v>16.301834280683881</v>
      </c>
    </row>
    <row r="4140" spans="1:10" x14ac:dyDescent="0.25">
      <c r="A4140" s="92">
        <f t="shared" si="287"/>
        <v>197</v>
      </c>
      <c r="B4140" s="61" t="s">
        <v>43</v>
      </c>
      <c r="C4140" s="26">
        <v>44089</v>
      </c>
      <c r="D4140" s="4">
        <v>51</v>
      </c>
      <c r="E4140" s="29">
        <f>D4140+E4116</f>
        <v>77</v>
      </c>
      <c r="G4140" s="82">
        <f>F4140+G4116</f>
        <v>0</v>
      </c>
      <c r="H4140" s="92">
        <f t="shared" si="288"/>
        <v>483</v>
      </c>
      <c r="I4140" s="92">
        <f t="shared" si="286"/>
        <v>6.1800166536525722</v>
      </c>
      <c r="J4140" s="149">
        <f t="shared" si="285"/>
        <v>14.164886570313113</v>
      </c>
    </row>
    <row r="4141" spans="1:10" x14ac:dyDescent="0.25">
      <c r="A4141" s="92">
        <f t="shared" si="287"/>
        <v>198</v>
      </c>
      <c r="B4141" s="61" t="s">
        <v>43</v>
      </c>
      <c r="C4141" s="26">
        <v>44090</v>
      </c>
      <c r="D4141" s="4">
        <v>25</v>
      </c>
      <c r="E4141" s="29">
        <f>D4141+E4117</f>
        <v>54</v>
      </c>
      <c r="G4141" s="82">
        <f>F4141+G4117</f>
        <v>42</v>
      </c>
      <c r="H4141" s="92">
        <f t="shared" si="288"/>
        <v>508</v>
      </c>
      <c r="I4141" s="92">
        <f t="shared" si="286"/>
        <v>6.230481447578482</v>
      </c>
      <c r="J4141" s="149">
        <f t="shared" si="285"/>
        <v>12.632724252638646</v>
      </c>
    </row>
    <row r="4142" spans="1:10" x14ac:dyDescent="0.25">
      <c r="A4142" s="92">
        <f t="shared" si="287"/>
        <v>199</v>
      </c>
      <c r="B4142" s="61" t="s">
        <v>43</v>
      </c>
      <c r="C4142" s="26">
        <v>44091</v>
      </c>
      <c r="D4142" s="4">
        <v>62</v>
      </c>
      <c r="E4142" s="29">
        <f>D4142+E4118</f>
        <v>86</v>
      </c>
      <c r="G4142" s="82">
        <f>F4142+G4118</f>
        <v>61</v>
      </c>
      <c r="H4142" s="92">
        <f t="shared" si="288"/>
        <v>570</v>
      </c>
      <c r="I4142" s="92">
        <f t="shared" si="286"/>
        <v>6.3456363608285962</v>
      </c>
      <c r="J4142" s="149">
        <f t="shared" si="285"/>
        <v>10.427289775560006</v>
      </c>
    </row>
    <row r="4143" spans="1:10" x14ac:dyDescent="0.25">
      <c r="A4143" s="92">
        <f t="shared" si="287"/>
        <v>200</v>
      </c>
      <c r="B4143" s="61" t="s">
        <v>43</v>
      </c>
      <c r="C4143" s="26">
        <v>44092</v>
      </c>
      <c r="D4143" s="4">
        <v>78</v>
      </c>
      <c r="E4143" s="29">
        <f>D4143+E4119</f>
        <v>105</v>
      </c>
      <c r="G4143" s="82">
        <f>F4143+G4119</f>
        <v>60</v>
      </c>
      <c r="H4143" s="92">
        <f t="shared" si="288"/>
        <v>648</v>
      </c>
      <c r="I4143" s="92">
        <f t="shared" si="286"/>
        <v>6.4738906963522744</v>
      </c>
      <c r="J4143" s="149">
        <f t="shared" ref="J4143:J4162" si="289">LN(2)/SLOPE(I4136:I4143,A4136:A4143)</f>
        <v>8.6714490023957751</v>
      </c>
    </row>
    <row r="4144" spans="1:10" x14ac:dyDescent="0.25">
      <c r="A4144" s="92">
        <f t="shared" si="287"/>
        <v>201</v>
      </c>
      <c r="B4144" s="61" t="s">
        <v>43</v>
      </c>
      <c r="C4144" s="26">
        <v>44093</v>
      </c>
      <c r="D4144" s="4">
        <v>24</v>
      </c>
      <c r="E4144" s="29">
        <f>D4144+E4120</f>
        <v>56</v>
      </c>
      <c r="G4144" s="82">
        <f>F4144+G4120</f>
        <v>68</v>
      </c>
      <c r="H4144" s="92">
        <f t="shared" si="288"/>
        <v>672</v>
      </c>
      <c r="I4144" s="92">
        <f t="shared" si="286"/>
        <v>6.5102583405231496</v>
      </c>
      <c r="J4144" s="149">
        <f t="shared" si="289"/>
        <v>7.7993962623384627</v>
      </c>
    </row>
    <row r="4145" spans="1:10" x14ac:dyDescent="0.25">
      <c r="A4145" s="92">
        <f t="shared" si="287"/>
        <v>202</v>
      </c>
      <c r="B4145" s="61" t="s">
        <v>43</v>
      </c>
      <c r="C4145" s="26">
        <v>44094</v>
      </c>
      <c r="D4145" s="4">
        <v>26</v>
      </c>
      <c r="E4145" s="29">
        <f>D4145+E4121</f>
        <v>59</v>
      </c>
      <c r="G4145" s="82">
        <f>F4145+G4121</f>
        <v>63</v>
      </c>
      <c r="H4145" s="92">
        <f t="shared" si="288"/>
        <v>698</v>
      </c>
      <c r="I4145" s="92">
        <f t="shared" si="286"/>
        <v>6.5482191027623724</v>
      </c>
      <c r="J4145" s="149">
        <f t="shared" si="289"/>
        <v>7.8604777127738474</v>
      </c>
    </row>
    <row r="4146" spans="1:10" x14ac:dyDescent="0.25">
      <c r="A4146" s="92">
        <f t="shared" si="287"/>
        <v>203</v>
      </c>
      <c r="B4146" s="61" t="s">
        <v>43</v>
      </c>
      <c r="C4146" s="26">
        <v>44095</v>
      </c>
      <c r="D4146" s="4">
        <v>83</v>
      </c>
      <c r="E4146" s="29">
        <f>D4146+E4122</f>
        <v>124</v>
      </c>
      <c r="G4146" s="82">
        <f>F4146+G4122</f>
        <v>105</v>
      </c>
      <c r="H4146" s="92">
        <f t="shared" si="288"/>
        <v>781</v>
      </c>
      <c r="I4146" s="92">
        <f t="shared" si="286"/>
        <v>6.6605751498396861</v>
      </c>
      <c r="J4146" s="149">
        <f t="shared" si="289"/>
        <v>8.3732157653048187</v>
      </c>
    </row>
    <row r="4147" spans="1:10" x14ac:dyDescent="0.25">
      <c r="A4147" s="92">
        <f t="shared" si="287"/>
        <v>204</v>
      </c>
      <c r="B4147" s="61" t="s">
        <v>43</v>
      </c>
      <c r="C4147" s="26">
        <v>44096</v>
      </c>
      <c r="D4147" s="4">
        <v>77</v>
      </c>
      <c r="E4147" s="29">
        <f>D4147+E4123</f>
        <v>135</v>
      </c>
      <c r="F4147" s="4">
        <f>1+2</f>
        <v>3</v>
      </c>
      <c r="G4147" s="82" t="e">
        <f>F4147+G4123</f>
        <v>#REF!</v>
      </c>
      <c r="H4147" s="92">
        <f t="shared" si="288"/>
        <v>858</v>
      </c>
      <c r="I4147" s="92">
        <f t="shared" si="286"/>
        <v>6.7546040994879624</v>
      </c>
      <c r="J4147" s="149">
        <f t="shared" si="289"/>
        <v>8.541433984757381</v>
      </c>
    </row>
    <row r="4148" spans="1:10" x14ac:dyDescent="0.25">
      <c r="A4148" s="92">
        <f t="shared" si="287"/>
        <v>205</v>
      </c>
      <c r="B4148" s="61" t="s">
        <v>43</v>
      </c>
      <c r="C4148" s="26">
        <v>44097</v>
      </c>
      <c r="D4148" s="4">
        <v>62</v>
      </c>
      <c r="E4148" s="29">
        <f>D4148+E4124</f>
        <v>93</v>
      </c>
      <c r="G4148" s="82" t="e">
        <f>F4148+G4124</f>
        <v>#REF!</v>
      </c>
      <c r="H4148" s="92">
        <f t="shared" si="288"/>
        <v>920</v>
      </c>
      <c r="I4148" s="92">
        <f t="shared" si="286"/>
        <v>6.8243736700430864</v>
      </c>
      <c r="J4148" s="149">
        <f t="shared" si="289"/>
        <v>8.5622824805111666</v>
      </c>
    </row>
    <row r="4149" spans="1:10" x14ac:dyDescent="0.25">
      <c r="A4149" s="92">
        <f t="shared" si="287"/>
        <v>206</v>
      </c>
      <c r="B4149" s="61" t="s">
        <v>43</v>
      </c>
      <c r="C4149" s="26">
        <v>44098</v>
      </c>
      <c r="D4149" s="4">
        <v>71</v>
      </c>
      <c r="E4149" s="29">
        <f>D4149+E4125</f>
        <v>166</v>
      </c>
      <c r="G4149" s="82" t="e">
        <f>F4149+G4125</f>
        <v>#REF!</v>
      </c>
      <c r="H4149" s="92">
        <f t="shared" si="288"/>
        <v>991</v>
      </c>
      <c r="I4149" s="92">
        <f t="shared" si="286"/>
        <v>6.8987145343299883</v>
      </c>
      <c r="J4149" s="149">
        <f t="shared" si="289"/>
        <v>9.0000254282853618</v>
      </c>
    </row>
    <row r="4150" spans="1:10" x14ac:dyDescent="0.25">
      <c r="A4150" s="92">
        <f t="shared" si="287"/>
        <v>207</v>
      </c>
      <c r="B4150" s="61" t="s">
        <v>43</v>
      </c>
      <c r="C4150" s="26">
        <v>44099</v>
      </c>
      <c r="D4150" s="4">
        <v>94</v>
      </c>
      <c r="E4150" s="29">
        <f>D4150+E4126</f>
        <v>136</v>
      </c>
      <c r="F4150" s="4">
        <f>1</f>
        <v>1</v>
      </c>
      <c r="G4150" s="82" t="e">
        <f>F4150+G4126</f>
        <v>#REF!</v>
      </c>
      <c r="H4150" s="92">
        <f t="shared" si="288"/>
        <v>1085</v>
      </c>
      <c r="I4150" s="92">
        <f t="shared" si="286"/>
        <v>6.9893352659745602</v>
      </c>
      <c r="J4150" s="149">
        <f t="shared" si="289"/>
        <v>8.995116968566288</v>
      </c>
    </row>
    <row r="4151" spans="1:10" x14ac:dyDescent="0.25">
      <c r="A4151" s="92">
        <f t="shared" si="287"/>
        <v>208</v>
      </c>
      <c r="B4151" s="61" t="s">
        <v>43</v>
      </c>
      <c r="C4151" s="26">
        <v>44100</v>
      </c>
      <c r="D4151" s="4">
        <v>1</v>
      </c>
      <c r="E4151" s="29">
        <f>D4151+E4127</f>
        <v>56</v>
      </c>
      <c r="G4151" s="82">
        <f>F4151+G4127</f>
        <v>277</v>
      </c>
      <c r="H4151" s="92">
        <f t="shared" si="288"/>
        <v>1086</v>
      </c>
      <c r="I4151" s="92">
        <f t="shared" si="286"/>
        <v>6.9902565004938806</v>
      </c>
      <c r="J4151" s="149">
        <f t="shared" si="289"/>
        <v>9.1695438825935245</v>
      </c>
    </row>
    <row r="4152" spans="1:10" x14ac:dyDescent="0.25">
      <c r="A4152" s="92">
        <f t="shared" si="287"/>
        <v>209</v>
      </c>
      <c r="B4152" s="61" t="s">
        <v>43</v>
      </c>
      <c r="C4152" s="26">
        <v>44101</v>
      </c>
      <c r="D4152" s="4">
        <v>5</v>
      </c>
      <c r="E4152" s="29">
        <f>D4152+E4128</f>
        <v>54</v>
      </c>
      <c r="G4152" s="82" t="e">
        <f>F4152+G4128</f>
        <v>#REF!</v>
      </c>
      <c r="H4152" s="92">
        <f t="shared" si="288"/>
        <v>1091</v>
      </c>
      <c r="I4152" s="92">
        <f t="shared" si="286"/>
        <v>6.9948499858330706</v>
      </c>
      <c r="J4152" s="149">
        <f t="shared" si="289"/>
        <v>10.484533956176486</v>
      </c>
    </row>
    <row r="4153" spans="1:10" x14ac:dyDescent="0.25">
      <c r="A4153" s="92">
        <f t="shared" si="287"/>
        <v>210</v>
      </c>
      <c r="B4153" s="61" t="s">
        <v>43</v>
      </c>
      <c r="C4153" s="26">
        <v>44102</v>
      </c>
      <c r="D4153" s="4">
        <v>100</v>
      </c>
      <c r="E4153" s="29">
        <f>D4153+E4129</f>
        <v>146</v>
      </c>
      <c r="F4153" s="4">
        <v>1</v>
      </c>
      <c r="G4153" s="82">
        <f>F4153+G4129</f>
        <v>301</v>
      </c>
      <c r="H4153" s="92">
        <f>IF(EXACT(B4153,B4152),D4153+H4152,E4153)</f>
        <v>1191</v>
      </c>
      <c r="I4153" s="92">
        <f t="shared" si="286"/>
        <v>7.0825485693552999</v>
      </c>
      <c r="J4153" s="149">
        <f t="shared" si="289"/>
        <v>12.275042398309997</v>
      </c>
    </row>
    <row r="4154" spans="1:10" x14ac:dyDescent="0.25">
      <c r="A4154" s="92">
        <f t="shared" si="287"/>
        <v>211</v>
      </c>
      <c r="B4154" s="61" t="s">
        <v>43</v>
      </c>
      <c r="C4154" s="26">
        <v>44103</v>
      </c>
      <c r="D4154" s="4">
        <v>150</v>
      </c>
      <c r="E4154" s="29">
        <f>D4154+E4130</f>
        <v>200</v>
      </c>
      <c r="F4154" s="4">
        <v>0</v>
      </c>
      <c r="G4154" s="82" t="e">
        <f>F4154+G4130</f>
        <v>#REF!</v>
      </c>
      <c r="H4154" s="92">
        <f t="shared" ref="H4154:H4217" si="290">IF(EXACT(B4154,B4153),D4154+H4153,E4154)</f>
        <v>1341</v>
      </c>
      <c r="I4154" s="92">
        <f t="shared" si="286"/>
        <v>7.2011708832816783</v>
      </c>
      <c r="J4154" s="149">
        <f t="shared" si="289"/>
        <v>12.371922064102257</v>
      </c>
    </row>
    <row r="4155" spans="1:10" x14ac:dyDescent="0.25">
      <c r="A4155" s="92">
        <f t="shared" si="287"/>
        <v>212</v>
      </c>
      <c r="B4155" s="61" t="s">
        <v>43</v>
      </c>
      <c r="C4155" s="26">
        <v>44104</v>
      </c>
      <c r="D4155" s="4">
        <v>131</v>
      </c>
      <c r="E4155" s="29">
        <f>D4155+E4131</f>
        <v>149</v>
      </c>
      <c r="F4155" s="4">
        <f>1</f>
        <v>1</v>
      </c>
      <c r="G4155" s="82" t="e">
        <f>F4155+G4131</f>
        <v>#REF!</v>
      </c>
      <c r="H4155" s="92">
        <f t="shared" si="290"/>
        <v>1472</v>
      </c>
      <c r="I4155" s="92">
        <f t="shared" si="286"/>
        <v>7.2943772992888212</v>
      </c>
      <c r="J4155" s="149">
        <f t="shared" si="289"/>
        <v>11.446751019163113</v>
      </c>
    </row>
    <row r="4156" spans="1:10" x14ac:dyDescent="0.25">
      <c r="A4156" s="92">
        <f t="shared" si="287"/>
        <v>213</v>
      </c>
      <c r="B4156" s="61" t="s">
        <v>43</v>
      </c>
      <c r="C4156" s="26">
        <v>44105</v>
      </c>
      <c r="D4156" s="4">
        <v>93</v>
      </c>
      <c r="E4156" s="29">
        <f>D4156+E4132</f>
        <v>169</v>
      </c>
      <c r="F4156" s="4">
        <v>1</v>
      </c>
      <c r="G4156" s="82">
        <f>F4156+G4132</f>
        <v>290</v>
      </c>
      <c r="H4156" s="92">
        <f t="shared" si="290"/>
        <v>1565</v>
      </c>
      <c r="I4156" s="92">
        <f t="shared" si="286"/>
        <v>7.3556411029742534</v>
      </c>
      <c r="J4156" s="149">
        <f t="shared" si="289"/>
        <v>10.694872992100914</v>
      </c>
    </row>
    <row r="4157" spans="1:10" x14ac:dyDescent="0.25">
      <c r="A4157" s="92">
        <f t="shared" si="287"/>
        <v>214</v>
      </c>
      <c r="B4157" s="61" t="s">
        <v>43</v>
      </c>
      <c r="C4157" s="26">
        <v>44106</v>
      </c>
      <c r="D4157" s="4">
        <v>73</v>
      </c>
      <c r="E4157" s="29">
        <f>D4157+E4133</f>
        <v>108</v>
      </c>
      <c r="G4157" s="82">
        <f>F4157+G4133</f>
        <v>331</v>
      </c>
      <c r="H4157" s="92">
        <f t="shared" si="290"/>
        <v>1638</v>
      </c>
      <c r="I4157" s="92">
        <f t="shared" si="286"/>
        <v>7.4012312644130152</v>
      </c>
      <c r="J4157" s="149">
        <f t="shared" si="289"/>
        <v>10.1659340595877</v>
      </c>
    </row>
    <row r="4158" spans="1:10" x14ac:dyDescent="0.25">
      <c r="A4158" s="92">
        <f t="shared" si="287"/>
        <v>215</v>
      </c>
      <c r="B4158" s="61" t="s">
        <v>43</v>
      </c>
      <c r="C4158" s="26">
        <v>44107</v>
      </c>
      <c r="D4158" s="4">
        <v>11</v>
      </c>
      <c r="E4158" s="29">
        <f>D4158+E4134</f>
        <v>50</v>
      </c>
      <c r="F4158" s="4">
        <f>7+5</f>
        <v>12</v>
      </c>
      <c r="G4158" s="82" t="e">
        <f>F4158+G4134</f>
        <v>#REF!</v>
      </c>
      <c r="H4158" s="92">
        <f t="shared" si="290"/>
        <v>1649</v>
      </c>
      <c r="I4158" s="92">
        <f t="shared" si="286"/>
        <v>7.407924322559599</v>
      </c>
      <c r="J4158" s="149">
        <f t="shared" si="289"/>
        <v>9.9222420913141818</v>
      </c>
    </row>
    <row r="4159" spans="1:10" x14ac:dyDescent="0.25">
      <c r="A4159" s="92">
        <f t="shared" si="287"/>
        <v>216</v>
      </c>
      <c r="B4159" s="61" t="s">
        <v>43</v>
      </c>
      <c r="C4159" s="26">
        <v>44108</v>
      </c>
      <c r="D4159" s="4">
        <v>51</v>
      </c>
      <c r="E4159" s="29">
        <f>D4159+E4135</f>
        <v>80</v>
      </c>
      <c r="F4159" s="4">
        <f>4+2</f>
        <v>6</v>
      </c>
      <c r="G4159" s="82" t="e">
        <f>F4159+G4135</f>
        <v>#REF!</v>
      </c>
      <c r="H4159" s="92">
        <f t="shared" si="290"/>
        <v>1700</v>
      </c>
      <c r="I4159" s="92">
        <f t="shared" si="286"/>
        <v>7.4383835300443071</v>
      </c>
      <c r="J4159" s="149">
        <f t="shared" si="289"/>
        <v>10.796167503701717</v>
      </c>
    </row>
    <row r="4160" spans="1:10" x14ac:dyDescent="0.25">
      <c r="A4160" s="92">
        <f t="shared" si="287"/>
        <v>217</v>
      </c>
      <c r="B4160" s="61" t="s">
        <v>43</v>
      </c>
      <c r="C4160" s="26">
        <v>44109</v>
      </c>
      <c r="D4160" s="4">
        <v>104</v>
      </c>
      <c r="E4160" s="29">
        <f>D4160+E4136</f>
        <v>148</v>
      </c>
      <c r="F4160" s="4">
        <v>3</v>
      </c>
      <c r="G4160" s="82">
        <f>F4160+G4136</f>
        <v>186</v>
      </c>
      <c r="H4160" s="92">
        <f t="shared" si="290"/>
        <v>1804</v>
      </c>
      <c r="I4160" s="92">
        <f t="shared" si="286"/>
        <v>7.4977617006225685</v>
      </c>
      <c r="J4160" s="149">
        <f t="shared" si="289"/>
        <v>13.000031297737117</v>
      </c>
    </row>
    <row r="4161" spans="1:10" x14ac:dyDescent="0.25">
      <c r="A4161" s="92">
        <f t="shared" si="287"/>
        <v>218</v>
      </c>
      <c r="B4161" s="61" t="s">
        <v>43</v>
      </c>
      <c r="C4161" s="26">
        <v>44110</v>
      </c>
      <c r="D4161" s="4">
        <v>61</v>
      </c>
      <c r="E4161" s="29">
        <f>D4161+E4137</f>
        <v>83</v>
      </c>
      <c r="F4161" s="4">
        <v>3</v>
      </c>
      <c r="G4161" s="82">
        <f>F4161+G4137</f>
        <v>3</v>
      </c>
      <c r="H4161" s="92">
        <f t="shared" si="290"/>
        <v>1865</v>
      </c>
      <c r="I4161" s="92">
        <f t="shared" si="286"/>
        <v>7.5310163320779155</v>
      </c>
      <c r="J4161" s="149">
        <f t="shared" si="289"/>
        <v>16.260334464893003</v>
      </c>
    </row>
    <row r="4162" spans="1:10" x14ac:dyDescent="0.25">
      <c r="A4162" s="92">
        <f t="shared" si="287"/>
        <v>219</v>
      </c>
      <c r="B4162" s="61" t="s">
        <v>43</v>
      </c>
      <c r="C4162" s="26">
        <v>44111</v>
      </c>
      <c r="D4162" s="4">
        <v>125</v>
      </c>
      <c r="E4162" s="29">
        <f>D4162+E4138</f>
        <v>149</v>
      </c>
      <c r="G4162" s="82">
        <f>F4162+G4138</f>
        <v>13</v>
      </c>
      <c r="H4162" s="92">
        <f t="shared" si="290"/>
        <v>1990</v>
      </c>
      <c r="I4162" s="92">
        <f t="shared" ref="I4162:I4225" si="291">LN(H4162)</f>
        <v>7.5958899177185382</v>
      </c>
      <c r="J4162" s="149">
        <f t="shared" si="289"/>
        <v>17.603658133617223</v>
      </c>
    </row>
    <row r="4163" spans="1:10" x14ac:dyDescent="0.25">
      <c r="A4163" s="92">
        <f t="shared" si="287"/>
        <v>1</v>
      </c>
      <c r="B4163" s="5" t="s">
        <v>44</v>
      </c>
      <c r="C4163" s="26">
        <v>43893</v>
      </c>
      <c r="D4163" s="4">
        <v>0</v>
      </c>
      <c r="E4163" s="29">
        <v>0</v>
      </c>
      <c r="G4163" s="82"/>
      <c r="H4163" s="92">
        <f t="shared" si="290"/>
        <v>0</v>
      </c>
      <c r="I4163" s="92" t="e">
        <f t="shared" si="291"/>
        <v>#NUM!</v>
      </c>
    </row>
    <row r="4164" spans="1:10" x14ac:dyDescent="0.25">
      <c r="A4164" s="92">
        <f t="shared" ref="A4164:A4227" si="292">IF(EXACT(B4164,B4163),A4163+1,1)</f>
        <v>2</v>
      </c>
      <c r="B4164" s="5" t="s">
        <v>44</v>
      </c>
      <c r="C4164" s="26">
        <v>43894</v>
      </c>
      <c r="D4164" s="4">
        <v>0</v>
      </c>
      <c r="E4164" s="29">
        <v>0</v>
      </c>
      <c r="G4164" s="82">
        <f>F4164+G4140</f>
        <v>0</v>
      </c>
      <c r="H4164" s="92">
        <f t="shared" si="290"/>
        <v>0</v>
      </c>
      <c r="I4164" s="92" t="e">
        <f t="shared" si="291"/>
        <v>#NUM!</v>
      </c>
    </row>
    <row r="4165" spans="1:10" x14ac:dyDescent="0.25">
      <c r="A4165" s="92">
        <f t="shared" si="292"/>
        <v>3</v>
      </c>
      <c r="B4165" s="5" t="s">
        <v>44</v>
      </c>
      <c r="C4165" s="26">
        <v>43895</v>
      </c>
      <c r="D4165" s="4">
        <v>0</v>
      </c>
      <c r="E4165" s="29">
        <v>0</v>
      </c>
      <c r="G4165" s="82">
        <f>F4165+G4141</f>
        <v>42</v>
      </c>
      <c r="H4165" s="92">
        <f t="shared" si="290"/>
        <v>0</v>
      </c>
      <c r="I4165" s="92" t="e">
        <f t="shared" si="291"/>
        <v>#NUM!</v>
      </c>
    </row>
    <row r="4166" spans="1:10" x14ac:dyDescent="0.25">
      <c r="A4166" s="92">
        <f t="shared" si="292"/>
        <v>4</v>
      </c>
      <c r="B4166" s="5" t="s">
        <v>44</v>
      </c>
      <c r="C4166" s="26">
        <v>43896</v>
      </c>
      <c r="D4166" s="4">
        <v>0</v>
      </c>
      <c r="E4166" s="29">
        <v>0</v>
      </c>
      <c r="G4166" s="82">
        <f>F4166+G4142</f>
        <v>61</v>
      </c>
      <c r="H4166" s="92">
        <f t="shared" si="290"/>
        <v>0</v>
      </c>
      <c r="I4166" s="92" t="e">
        <f t="shared" si="291"/>
        <v>#NUM!</v>
      </c>
    </row>
    <row r="4167" spans="1:10" x14ac:dyDescent="0.25">
      <c r="A4167" s="92">
        <f t="shared" si="292"/>
        <v>5</v>
      </c>
      <c r="B4167" s="5" t="s">
        <v>44</v>
      </c>
      <c r="C4167" s="26">
        <v>43897</v>
      </c>
      <c r="D4167" s="4">
        <v>0</v>
      </c>
      <c r="E4167" s="29">
        <v>0</v>
      </c>
      <c r="G4167" s="82">
        <f>F4167+G4143</f>
        <v>60</v>
      </c>
      <c r="H4167" s="92">
        <f t="shared" si="290"/>
        <v>0</v>
      </c>
      <c r="I4167" s="92" t="e">
        <f t="shared" si="291"/>
        <v>#NUM!</v>
      </c>
    </row>
    <row r="4168" spans="1:10" x14ac:dyDescent="0.25">
      <c r="A4168" s="92">
        <f t="shared" si="292"/>
        <v>6</v>
      </c>
      <c r="B4168" s="5" t="s">
        <v>44</v>
      </c>
      <c r="C4168" s="26">
        <v>43898</v>
      </c>
      <c r="D4168" s="4">
        <v>0</v>
      </c>
      <c r="E4168" s="29">
        <v>0</v>
      </c>
      <c r="G4168" s="82">
        <f>F4168+G4144</f>
        <v>68</v>
      </c>
      <c r="H4168" s="92">
        <f t="shared" si="290"/>
        <v>0</v>
      </c>
      <c r="I4168" s="92" t="e">
        <f t="shared" si="291"/>
        <v>#NUM!</v>
      </c>
    </row>
    <row r="4169" spans="1:10" x14ac:dyDescent="0.25">
      <c r="A4169" s="92">
        <f t="shared" si="292"/>
        <v>7</v>
      </c>
      <c r="B4169" s="5" t="s">
        <v>44</v>
      </c>
      <c r="C4169" s="26">
        <v>43899</v>
      </c>
      <c r="D4169" s="4">
        <v>0</v>
      </c>
      <c r="E4169" s="29">
        <v>0</v>
      </c>
      <c r="G4169" s="82">
        <f>F4169+G4145</f>
        <v>63</v>
      </c>
      <c r="H4169" s="92">
        <f t="shared" si="290"/>
        <v>0</v>
      </c>
      <c r="I4169" s="92" t="e">
        <f t="shared" si="291"/>
        <v>#NUM!</v>
      </c>
      <c r="J4169" s="149" t="e">
        <f>LN(2)/SLOPE(I4162:I4169,A4162:A4169)</f>
        <v>#NUM!</v>
      </c>
    </row>
    <row r="4170" spans="1:10" x14ac:dyDescent="0.25">
      <c r="A4170" s="92">
        <f t="shared" si="292"/>
        <v>8</v>
      </c>
      <c r="B4170" s="5" t="s">
        <v>44</v>
      </c>
      <c r="C4170" s="26">
        <v>43900</v>
      </c>
      <c r="D4170" s="4">
        <v>0</v>
      </c>
      <c r="E4170" s="29">
        <v>0</v>
      </c>
      <c r="G4170" s="82">
        <f>F4170+G4146</f>
        <v>105</v>
      </c>
      <c r="H4170" s="92">
        <f t="shared" si="290"/>
        <v>0</v>
      </c>
      <c r="I4170" s="92" t="e">
        <f t="shared" si="291"/>
        <v>#NUM!</v>
      </c>
      <c r="J4170" s="149" t="e">
        <f t="shared" ref="J4170:J4233" si="293">LN(2)/SLOPE(I4163:I4170,A4163:A4170)</f>
        <v>#NUM!</v>
      </c>
    </row>
    <row r="4171" spans="1:10" x14ac:dyDescent="0.25">
      <c r="A4171" s="92">
        <f t="shared" si="292"/>
        <v>9</v>
      </c>
      <c r="B4171" s="5" t="s">
        <v>44</v>
      </c>
      <c r="C4171" s="26">
        <v>43901</v>
      </c>
      <c r="D4171" s="4">
        <v>0</v>
      </c>
      <c r="E4171" s="29">
        <v>0</v>
      </c>
      <c r="G4171" s="82" t="e">
        <f>F4171+G4147</f>
        <v>#REF!</v>
      </c>
      <c r="H4171" s="92">
        <f t="shared" si="290"/>
        <v>0</v>
      </c>
      <c r="I4171" s="92" t="e">
        <f t="shared" si="291"/>
        <v>#NUM!</v>
      </c>
      <c r="J4171" s="149" t="e">
        <f t="shared" si="293"/>
        <v>#NUM!</v>
      </c>
    </row>
    <row r="4172" spans="1:10" x14ac:dyDescent="0.25">
      <c r="A4172" s="92">
        <f t="shared" si="292"/>
        <v>10</v>
      </c>
      <c r="B4172" s="5" t="s">
        <v>44</v>
      </c>
      <c r="C4172" s="26">
        <v>43902</v>
      </c>
      <c r="D4172" s="4">
        <v>0</v>
      </c>
      <c r="E4172" s="29">
        <v>0</v>
      </c>
      <c r="G4172" s="82" t="e">
        <f>F4172+G4148</f>
        <v>#REF!</v>
      </c>
      <c r="H4172" s="92">
        <f t="shared" si="290"/>
        <v>0</v>
      </c>
      <c r="I4172" s="92" t="e">
        <f t="shared" si="291"/>
        <v>#NUM!</v>
      </c>
      <c r="J4172" s="149" t="e">
        <f t="shared" si="293"/>
        <v>#NUM!</v>
      </c>
    </row>
    <row r="4173" spans="1:10" x14ac:dyDescent="0.25">
      <c r="A4173" s="92">
        <f t="shared" si="292"/>
        <v>11</v>
      </c>
      <c r="B4173" s="5" t="s">
        <v>44</v>
      </c>
      <c r="C4173" s="26">
        <v>43903</v>
      </c>
      <c r="D4173" s="4">
        <v>0</v>
      </c>
      <c r="E4173" s="29">
        <v>0</v>
      </c>
      <c r="G4173" s="82" t="e">
        <f>F4173+G4149</f>
        <v>#REF!</v>
      </c>
      <c r="H4173" s="92">
        <f t="shared" si="290"/>
        <v>0</v>
      </c>
      <c r="I4173" s="92" t="e">
        <f t="shared" si="291"/>
        <v>#NUM!</v>
      </c>
      <c r="J4173" s="149" t="e">
        <f t="shared" si="293"/>
        <v>#NUM!</v>
      </c>
    </row>
    <row r="4174" spans="1:10" x14ac:dyDescent="0.25">
      <c r="A4174" s="92">
        <f t="shared" si="292"/>
        <v>12</v>
      </c>
      <c r="B4174" s="5" t="s">
        <v>44</v>
      </c>
      <c r="C4174" s="26">
        <v>43904</v>
      </c>
      <c r="D4174" s="4">
        <v>0</v>
      </c>
      <c r="E4174" s="29">
        <v>0</v>
      </c>
      <c r="G4174" s="82" t="e">
        <f>F4174+G4150</f>
        <v>#REF!</v>
      </c>
      <c r="H4174" s="92">
        <f t="shared" si="290"/>
        <v>0</v>
      </c>
      <c r="I4174" s="92" t="e">
        <f t="shared" si="291"/>
        <v>#NUM!</v>
      </c>
      <c r="J4174" s="149" t="e">
        <f t="shared" si="293"/>
        <v>#NUM!</v>
      </c>
    </row>
    <row r="4175" spans="1:10" x14ac:dyDescent="0.25">
      <c r="A4175" s="92">
        <f t="shared" si="292"/>
        <v>13</v>
      </c>
      <c r="B4175" s="5" t="s">
        <v>44</v>
      </c>
      <c r="C4175" s="26">
        <v>43905</v>
      </c>
      <c r="D4175" s="4">
        <v>0</v>
      </c>
      <c r="E4175" s="29">
        <v>0</v>
      </c>
      <c r="G4175" s="82">
        <f>F4175+G4151</f>
        <v>277</v>
      </c>
      <c r="H4175" s="92">
        <f t="shared" si="290"/>
        <v>0</v>
      </c>
      <c r="I4175" s="92" t="e">
        <f t="shared" si="291"/>
        <v>#NUM!</v>
      </c>
      <c r="J4175" s="149" t="e">
        <f t="shared" si="293"/>
        <v>#NUM!</v>
      </c>
    </row>
    <row r="4176" spans="1:10" x14ac:dyDescent="0.25">
      <c r="A4176" s="92">
        <f t="shared" si="292"/>
        <v>14</v>
      </c>
      <c r="B4176" s="5" t="s">
        <v>44</v>
      </c>
      <c r="C4176" s="26">
        <v>43906</v>
      </c>
      <c r="D4176" s="4">
        <v>0</v>
      </c>
      <c r="E4176" s="29">
        <v>0</v>
      </c>
      <c r="G4176" s="82" t="e">
        <f>F4176+G4152</f>
        <v>#REF!</v>
      </c>
      <c r="H4176" s="92">
        <f t="shared" si="290"/>
        <v>0</v>
      </c>
      <c r="I4176" s="92" t="e">
        <f t="shared" si="291"/>
        <v>#NUM!</v>
      </c>
      <c r="J4176" s="149" t="e">
        <f t="shared" si="293"/>
        <v>#NUM!</v>
      </c>
    </row>
    <row r="4177" spans="1:10" x14ac:dyDescent="0.25">
      <c r="A4177" s="92">
        <f t="shared" si="292"/>
        <v>15</v>
      </c>
      <c r="B4177" s="5" t="s">
        <v>44</v>
      </c>
      <c r="C4177" s="26">
        <v>43907</v>
      </c>
      <c r="D4177" s="4">
        <v>1</v>
      </c>
      <c r="E4177" s="29">
        <v>1</v>
      </c>
      <c r="G4177" s="82">
        <f>F4177+G4153</f>
        <v>301</v>
      </c>
      <c r="H4177" s="92">
        <f t="shared" si="290"/>
        <v>1</v>
      </c>
      <c r="I4177" s="92">
        <f t="shared" si="291"/>
        <v>0</v>
      </c>
      <c r="J4177" s="149" t="e">
        <f t="shared" si="293"/>
        <v>#NUM!</v>
      </c>
    </row>
    <row r="4178" spans="1:10" x14ac:dyDescent="0.25">
      <c r="A4178" s="92">
        <f t="shared" si="292"/>
        <v>16</v>
      </c>
      <c r="B4178" s="5" t="s">
        <v>44</v>
      </c>
      <c r="C4178" s="26">
        <v>43908</v>
      </c>
      <c r="D4178" s="4">
        <v>0</v>
      </c>
      <c r="E4178" s="29">
        <v>1</v>
      </c>
      <c r="G4178" s="82" t="e">
        <f>F4178+G4154</f>
        <v>#REF!</v>
      </c>
      <c r="H4178" s="92">
        <f t="shared" si="290"/>
        <v>1</v>
      </c>
      <c r="I4178" s="92">
        <f t="shared" si="291"/>
        <v>0</v>
      </c>
      <c r="J4178" s="149" t="e">
        <f t="shared" si="293"/>
        <v>#NUM!</v>
      </c>
    </row>
    <row r="4179" spans="1:10" x14ac:dyDescent="0.25">
      <c r="A4179" s="92">
        <f t="shared" si="292"/>
        <v>17</v>
      </c>
      <c r="B4179" s="5" t="s">
        <v>44</v>
      </c>
      <c r="C4179" s="26">
        <v>43909</v>
      </c>
      <c r="D4179" s="4">
        <v>0</v>
      </c>
      <c r="E4179" s="29">
        <v>1</v>
      </c>
      <c r="G4179" s="82" t="e">
        <f>F4179+G4155</f>
        <v>#REF!</v>
      </c>
      <c r="H4179" s="92">
        <f t="shared" si="290"/>
        <v>1</v>
      </c>
      <c r="I4179" s="92">
        <f t="shared" si="291"/>
        <v>0</v>
      </c>
      <c r="J4179" s="149" t="e">
        <f t="shared" si="293"/>
        <v>#NUM!</v>
      </c>
    </row>
    <row r="4180" spans="1:10" x14ac:dyDescent="0.25">
      <c r="A4180" s="92">
        <f t="shared" si="292"/>
        <v>18</v>
      </c>
      <c r="B4180" s="5" t="s">
        <v>44</v>
      </c>
      <c r="C4180" s="26">
        <v>43910</v>
      </c>
      <c r="D4180" s="4">
        <v>0</v>
      </c>
      <c r="E4180" s="29">
        <v>1</v>
      </c>
      <c r="G4180" s="82">
        <f>F4180+G4156</f>
        <v>290</v>
      </c>
      <c r="H4180" s="92">
        <f t="shared" si="290"/>
        <v>1</v>
      </c>
      <c r="I4180" s="92">
        <f t="shared" si="291"/>
        <v>0</v>
      </c>
      <c r="J4180" s="149" t="e">
        <f t="shared" si="293"/>
        <v>#NUM!</v>
      </c>
    </row>
    <row r="4181" spans="1:10" x14ac:dyDescent="0.25">
      <c r="A4181" s="92">
        <f t="shared" si="292"/>
        <v>19</v>
      </c>
      <c r="B4181" s="5" t="s">
        <v>44</v>
      </c>
      <c r="C4181" s="26">
        <v>43911</v>
      </c>
      <c r="D4181" s="4">
        <v>0</v>
      </c>
      <c r="E4181" s="29">
        <v>1</v>
      </c>
      <c r="G4181" s="82">
        <f>F4181+G4157</f>
        <v>331</v>
      </c>
      <c r="H4181" s="92">
        <f t="shared" si="290"/>
        <v>1</v>
      </c>
      <c r="I4181" s="92">
        <f t="shared" si="291"/>
        <v>0</v>
      </c>
      <c r="J4181" s="149" t="e">
        <f t="shared" si="293"/>
        <v>#NUM!</v>
      </c>
    </row>
    <row r="4182" spans="1:10" x14ac:dyDescent="0.25">
      <c r="A4182" s="92">
        <f t="shared" si="292"/>
        <v>20</v>
      </c>
      <c r="B4182" s="5" t="s">
        <v>44</v>
      </c>
      <c r="C4182" s="26">
        <v>43912</v>
      </c>
      <c r="D4182" s="4">
        <v>0</v>
      </c>
      <c r="E4182" s="29">
        <v>1</v>
      </c>
      <c r="G4182" s="82" t="e">
        <f>F4182+G4158</f>
        <v>#REF!</v>
      </c>
      <c r="H4182" s="92">
        <f t="shared" si="290"/>
        <v>1</v>
      </c>
      <c r="I4182" s="92">
        <f t="shared" si="291"/>
        <v>0</v>
      </c>
      <c r="J4182" s="149" t="e">
        <f t="shared" si="293"/>
        <v>#NUM!</v>
      </c>
    </row>
    <row r="4183" spans="1:10" x14ac:dyDescent="0.25">
      <c r="A4183" s="92">
        <f t="shared" si="292"/>
        <v>21</v>
      </c>
      <c r="B4183" s="5" t="s">
        <v>44</v>
      </c>
      <c r="C4183" s="26">
        <v>43913</v>
      </c>
      <c r="D4183" s="4">
        <v>0</v>
      </c>
      <c r="E4183" s="29">
        <v>1</v>
      </c>
      <c r="G4183" s="82" t="e">
        <f>F4183+G4159</f>
        <v>#REF!</v>
      </c>
      <c r="H4183" s="92">
        <f t="shared" si="290"/>
        <v>1</v>
      </c>
      <c r="I4183" s="92">
        <f t="shared" si="291"/>
        <v>0</v>
      </c>
      <c r="J4183" s="149" t="e">
        <f t="shared" si="293"/>
        <v>#NUM!</v>
      </c>
    </row>
    <row r="4184" spans="1:10" x14ac:dyDescent="0.25">
      <c r="A4184" s="92">
        <f t="shared" si="292"/>
        <v>22</v>
      </c>
      <c r="B4184" s="5" t="s">
        <v>44</v>
      </c>
      <c r="C4184" s="26">
        <v>43914</v>
      </c>
      <c r="D4184" s="4">
        <v>1</v>
      </c>
      <c r="E4184" s="29">
        <v>2</v>
      </c>
      <c r="G4184" s="82">
        <f>F4184+G4160</f>
        <v>186</v>
      </c>
      <c r="H4184" s="92">
        <f t="shared" si="290"/>
        <v>2</v>
      </c>
      <c r="I4184" s="92">
        <f t="shared" si="291"/>
        <v>0.69314718055994529</v>
      </c>
      <c r="J4184" s="149">
        <f t="shared" si="293"/>
        <v>12</v>
      </c>
    </row>
    <row r="4185" spans="1:10" x14ac:dyDescent="0.25">
      <c r="A4185" s="92">
        <f t="shared" si="292"/>
        <v>23</v>
      </c>
      <c r="B4185" s="5" t="s">
        <v>44</v>
      </c>
      <c r="C4185" s="26">
        <v>43915</v>
      </c>
      <c r="D4185" s="4">
        <v>5</v>
      </c>
      <c r="E4185" s="29">
        <v>7</v>
      </c>
      <c r="G4185" s="82">
        <f>F4185+G4161</f>
        <v>3</v>
      </c>
      <c r="H4185" s="92">
        <f t="shared" si="290"/>
        <v>7</v>
      </c>
      <c r="I4185" s="92">
        <f t="shared" si="291"/>
        <v>1.9459101490553132</v>
      </c>
      <c r="J4185" s="149">
        <f t="shared" si="293"/>
        <v>3.4075027065964782</v>
      </c>
    </row>
    <row r="4186" spans="1:10" x14ac:dyDescent="0.25">
      <c r="A4186" s="92">
        <f t="shared" si="292"/>
        <v>24</v>
      </c>
      <c r="B4186" s="5" t="s">
        <v>44</v>
      </c>
      <c r="C4186" s="26">
        <v>43916</v>
      </c>
      <c r="D4186" s="4">
        <v>2</v>
      </c>
      <c r="E4186" s="29">
        <v>9</v>
      </c>
      <c r="G4186" s="82">
        <f>F4186+G4162</f>
        <v>13</v>
      </c>
      <c r="H4186" s="92">
        <f t="shared" si="290"/>
        <v>9</v>
      </c>
      <c r="I4186" s="92">
        <f t="shared" si="291"/>
        <v>2.1972245773362196</v>
      </c>
      <c r="J4186" s="149">
        <f t="shared" si="293"/>
        <v>2.1414231748616817</v>
      </c>
    </row>
    <row r="4187" spans="1:10" x14ac:dyDescent="0.25">
      <c r="A4187" s="92">
        <f t="shared" si="292"/>
        <v>25</v>
      </c>
      <c r="B4187" s="5" t="s">
        <v>44</v>
      </c>
      <c r="C4187" s="26">
        <v>43917</v>
      </c>
      <c r="D4187" s="4">
        <v>0</v>
      </c>
      <c r="E4187" s="29">
        <v>9</v>
      </c>
      <c r="G4187" s="82">
        <f>F4187+G4163</f>
        <v>0</v>
      </c>
      <c r="H4187" s="92">
        <f t="shared" si="290"/>
        <v>9</v>
      </c>
      <c r="I4187" s="92">
        <f t="shared" si="291"/>
        <v>2.1972245773362196</v>
      </c>
      <c r="J4187" s="149">
        <f t="shared" si="293"/>
        <v>1.7698680675708411</v>
      </c>
    </row>
    <row r="4188" spans="1:10" x14ac:dyDescent="0.25">
      <c r="A4188" s="92">
        <f t="shared" si="292"/>
        <v>26</v>
      </c>
      <c r="B4188" s="5" t="s">
        <v>44</v>
      </c>
      <c r="C4188" s="26">
        <v>43918</v>
      </c>
      <c r="D4188" s="4">
        <v>0</v>
      </c>
      <c r="E4188" s="29">
        <v>9</v>
      </c>
      <c r="G4188" s="82">
        <f>F4188+G4164</f>
        <v>0</v>
      </c>
      <c r="H4188" s="92">
        <f t="shared" si="290"/>
        <v>9</v>
      </c>
      <c r="I4188" s="92">
        <f t="shared" si="291"/>
        <v>2.1972245773362196</v>
      </c>
      <c r="J4188" s="149">
        <f t="shared" si="293"/>
        <v>1.7019128101119314</v>
      </c>
    </row>
    <row r="4189" spans="1:10" x14ac:dyDescent="0.25">
      <c r="A4189" s="92">
        <f t="shared" si="292"/>
        <v>27</v>
      </c>
      <c r="B4189" s="5" t="s">
        <v>44</v>
      </c>
      <c r="C4189" s="26">
        <v>43919</v>
      </c>
      <c r="D4189" s="4">
        <v>0</v>
      </c>
      <c r="E4189" s="29">
        <v>9</v>
      </c>
      <c r="G4189" s="82">
        <f>F4189+G4165</f>
        <v>42</v>
      </c>
      <c r="H4189" s="92">
        <f t="shared" si="290"/>
        <v>9</v>
      </c>
      <c r="I4189" s="92">
        <f t="shared" si="291"/>
        <v>2.1972245773362196</v>
      </c>
      <c r="J4189" s="149">
        <f t="shared" si="293"/>
        <v>1.8703472981343316</v>
      </c>
    </row>
    <row r="4190" spans="1:10" x14ac:dyDescent="0.25">
      <c r="A4190" s="92">
        <f t="shared" si="292"/>
        <v>28</v>
      </c>
      <c r="B4190" s="5" t="s">
        <v>44</v>
      </c>
      <c r="C4190" s="26">
        <v>43920</v>
      </c>
      <c r="D4190" s="4">
        <v>0</v>
      </c>
      <c r="E4190" s="29">
        <v>9</v>
      </c>
      <c r="G4190" s="82">
        <f>F4190+G4166</f>
        <v>61</v>
      </c>
      <c r="H4190" s="92">
        <f t="shared" si="290"/>
        <v>9</v>
      </c>
      <c r="I4190" s="92">
        <f t="shared" si="291"/>
        <v>2.1972245773362196</v>
      </c>
      <c r="J4190" s="149">
        <f t="shared" si="293"/>
        <v>2.4614078893164679</v>
      </c>
    </row>
    <row r="4191" spans="1:10" x14ac:dyDescent="0.25">
      <c r="A4191" s="92">
        <f t="shared" si="292"/>
        <v>29</v>
      </c>
      <c r="B4191" s="5" t="s">
        <v>44</v>
      </c>
      <c r="C4191" s="26">
        <v>43921</v>
      </c>
      <c r="D4191" s="4">
        <v>0</v>
      </c>
      <c r="E4191" s="29">
        <v>9</v>
      </c>
      <c r="G4191" s="82">
        <f>F4191+G4167</f>
        <v>60</v>
      </c>
      <c r="H4191" s="92">
        <f t="shared" si="290"/>
        <v>9</v>
      </c>
      <c r="I4191" s="92">
        <f t="shared" si="291"/>
        <v>2.1972245773362196</v>
      </c>
      <c r="J4191" s="149">
        <f t="shared" si="293"/>
        <v>4.9405006661805801</v>
      </c>
    </row>
    <row r="4192" spans="1:10" x14ac:dyDescent="0.25">
      <c r="A4192" s="92">
        <f t="shared" si="292"/>
        <v>30</v>
      </c>
      <c r="B4192" s="5" t="s">
        <v>44</v>
      </c>
      <c r="C4192" s="26">
        <v>43922</v>
      </c>
      <c r="D4192" s="4">
        <v>10</v>
      </c>
      <c r="E4192" s="29">
        <v>19</v>
      </c>
      <c r="G4192" s="82">
        <f>F4192+G4168</f>
        <v>68</v>
      </c>
      <c r="H4192" s="92">
        <f t="shared" si="290"/>
        <v>19</v>
      </c>
      <c r="I4192" s="92">
        <f t="shared" si="291"/>
        <v>2.9444389791664403</v>
      </c>
      <c r="J4192" s="149">
        <f t="shared" si="293"/>
        <v>8.3300210428512642</v>
      </c>
    </row>
    <row r="4193" spans="1:10" x14ac:dyDescent="0.25">
      <c r="A4193" s="92">
        <f t="shared" si="292"/>
        <v>31</v>
      </c>
      <c r="B4193" s="5" t="s">
        <v>44</v>
      </c>
      <c r="C4193" s="26">
        <v>43923</v>
      </c>
      <c r="D4193" s="4">
        <v>2</v>
      </c>
      <c r="E4193" s="29">
        <v>21</v>
      </c>
      <c r="G4193" s="82">
        <f>F4193+G4169</f>
        <v>63</v>
      </c>
      <c r="H4193" s="92">
        <f t="shared" si="290"/>
        <v>21</v>
      </c>
      <c r="I4193" s="92">
        <f t="shared" si="291"/>
        <v>3.044522437723423</v>
      </c>
      <c r="J4193" s="149">
        <f t="shared" si="293"/>
        <v>6.0229044563087646</v>
      </c>
    </row>
    <row r="4194" spans="1:10" x14ac:dyDescent="0.25">
      <c r="A4194" s="92">
        <f t="shared" si="292"/>
        <v>32</v>
      </c>
      <c r="B4194" s="5" t="s">
        <v>44</v>
      </c>
      <c r="C4194" s="26">
        <v>43924</v>
      </c>
      <c r="D4194" s="4">
        <v>0</v>
      </c>
      <c r="E4194" s="29">
        <v>21</v>
      </c>
      <c r="G4194" s="82">
        <f>F4194+G4170</f>
        <v>105</v>
      </c>
      <c r="H4194" s="92">
        <f t="shared" si="290"/>
        <v>21</v>
      </c>
      <c r="I4194" s="92">
        <f t="shared" si="291"/>
        <v>3.044522437723423</v>
      </c>
      <c r="J4194" s="149">
        <f t="shared" si="293"/>
        <v>4.6920253453234544</v>
      </c>
    </row>
    <row r="4195" spans="1:10" x14ac:dyDescent="0.25">
      <c r="A4195" s="92">
        <f t="shared" si="292"/>
        <v>33</v>
      </c>
      <c r="B4195" s="5" t="s">
        <v>44</v>
      </c>
      <c r="C4195" s="26">
        <v>43925</v>
      </c>
      <c r="D4195" s="4">
        <v>1</v>
      </c>
      <c r="E4195" s="29">
        <v>22</v>
      </c>
      <c r="G4195" s="82" t="e">
        <f>F4195+G4171</f>
        <v>#REF!</v>
      </c>
      <c r="H4195" s="92">
        <f t="shared" si="290"/>
        <v>22</v>
      </c>
      <c r="I4195" s="92">
        <f t="shared" si="291"/>
        <v>3.0910424533583161</v>
      </c>
      <c r="J4195" s="149">
        <f t="shared" si="293"/>
        <v>4.2245683568444976</v>
      </c>
    </row>
    <row r="4196" spans="1:10" x14ac:dyDescent="0.25">
      <c r="A4196" s="92">
        <f t="shared" si="292"/>
        <v>34</v>
      </c>
      <c r="B4196" s="5" t="s">
        <v>44</v>
      </c>
      <c r="C4196" s="26">
        <v>43926</v>
      </c>
      <c r="D4196" s="4">
        <v>1</v>
      </c>
      <c r="E4196" s="29">
        <v>23</v>
      </c>
      <c r="G4196" s="82" t="e">
        <f>F4196+G4172</f>
        <v>#REF!</v>
      </c>
      <c r="H4196" s="92">
        <f t="shared" si="290"/>
        <v>23</v>
      </c>
      <c r="I4196" s="92">
        <f t="shared" si="291"/>
        <v>3.1354942159291497</v>
      </c>
      <c r="J4196" s="149">
        <f t="shared" si="293"/>
        <v>4.2564923922791511</v>
      </c>
    </row>
    <row r="4197" spans="1:10" x14ac:dyDescent="0.25">
      <c r="A4197" s="92">
        <f t="shared" si="292"/>
        <v>35</v>
      </c>
      <c r="B4197" s="5" t="s">
        <v>44</v>
      </c>
      <c r="C4197" s="26">
        <v>43927</v>
      </c>
      <c r="D4197" s="4">
        <v>0</v>
      </c>
      <c r="E4197" s="29">
        <v>23</v>
      </c>
      <c r="G4197" s="82" t="e">
        <f>F4197+G4173</f>
        <v>#REF!</v>
      </c>
      <c r="H4197" s="92">
        <f t="shared" si="290"/>
        <v>23</v>
      </c>
      <c r="I4197" s="92">
        <f t="shared" si="291"/>
        <v>3.1354942159291497</v>
      </c>
      <c r="J4197" s="149">
        <f t="shared" si="293"/>
        <v>4.9768470643303271</v>
      </c>
    </row>
    <row r="4198" spans="1:10" x14ac:dyDescent="0.25">
      <c r="A4198" s="92">
        <f t="shared" si="292"/>
        <v>36</v>
      </c>
      <c r="B4198" s="5" t="s">
        <v>44</v>
      </c>
      <c r="C4198" s="26">
        <v>43928</v>
      </c>
      <c r="D4198" s="4">
        <v>8</v>
      </c>
      <c r="E4198" s="29">
        <v>31</v>
      </c>
      <c r="G4198" s="82" t="e">
        <f>F4198+G4174</f>
        <v>#REF!</v>
      </c>
      <c r="H4198" s="92">
        <f t="shared" si="290"/>
        <v>31</v>
      </c>
      <c r="I4198" s="92">
        <f t="shared" si="291"/>
        <v>3.4339872044851463</v>
      </c>
      <c r="J4198" s="149">
        <f t="shared" si="293"/>
        <v>5.8622704891673134</v>
      </c>
    </row>
    <row r="4199" spans="1:10" x14ac:dyDescent="0.25">
      <c r="A4199" s="92">
        <f t="shared" si="292"/>
        <v>37</v>
      </c>
      <c r="B4199" s="5" t="s">
        <v>44</v>
      </c>
      <c r="C4199" s="26">
        <v>43929</v>
      </c>
      <c r="D4199" s="4">
        <v>0</v>
      </c>
      <c r="E4199" s="29">
        <v>31</v>
      </c>
      <c r="G4199" s="82">
        <f>F4199+G4175</f>
        <v>277</v>
      </c>
      <c r="H4199" s="92">
        <f t="shared" si="290"/>
        <v>31</v>
      </c>
      <c r="I4199" s="92">
        <f t="shared" si="291"/>
        <v>3.4339872044851463</v>
      </c>
      <c r="J4199" s="149">
        <f t="shared" si="293"/>
        <v>10.230004660939025</v>
      </c>
    </row>
    <row r="4200" spans="1:10" x14ac:dyDescent="0.25">
      <c r="A4200" s="92">
        <f t="shared" si="292"/>
        <v>38</v>
      </c>
      <c r="B4200" s="5" t="s">
        <v>44</v>
      </c>
      <c r="C4200" s="26">
        <v>43930</v>
      </c>
      <c r="D4200" s="4">
        <v>0</v>
      </c>
      <c r="E4200" s="29">
        <v>31</v>
      </c>
      <c r="G4200" s="82" t="e">
        <f>F4200+G4176</f>
        <v>#REF!</v>
      </c>
      <c r="H4200" s="92">
        <f t="shared" si="290"/>
        <v>31</v>
      </c>
      <c r="I4200" s="92">
        <f t="shared" si="291"/>
        <v>3.4339872044851463</v>
      </c>
      <c r="J4200" s="149">
        <f t="shared" si="293"/>
        <v>10.210480887146804</v>
      </c>
    </row>
    <row r="4201" spans="1:10" x14ac:dyDescent="0.25">
      <c r="A4201" s="92">
        <f t="shared" si="292"/>
        <v>39</v>
      </c>
      <c r="B4201" s="5" t="s">
        <v>44</v>
      </c>
      <c r="C4201" s="26">
        <v>43931</v>
      </c>
      <c r="D4201" s="4">
        <v>6</v>
      </c>
      <c r="E4201" s="29">
        <v>37</v>
      </c>
      <c r="G4201" s="82">
        <f>F4201+G4177</f>
        <v>301</v>
      </c>
      <c r="H4201" s="92">
        <f t="shared" si="290"/>
        <v>37</v>
      </c>
      <c r="I4201" s="92">
        <f t="shared" si="291"/>
        <v>3.6109179126442243</v>
      </c>
      <c r="J4201" s="149">
        <f t="shared" si="293"/>
        <v>8.470890787592996</v>
      </c>
    </row>
    <row r="4202" spans="1:10" x14ac:dyDescent="0.25">
      <c r="A4202" s="92">
        <f t="shared" si="292"/>
        <v>40</v>
      </c>
      <c r="B4202" s="5" t="s">
        <v>44</v>
      </c>
      <c r="C4202" s="26">
        <v>43932</v>
      </c>
      <c r="D4202" s="4">
        <v>3</v>
      </c>
      <c r="E4202" s="29">
        <v>40</v>
      </c>
      <c r="G4202" s="82" t="e">
        <f>F4202+G4178</f>
        <v>#REF!</v>
      </c>
      <c r="H4202" s="92">
        <f t="shared" si="290"/>
        <v>40</v>
      </c>
      <c r="I4202" s="92">
        <f t="shared" si="291"/>
        <v>3.6888794541139363</v>
      </c>
      <c r="J4202" s="149">
        <f t="shared" si="293"/>
        <v>7.8075364599207475</v>
      </c>
    </row>
    <row r="4203" spans="1:10" x14ac:dyDescent="0.25">
      <c r="A4203" s="92">
        <f t="shared" si="292"/>
        <v>41</v>
      </c>
      <c r="B4203" s="5" t="s">
        <v>44</v>
      </c>
      <c r="C4203" s="26">
        <v>43933</v>
      </c>
      <c r="D4203" s="4">
        <v>0</v>
      </c>
      <c r="E4203" s="29">
        <v>40</v>
      </c>
      <c r="G4203" s="82" t="e">
        <f>F4203+G4179</f>
        <v>#REF!</v>
      </c>
      <c r="H4203" s="92">
        <f t="shared" si="290"/>
        <v>40</v>
      </c>
      <c r="I4203" s="92">
        <f t="shared" si="291"/>
        <v>3.6888794541139363</v>
      </c>
      <c r="J4203" s="149">
        <f t="shared" si="293"/>
        <v>8.1189504871125848</v>
      </c>
    </row>
    <row r="4204" spans="1:10" x14ac:dyDescent="0.25">
      <c r="A4204" s="92">
        <f t="shared" si="292"/>
        <v>42</v>
      </c>
      <c r="B4204" s="5" t="s">
        <v>44</v>
      </c>
      <c r="C4204" s="26">
        <v>43934</v>
      </c>
      <c r="D4204" s="4">
        <v>0</v>
      </c>
      <c r="E4204" s="29">
        <v>40</v>
      </c>
      <c r="G4204" s="82">
        <f>F4204+G4180</f>
        <v>290</v>
      </c>
      <c r="H4204" s="92">
        <f t="shared" si="290"/>
        <v>40</v>
      </c>
      <c r="I4204" s="92">
        <f t="shared" si="291"/>
        <v>3.6888794541139363</v>
      </c>
      <c r="J4204" s="149">
        <f t="shared" si="293"/>
        <v>9.5610191207245681</v>
      </c>
    </row>
    <row r="4205" spans="1:10" x14ac:dyDescent="0.25">
      <c r="A4205" s="92">
        <f t="shared" si="292"/>
        <v>43</v>
      </c>
      <c r="B4205" s="5" t="s">
        <v>44</v>
      </c>
      <c r="C4205" s="26">
        <v>43935</v>
      </c>
      <c r="D4205" s="4">
        <v>0</v>
      </c>
      <c r="E4205" s="29">
        <v>40</v>
      </c>
      <c r="G4205" s="82">
        <f>F4205+G4181</f>
        <v>331</v>
      </c>
      <c r="H4205" s="92">
        <f t="shared" si="290"/>
        <v>40</v>
      </c>
      <c r="I4205" s="92">
        <f t="shared" si="291"/>
        <v>3.6888794541139363</v>
      </c>
      <c r="J4205" s="149">
        <f t="shared" si="293"/>
        <v>14.924175867602127</v>
      </c>
    </row>
    <row r="4206" spans="1:10" x14ac:dyDescent="0.25">
      <c r="A4206" s="92">
        <f t="shared" si="292"/>
        <v>44</v>
      </c>
      <c r="B4206" s="5" t="s">
        <v>44</v>
      </c>
      <c r="C4206" s="26">
        <v>43936</v>
      </c>
      <c r="D4206" s="4">
        <v>0</v>
      </c>
      <c r="E4206" s="29">
        <v>40</v>
      </c>
      <c r="G4206" s="82" t="e">
        <f>F4206+G4182</f>
        <v>#REF!</v>
      </c>
      <c r="H4206" s="92">
        <f t="shared" si="290"/>
        <v>40</v>
      </c>
      <c r="I4206" s="92">
        <f t="shared" si="291"/>
        <v>3.6888794541139363</v>
      </c>
      <c r="J4206" s="149">
        <f t="shared" si="293"/>
        <v>17.683445105724335</v>
      </c>
    </row>
    <row r="4207" spans="1:10" x14ac:dyDescent="0.25">
      <c r="A4207" s="92">
        <f t="shared" si="292"/>
        <v>45</v>
      </c>
      <c r="B4207" s="5" t="s">
        <v>44</v>
      </c>
      <c r="C4207" s="26">
        <v>43937</v>
      </c>
      <c r="D4207" s="4">
        <v>0</v>
      </c>
      <c r="E4207" s="29">
        <v>40</v>
      </c>
      <c r="G4207" s="82" t="e">
        <f>F4207+G4183</f>
        <v>#REF!</v>
      </c>
      <c r="H4207" s="92">
        <f t="shared" si="290"/>
        <v>40</v>
      </c>
      <c r="I4207" s="92">
        <f t="shared" si="291"/>
        <v>3.6888794541139363</v>
      </c>
      <c r="J4207" s="149">
        <f t="shared" si="293"/>
        <v>26.781477263045669</v>
      </c>
    </row>
    <row r="4208" spans="1:10" x14ac:dyDescent="0.25">
      <c r="A4208" s="92">
        <f t="shared" si="292"/>
        <v>46</v>
      </c>
      <c r="B4208" s="5" t="s">
        <v>44</v>
      </c>
      <c r="C4208" s="26">
        <v>43938</v>
      </c>
      <c r="D4208" s="4">
        <v>0</v>
      </c>
      <c r="E4208" s="29">
        <v>40</v>
      </c>
      <c r="G4208" s="82">
        <f>F4208+G4184</f>
        <v>186</v>
      </c>
      <c r="H4208" s="92">
        <f t="shared" si="290"/>
        <v>40</v>
      </c>
      <c r="I4208" s="92">
        <f t="shared" si="291"/>
        <v>3.6888794541139363</v>
      </c>
      <c r="J4208" s="149">
        <f t="shared" si="293"/>
        <v>106.6906324569121</v>
      </c>
    </row>
    <row r="4209" spans="1:10" x14ac:dyDescent="0.25">
      <c r="A4209" s="92">
        <f t="shared" si="292"/>
        <v>47</v>
      </c>
      <c r="B4209" s="5" t="s">
        <v>44</v>
      </c>
      <c r="C4209" s="26">
        <v>43939</v>
      </c>
      <c r="D4209" s="4">
        <v>0</v>
      </c>
      <c r="E4209" s="29">
        <v>40</v>
      </c>
      <c r="G4209" s="82">
        <f>F4209+G4185</f>
        <v>3</v>
      </c>
      <c r="H4209" s="92">
        <f t="shared" si="290"/>
        <v>40</v>
      </c>
      <c r="I4209" s="92">
        <f t="shared" si="291"/>
        <v>3.6888794541139363</v>
      </c>
      <c r="J4209" s="149" t="e">
        <f t="shared" si="293"/>
        <v>#DIV/0!</v>
      </c>
    </row>
    <row r="4210" spans="1:10" x14ac:dyDescent="0.25">
      <c r="A4210" s="92">
        <f t="shared" si="292"/>
        <v>48</v>
      </c>
      <c r="B4210" s="5" t="s">
        <v>44</v>
      </c>
      <c r="C4210" s="26">
        <v>43940</v>
      </c>
      <c r="D4210" s="4">
        <v>0</v>
      </c>
      <c r="E4210" s="29">
        <v>40</v>
      </c>
      <c r="G4210" s="82">
        <f>F4210+G4186</f>
        <v>13</v>
      </c>
      <c r="H4210" s="92">
        <f t="shared" si="290"/>
        <v>40</v>
      </c>
      <c r="I4210" s="92">
        <f t="shared" si="291"/>
        <v>3.6888794541139363</v>
      </c>
      <c r="J4210" s="149" t="e">
        <f t="shared" si="293"/>
        <v>#DIV/0!</v>
      </c>
    </row>
    <row r="4211" spans="1:10" x14ac:dyDescent="0.25">
      <c r="A4211" s="92">
        <f t="shared" si="292"/>
        <v>49</v>
      </c>
      <c r="B4211" s="5" t="s">
        <v>44</v>
      </c>
      <c r="C4211" s="26">
        <v>43941</v>
      </c>
      <c r="D4211" s="4">
        <v>1</v>
      </c>
      <c r="E4211" s="29">
        <v>41</v>
      </c>
      <c r="G4211" s="82">
        <f>F4211+G4187</f>
        <v>0</v>
      </c>
      <c r="H4211" s="92">
        <f t="shared" si="290"/>
        <v>41</v>
      </c>
      <c r="I4211" s="92">
        <f t="shared" si="291"/>
        <v>3.713572066704308</v>
      </c>
      <c r="J4211" s="149">
        <f t="shared" si="293"/>
        <v>336.85241431126087</v>
      </c>
    </row>
    <row r="4212" spans="1:10" x14ac:dyDescent="0.25">
      <c r="A4212" s="92">
        <f t="shared" si="292"/>
        <v>50</v>
      </c>
      <c r="B4212" s="5" t="s">
        <v>44</v>
      </c>
      <c r="C4212" s="26">
        <v>43942</v>
      </c>
      <c r="D4212" s="4">
        <v>0</v>
      </c>
      <c r="E4212" s="29">
        <v>41</v>
      </c>
      <c r="G4212" s="82">
        <f>F4212+G4188</f>
        <v>0</v>
      </c>
      <c r="H4212" s="92">
        <f t="shared" si="290"/>
        <v>41</v>
      </c>
      <c r="I4212" s="92">
        <f t="shared" si="291"/>
        <v>3.713572066704308</v>
      </c>
      <c r="J4212" s="149">
        <f t="shared" si="293"/>
        <v>196.49724168156882</v>
      </c>
    </row>
    <row r="4213" spans="1:10" x14ac:dyDescent="0.25">
      <c r="A4213" s="92">
        <f t="shared" si="292"/>
        <v>51</v>
      </c>
      <c r="B4213" s="5" t="s">
        <v>44</v>
      </c>
      <c r="C4213" s="26">
        <v>43943</v>
      </c>
      <c r="D4213" s="4">
        <v>0</v>
      </c>
      <c r="E4213" s="29">
        <v>41</v>
      </c>
      <c r="G4213" s="82">
        <f>F4213+G4189</f>
        <v>42</v>
      </c>
      <c r="H4213" s="92">
        <f t="shared" si="290"/>
        <v>41</v>
      </c>
      <c r="I4213" s="92">
        <f t="shared" si="291"/>
        <v>3.713572066704308</v>
      </c>
      <c r="J4213" s="149">
        <f t="shared" si="293"/>
        <v>157.19779334525504</v>
      </c>
    </row>
    <row r="4214" spans="1:10" x14ac:dyDescent="0.25">
      <c r="A4214" s="92">
        <f t="shared" si="292"/>
        <v>52</v>
      </c>
      <c r="B4214" s="5" t="s">
        <v>44</v>
      </c>
      <c r="C4214" s="26">
        <v>43944</v>
      </c>
      <c r="D4214" s="4">
        <v>0</v>
      </c>
      <c r="E4214" s="29">
        <v>41</v>
      </c>
      <c r="G4214" s="82">
        <f>F4214+G4190</f>
        <v>61</v>
      </c>
      <c r="H4214" s="92">
        <f t="shared" si="290"/>
        <v>41</v>
      </c>
      <c r="I4214" s="92">
        <f t="shared" si="291"/>
        <v>3.713572066704308</v>
      </c>
      <c r="J4214" s="149">
        <f t="shared" si="293"/>
        <v>147.3729312611766</v>
      </c>
    </row>
    <row r="4215" spans="1:10" x14ac:dyDescent="0.25">
      <c r="A4215" s="92">
        <f t="shared" si="292"/>
        <v>53</v>
      </c>
      <c r="B4215" s="5" t="s">
        <v>44</v>
      </c>
      <c r="C4215" s="26">
        <v>43945</v>
      </c>
      <c r="D4215" s="4">
        <v>1</v>
      </c>
      <c r="E4215" s="29">
        <v>42</v>
      </c>
      <c r="G4215" s="82">
        <f>F4215+G4191</f>
        <v>60</v>
      </c>
      <c r="H4215" s="92">
        <f t="shared" si="290"/>
        <v>42</v>
      </c>
      <c r="I4215" s="92">
        <f t="shared" si="291"/>
        <v>3.7376696182833684</v>
      </c>
      <c r="J4215" s="149">
        <f t="shared" si="293"/>
        <v>108.00849937752164</v>
      </c>
    </row>
    <row r="4216" spans="1:10" x14ac:dyDescent="0.25">
      <c r="A4216" s="92">
        <f t="shared" si="292"/>
        <v>54</v>
      </c>
      <c r="B4216" s="5" t="s">
        <v>44</v>
      </c>
      <c r="C4216" s="26">
        <v>43946</v>
      </c>
      <c r="D4216" s="4">
        <v>0</v>
      </c>
      <c r="E4216" s="29">
        <v>42</v>
      </c>
      <c r="G4216" s="82">
        <f>F4216+G4192</f>
        <v>68</v>
      </c>
      <c r="H4216" s="92">
        <f t="shared" si="290"/>
        <v>42</v>
      </c>
      <c r="I4216" s="92">
        <f t="shared" si="291"/>
        <v>3.7376696182833684</v>
      </c>
      <c r="J4216" s="149">
        <f t="shared" si="293"/>
        <v>99.446893580232995</v>
      </c>
    </row>
    <row r="4217" spans="1:10" x14ac:dyDescent="0.25">
      <c r="A4217" s="92">
        <f t="shared" si="292"/>
        <v>55</v>
      </c>
      <c r="B4217" s="5" t="s">
        <v>44</v>
      </c>
      <c r="C4217" s="26">
        <v>43947</v>
      </c>
      <c r="D4217" s="4">
        <v>1</v>
      </c>
      <c r="E4217" s="29">
        <v>43</v>
      </c>
      <c r="G4217" s="82">
        <f>F4217+G4193</f>
        <v>63</v>
      </c>
      <c r="H4217" s="92">
        <f t="shared" si="290"/>
        <v>43</v>
      </c>
      <c r="I4217" s="92">
        <f t="shared" si="291"/>
        <v>3.7612001156935624</v>
      </c>
      <c r="J4217" s="149">
        <f t="shared" si="293"/>
        <v>83.293672655407121</v>
      </c>
    </row>
    <row r="4218" spans="1:10" x14ac:dyDescent="0.25">
      <c r="A4218" s="92">
        <f t="shared" si="292"/>
        <v>56</v>
      </c>
      <c r="B4218" s="5" t="s">
        <v>44</v>
      </c>
      <c r="C4218" s="26">
        <v>43948</v>
      </c>
      <c r="D4218" s="4">
        <v>5</v>
      </c>
      <c r="E4218" s="29">
        <v>48</v>
      </c>
      <c r="G4218" s="82">
        <f>F4218+G4194</f>
        <v>105</v>
      </c>
      <c r="H4218" s="92">
        <f t="shared" ref="H4218:H4281" si="294">IF(EXACT(B4218,B4217),D4218+H4217,E4218)</f>
        <v>48</v>
      </c>
      <c r="I4218" s="92">
        <f t="shared" si="291"/>
        <v>3.8712010109078911</v>
      </c>
      <c r="J4218" s="149">
        <f t="shared" si="293"/>
        <v>40.491706296253767</v>
      </c>
    </row>
    <row r="4219" spans="1:10" x14ac:dyDescent="0.25">
      <c r="A4219" s="92">
        <f t="shared" si="292"/>
        <v>57</v>
      </c>
      <c r="B4219" s="5" t="s">
        <v>44</v>
      </c>
      <c r="C4219" s="26">
        <v>43949</v>
      </c>
      <c r="D4219" s="4">
        <v>0</v>
      </c>
      <c r="E4219" s="29">
        <v>48</v>
      </c>
      <c r="G4219" s="82">
        <f>F4219+G4194</f>
        <v>105</v>
      </c>
      <c r="H4219" s="92">
        <f t="shared" si="294"/>
        <v>48</v>
      </c>
      <c r="I4219" s="92">
        <f t="shared" si="291"/>
        <v>3.8712010109078911</v>
      </c>
      <c r="J4219" s="149">
        <f t="shared" si="293"/>
        <v>28.619476160061211</v>
      </c>
    </row>
    <row r="4220" spans="1:10" x14ac:dyDescent="0.25">
      <c r="A4220" s="92">
        <f t="shared" si="292"/>
        <v>58</v>
      </c>
      <c r="B4220" s="5" t="s">
        <v>44</v>
      </c>
      <c r="C4220" s="26">
        <v>43950</v>
      </c>
      <c r="D4220" s="4">
        <v>0</v>
      </c>
      <c r="E4220" s="29">
        <v>48</v>
      </c>
      <c r="G4220" s="82" t="e">
        <f>F4220+G4195</f>
        <v>#REF!</v>
      </c>
      <c r="H4220" s="92">
        <f t="shared" si="294"/>
        <v>48</v>
      </c>
      <c r="I4220" s="92">
        <f t="shared" si="291"/>
        <v>3.8712010109078911</v>
      </c>
      <c r="J4220" s="149">
        <f t="shared" si="293"/>
        <v>25.143614045099628</v>
      </c>
    </row>
    <row r="4221" spans="1:10" x14ac:dyDescent="0.25">
      <c r="A4221" s="92">
        <f t="shared" si="292"/>
        <v>59</v>
      </c>
      <c r="B4221" s="5" t="s">
        <v>44</v>
      </c>
      <c r="C4221" s="26">
        <v>43951</v>
      </c>
      <c r="D4221" s="4">
        <v>1</v>
      </c>
      <c r="E4221" s="29">
        <v>49</v>
      </c>
      <c r="G4221" s="82" t="e">
        <f>F4221+G4196</f>
        <v>#REF!</v>
      </c>
      <c r="H4221" s="92">
        <f t="shared" si="294"/>
        <v>49</v>
      </c>
      <c r="I4221" s="92">
        <f t="shared" si="291"/>
        <v>3.8918202981106265</v>
      </c>
      <c r="J4221" s="149">
        <f t="shared" si="293"/>
        <v>24.000252029813939</v>
      </c>
    </row>
    <row r="4222" spans="1:10" x14ac:dyDescent="0.25">
      <c r="A4222" s="92">
        <f t="shared" si="292"/>
        <v>60</v>
      </c>
      <c r="B4222" s="5" t="s">
        <v>44</v>
      </c>
      <c r="C4222" s="26">
        <v>43952</v>
      </c>
      <c r="D4222" s="4">
        <v>0</v>
      </c>
      <c r="E4222" s="29">
        <v>49</v>
      </c>
      <c r="G4222" s="82" t="e">
        <f>F4222+G4197</f>
        <v>#REF!</v>
      </c>
      <c r="H4222" s="92">
        <f t="shared" si="294"/>
        <v>49</v>
      </c>
      <c r="I4222" s="92">
        <f t="shared" si="291"/>
        <v>3.8918202981106265</v>
      </c>
      <c r="J4222" s="149">
        <f t="shared" si="293"/>
        <v>26.710741135536257</v>
      </c>
    </row>
    <row r="4223" spans="1:10" x14ac:dyDescent="0.25">
      <c r="A4223" s="92">
        <f t="shared" si="292"/>
        <v>61</v>
      </c>
      <c r="B4223" s="5" t="s">
        <v>44</v>
      </c>
      <c r="C4223" s="26">
        <v>43953</v>
      </c>
      <c r="D4223" s="4">
        <v>0</v>
      </c>
      <c r="E4223" s="29">
        <v>49</v>
      </c>
      <c r="G4223" s="82" t="e">
        <f>F4223+G4198</f>
        <v>#REF!</v>
      </c>
      <c r="H4223" s="92">
        <f t="shared" si="294"/>
        <v>49</v>
      </c>
      <c r="I4223" s="92">
        <f t="shared" si="291"/>
        <v>3.8918202981106265</v>
      </c>
      <c r="J4223" s="149">
        <f t="shared" si="293"/>
        <v>32.454807119769534</v>
      </c>
    </row>
    <row r="4224" spans="1:10" x14ac:dyDescent="0.25">
      <c r="A4224" s="92">
        <f t="shared" si="292"/>
        <v>62</v>
      </c>
      <c r="B4224" s="5" t="s">
        <v>44</v>
      </c>
      <c r="C4224" s="26">
        <v>43954</v>
      </c>
      <c r="D4224" s="4">
        <v>0</v>
      </c>
      <c r="E4224" s="29">
        <v>49</v>
      </c>
      <c r="G4224" s="82">
        <f>F4224+G4199</f>
        <v>277</v>
      </c>
      <c r="H4224" s="92">
        <f t="shared" si="294"/>
        <v>49</v>
      </c>
      <c r="I4224" s="92">
        <f t="shared" si="291"/>
        <v>3.8918202981106265</v>
      </c>
      <c r="J4224" s="149">
        <f t="shared" si="293"/>
        <v>52.935336353863484</v>
      </c>
    </row>
    <row r="4225" spans="1:10" x14ac:dyDescent="0.25">
      <c r="A4225" s="92">
        <f t="shared" si="292"/>
        <v>63</v>
      </c>
      <c r="B4225" s="5" t="s">
        <v>44</v>
      </c>
      <c r="C4225" s="26">
        <v>43955</v>
      </c>
      <c r="D4225" s="4">
        <v>0</v>
      </c>
      <c r="E4225" s="29">
        <v>49</v>
      </c>
      <c r="G4225" s="82" t="e">
        <f>F4225+G4200</f>
        <v>#REF!</v>
      </c>
      <c r="H4225" s="92">
        <f t="shared" si="294"/>
        <v>49</v>
      </c>
      <c r="I4225" s="92">
        <f t="shared" si="291"/>
        <v>3.8918202981106265</v>
      </c>
      <c r="J4225" s="149">
        <f t="shared" si="293"/>
        <v>188.25210459364303</v>
      </c>
    </row>
    <row r="4226" spans="1:10" x14ac:dyDescent="0.25">
      <c r="A4226" s="92">
        <f t="shared" si="292"/>
        <v>64</v>
      </c>
      <c r="B4226" s="5" t="s">
        <v>44</v>
      </c>
      <c r="C4226" s="26">
        <v>43956</v>
      </c>
      <c r="D4226" s="4">
        <v>0</v>
      </c>
      <c r="E4226" s="29">
        <v>49</v>
      </c>
      <c r="G4226" s="82">
        <f>F4226+G4201</f>
        <v>301</v>
      </c>
      <c r="H4226" s="92">
        <f t="shared" si="294"/>
        <v>49</v>
      </c>
      <c r="I4226" s="92">
        <f t="shared" ref="I4226:I4289" si="295">LN(H4226)</f>
        <v>3.8918202981106265</v>
      </c>
      <c r="J4226" s="149">
        <f t="shared" si="293"/>
        <v>235.31513074205378</v>
      </c>
    </row>
    <row r="4227" spans="1:10" x14ac:dyDescent="0.25">
      <c r="A4227" s="92">
        <f t="shared" si="292"/>
        <v>65</v>
      </c>
      <c r="B4227" s="5" t="s">
        <v>44</v>
      </c>
      <c r="C4227" s="26">
        <v>43957</v>
      </c>
      <c r="D4227" s="4">
        <v>0</v>
      </c>
      <c r="E4227" s="29">
        <v>49</v>
      </c>
      <c r="G4227" s="82" t="e">
        <f>F4227+G4202</f>
        <v>#REF!</v>
      </c>
      <c r="H4227" s="92">
        <f t="shared" si="294"/>
        <v>49</v>
      </c>
      <c r="I4227" s="92">
        <f t="shared" si="295"/>
        <v>3.8918202981106265</v>
      </c>
      <c r="J4227" s="149">
        <f t="shared" si="293"/>
        <v>403.3973669863779</v>
      </c>
    </row>
    <row r="4228" spans="1:10" x14ac:dyDescent="0.25">
      <c r="A4228" s="92">
        <f t="shared" ref="A4228:A4291" si="296">IF(EXACT(B4228,B4227),A4227+1,1)</f>
        <v>66</v>
      </c>
      <c r="B4228" s="5" t="s">
        <v>44</v>
      </c>
      <c r="C4228" s="26">
        <v>43958</v>
      </c>
      <c r="D4228" s="4">
        <v>0</v>
      </c>
      <c r="E4228" s="29">
        <v>49</v>
      </c>
      <c r="G4228" s="82" t="e">
        <f>F4228+G4203</f>
        <v>#REF!</v>
      </c>
      <c r="H4228" s="92">
        <f t="shared" si="294"/>
        <v>49</v>
      </c>
      <c r="I4228" s="92">
        <f t="shared" si="295"/>
        <v>3.8918202981106265</v>
      </c>
      <c r="J4228" s="149" t="e">
        <f t="shared" si="293"/>
        <v>#DIV/0!</v>
      </c>
    </row>
    <row r="4229" spans="1:10" x14ac:dyDescent="0.25">
      <c r="A4229" s="92">
        <f t="shared" si="296"/>
        <v>67</v>
      </c>
      <c r="B4229" s="5" t="s">
        <v>44</v>
      </c>
      <c r="C4229" s="26">
        <v>43959</v>
      </c>
      <c r="D4229" s="4">
        <v>0</v>
      </c>
      <c r="E4229" s="29">
        <v>49</v>
      </c>
      <c r="G4229" s="82">
        <f>F4229+G4204</f>
        <v>290</v>
      </c>
      <c r="H4229" s="92">
        <f t="shared" si="294"/>
        <v>49</v>
      </c>
      <c r="I4229" s="92">
        <f t="shared" si="295"/>
        <v>3.8918202981106265</v>
      </c>
      <c r="J4229" s="149" t="e">
        <f t="shared" si="293"/>
        <v>#DIV/0!</v>
      </c>
    </row>
    <row r="4230" spans="1:10" x14ac:dyDescent="0.25">
      <c r="A4230" s="92">
        <f t="shared" si="296"/>
        <v>68</v>
      </c>
      <c r="B4230" s="5" t="s">
        <v>44</v>
      </c>
      <c r="C4230" s="26">
        <v>43960</v>
      </c>
      <c r="D4230" s="4">
        <v>0</v>
      </c>
      <c r="E4230" s="29">
        <v>49</v>
      </c>
      <c r="G4230" s="82">
        <f>F4230+G4205</f>
        <v>331</v>
      </c>
      <c r="H4230" s="92">
        <f t="shared" si="294"/>
        <v>49</v>
      </c>
      <c r="I4230" s="92">
        <f t="shared" si="295"/>
        <v>3.8918202981106265</v>
      </c>
      <c r="J4230" s="149" t="e">
        <f t="shared" si="293"/>
        <v>#DIV/0!</v>
      </c>
    </row>
    <row r="4231" spans="1:10" x14ac:dyDescent="0.25">
      <c r="A4231" s="92">
        <f t="shared" si="296"/>
        <v>69</v>
      </c>
      <c r="B4231" s="5" t="s">
        <v>44</v>
      </c>
      <c r="C4231" s="26">
        <v>43961</v>
      </c>
      <c r="D4231" s="4">
        <v>0</v>
      </c>
      <c r="E4231" s="29">
        <v>49</v>
      </c>
      <c r="G4231" s="82" t="e">
        <f>F4231+G4206</f>
        <v>#REF!</v>
      </c>
      <c r="H4231" s="92">
        <f t="shared" si="294"/>
        <v>49</v>
      </c>
      <c r="I4231" s="92">
        <f t="shared" si="295"/>
        <v>3.8918202981106265</v>
      </c>
      <c r="J4231" s="149" t="e">
        <f t="shared" si="293"/>
        <v>#DIV/0!</v>
      </c>
    </row>
    <row r="4232" spans="1:10" x14ac:dyDescent="0.25">
      <c r="A4232" s="92">
        <f t="shared" si="296"/>
        <v>70</v>
      </c>
      <c r="B4232" s="5" t="s">
        <v>44</v>
      </c>
      <c r="C4232" s="26">
        <v>43962</v>
      </c>
      <c r="D4232" s="4">
        <v>0</v>
      </c>
      <c r="E4232" s="29">
        <v>49</v>
      </c>
      <c r="G4232" s="82" t="e">
        <f>F4232+G4207</f>
        <v>#REF!</v>
      </c>
      <c r="H4232" s="92">
        <f t="shared" si="294"/>
        <v>49</v>
      </c>
      <c r="I4232" s="92">
        <f t="shared" si="295"/>
        <v>3.8918202981106265</v>
      </c>
      <c r="J4232" s="149" t="e">
        <f t="shared" si="293"/>
        <v>#DIV/0!</v>
      </c>
    </row>
    <row r="4233" spans="1:10" x14ac:dyDescent="0.25">
      <c r="A4233" s="92">
        <f t="shared" si="296"/>
        <v>71</v>
      </c>
      <c r="B4233" s="5" t="s">
        <v>44</v>
      </c>
      <c r="C4233" s="26">
        <v>43963</v>
      </c>
      <c r="D4233" s="4">
        <v>0</v>
      </c>
      <c r="E4233" s="29">
        <v>49</v>
      </c>
      <c r="G4233" s="82">
        <f>F4233+G4208</f>
        <v>186</v>
      </c>
      <c r="H4233" s="92">
        <f t="shared" si="294"/>
        <v>49</v>
      </c>
      <c r="I4233" s="92">
        <f t="shared" si="295"/>
        <v>3.8918202981106265</v>
      </c>
      <c r="J4233" s="149" t="e">
        <f t="shared" si="293"/>
        <v>#DIV/0!</v>
      </c>
    </row>
    <row r="4234" spans="1:10" x14ac:dyDescent="0.25">
      <c r="A4234" s="92">
        <f t="shared" si="296"/>
        <v>72</v>
      </c>
      <c r="B4234" s="5" t="s">
        <v>44</v>
      </c>
      <c r="C4234" s="26">
        <v>43964</v>
      </c>
      <c r="D4234" s="4">
        <v>0</v>
      </c>
      <c r="E4234" s="29">
        <v>49</v>
      </c>
      <c r="G4234" s="82">
        <f>F4234+G4209</f>
        <v>3</v>
      </c>
      <c r="H4234" s="92">
        <f t="shared" si="294"/>
        <v>49</v>
      </c>
      <c r="I4234" s="92">
        <f t="shared" si="295"/>
        <v>3.8918202981106265</v>
      </c>
      <c r="J4234" s="149" t="e">
        <f t="shared" ref="J4234:J4297" si="297">LN(2)/SLOPE(I4227:I4234,A4227:A4234)</f>
        <v>#DIV/0!</v>
      </c>
    </row>
    <row r="4235" spans="1:10" x14ac:dyDescent="0.25">
      <c r="A4235" s="92">
        <f t="shared" si="296"/>
        <v>73</v>
      </c>
      <c r="B4235" s="5" t="s">
        <v>44</v>
      </c>
      <c r="C4235" s="26">
        <v>43965</v>
      </c>
      <c r="D4235" s="4">
        <v>0</v>
      </c>
      <c r="E4235" s="29">
        <v>49</v>
      </c>
      <c r="G4235" s="82">
        <f>F4235+G4210</f>
        <v>13</v>
      </c>
      <c r="H4235" s="92">
        <f t="shared" si="294"/>
        <v>49</v>
      </c>
      <c r="I4235" s="92">
        <f t="shared" si="295"/>
        <v>3.8918202981106265</v>
      </c>
      <c r="J4235" s="149" t="e">
        <f t="shared" si="297"/>
        <v>#DIV/0!</v>
      </c>
    </row>
    <row r="4236" spans="1:10" x14ac:dyDescent="0.25">
      <c r="A4236" s="92">
        <f t="shared" si="296"/>
        <v>74</v>
      </c>
      <c r="B4236" s="5" t="s">
        <v>44</v>
      </c>
      <c r="C4236" s="26">
        <v>43966</v>
      </c>
      <c r="D4236" s="4">
        <v>0</v>
      </c>
      <c r="E4236" s="29">
        <v>49</v>
      </c>
      <c r="G4236" s="82">
        <f>F4236+G4211</f>
        <v>0</v>
      </c>
      <c r="H4236" s="92">
        <f t="shared" si="294"/>
        <v>49</v>
      </c>
      <c r="I4236" s="92">
        <f t="shared" si="295"/>
        <v>3.8918202981106265</v>
      </c>
      <c r="J4236" s="149" t="e">
        <f t="shared" si="297"/>
        <v>#DIV/0!</v>
      </c>
    </row>
    <row r="4237" spans="1:10" x14ac:dyDescent="0.25">
      <c r="A4237" s="92">
        <f t="shared" si="296"/>
        <v>75</v>
      </c>
      <c r="B4237" s="5" t="s">
        <v>44</v>
      </c>
      <c r="C4237" s="26">
        <v>43967</v>
      </c>
      <c r="D4237" s="4">
        <v>0</v>
      </c>
      <c r="E4237" s="29">
        <v>49</v>
      </c>
      <c r="G4237" s="82">
        <f>F4237+G4212</f>
        <v>0</v>
      </c>
      <c r="H4237" s="92">
        <f t="shared" si="294"/>
        <v>49</v>
      </c>
      <c r="I4237" s="92">
        <f t="shared" si="295"/>
        <v>3.8918202981106265</v>
      </c>
      <c r="J4237" s="149" t="e">
        <f t="shared" si="297"/>
        <v>#DIV/0!</v>
      </c>
    </row>
    <row r="4238" spans="1:10" x14ac:dyDescent="0.25">
      <c r="A4238" s="92">
        <f t="shared" si="296"/>
        <v>76</v>
      </c>
      <c r="B4238" s="5" t="s">
        <v>44</v>
      </c>
      <c r="C4238" s="26">
        <v>43968</v>
      </c>
      <c r="D4238" s="4">
        <v>0</v>
      </c>
      <c r="E4238" s="29">
        <v>49</v>
      </c>
      <c r="G4238" s="82">
        <f>F4238+G4213</f>
        <v>42</v>
      </c>
      <c r="H4238" s="92">
        <f t="shared" si="294"/>
        <v>49</v>
      </c>
      <c r="I4238" s="92">
        <f t="shared" si="295"/>
        <v>3.8918202981106265</v>
      </c>
      <c r="J4238" s="149" t="e">
        <f t="shared" si="297"/>
        <v>#DIV/0!</v>
      </c>
    </row>
    <row r="4239" spans="1:10" x14ac:dyDescent="0.25">
      <c r="A4239" s="92">
        <f t="shared" si="296"/>
        <v>77</v>
      </c>
      <c r="B4239" s="5" t="s">
        <v>44</v>
      </c>
      <c r="C4239" s="26">
        <v>43969</v>
      </c>
      <c r="D4239" s="4">
        <v>0</v>
      </c>
      <c r="E4239" s="29">
        <v>49</v>
      </c>
      <c r="G4239" s="82">
        <f>F4239+G4214</f>
        <v>61</v>
      </c>
      <c r="H4239" s="92">
        <f t="shared" si="294"/>
        <v>49</v>
      </c>
      <c r="I4239" s="92">
        <f t="shared" si="295"/>
        <v>3.8918202981106265</v>
      </c>
      <c r="J4239" s="149" t="e">
        <f t="shared" si="297"/>
        <v>#DIV/0!</v>
      </c>
    </row>
    <row r="4240" spans="1:10" x14ac:dyDescent="0.25">
      <c r="A4240" s="92">
        <f t="shared" si="296"/>
        <v>78</v>
      </c>
      <c r="B4240" s="5" t="s">
        <v>44</v>
      </c>
      <c r="C4240" s="26">
        <v>43970</v>
      </c>
      <c r="D4240" s="4">
        <v>0</v>
      </c>
      <c r="E4240" s="29">
        <v>49</v>
      </c>
      <c r="G4240" s="82">
        <f>F4240+G4215</f>
        <v>60</v>
      </c>
      <c r="H4240" s="92">
        <f t="shared" si="294"/>
        <v>49</v>
      </c>
      <c r="I4240" s="92">
        <f t="shared" si="295"/>
        <v>3.8918202981106265</v>
      </c>
      <c r="J4240" s="149" t="e">
        <f t="shared" si="297"/>
        <v>#DIV/0!</v>
      </c>
    </row>
    <row r="4241" spans="1:10" x14ac:dyDescent="0.25">
      <c r="A4241" s="92">
        <f t="shared" si="296"/>
        <v>79</v>
      </c>
      <c r="B4241" s="5" t="s">
        <v>44</v>
      </c>
      <c r="C4241" s="26">
        <v>43971</v>
      </c>
      <c r="D4241" s="4">
        <v>0</v>
      </c>
      <c r="E4241" s="29">
        <v>49</v>
      </c>
      <c r="G4241" s="82">
        <f>F4241+G4216</f>
        <v>68</v>
      </c>
      <c r="H4241" s="92">
        <f t="shared" si="294"/>
        <v>49</v>
      </c>
      <c r="I4241" s="92">
        <f t="shared" si="295"/>
        <v>3.8918202981106265</v>
      </c>
      <c r="J4241" s="149" t="e">
        <f t="shared" si="297"/>
        <v>#DIV/0!</v>
      </c>
    </row>
    <row r="4242" spans="1:10" x14ac:dyDescent="0.25">
      <c r="A4242" s="92">
        <f t="shared" si="296"/>
        <v>80</v>
      </c>
      <c r="B4242" s="5" t="s">
        <v>44</v>
      </c>
      <c r="C4242" s="26">
        <v>43972</v>
      </c>
      <c r="D4242" s="4">
        <v>0</v>
      </c>
      <c r="E4242" s="29">
        <v>49</v>
      </c>
      <c r="G4242" s="82">
        <f>F4242+G4217</f>
        <v>63</v>
      </c>
      <c r="H4242" s="92">
        <f t="shared" si="294"/>
        <v>49</v>
      </c>
      <c r="I4242" s="92">
        <f t="shared" si="295"/>
        <v>3.8918202981106265</v>
      </c>
      <c r="J4242" s="149" t="e">
        <f t="shared" si="297"/>
        <v>#DIV/0!</v>
      </c>
    </row>
    <row r="4243" spans="1:10" x14ac:dyDescent="0.25">
      <c r="A4243" s="92">
        <f t="shared" si="296"/>
        <v>81</v>
      </c>
      <c r="B4243" s="5" t="s">
        <v>44</v>
      </c>
      <c r="C4243" s="26">
        <v>43973</v>
      </c>
      <c r="D4243" s="4">
        <v>0</v>
      </c>
      <c r="E4243" s="29">
        <v>49</v>
      </c>
      <c r="G4243" s="82">
        <f>F4243+G4218</f>
        <v>105</v>
      </c>
      <c r="H4243" s="92">
        <f t="shared" si="294"/>
        <v>49</v>
      </c>
      <c r="I4243" s="92">
        <f t="shared" si="295"/>
        <v>3.8918202981106265</v>
      </c>
      <c r="J4243" s="149" t="e">
        <f t="shared" si="297"/>
        <v>#DIV/0!</v>
      </c>
    </row>
    <row r="4244" spans="1:10" x14ac:dyDescent="0.25">
      <c r="A4244" s="92">
        <f t="shared" si="296"/>
        <v>82</v>
      </c>
      <c r="B4244" s="5" t="s">
        <v>44</v>
      </c>
      <c r="C4244" s="26">
        <v>43974</v>
      </c>
      <c r="D4244" s="4">
        <v>0</v>
      </c>
      <c r="E4244" s="29">
        <v>49</v>
      </c>
      <c r="G4244" s="82">
        <f>F4244+G4219</f>
        <v>105</v>
      </c>
      <c r="H4244" s="92">
        <f t="shared" si="294"/>
        <v>49</v>
      </c>
      <c r="I4244" s="92">
        <f t="shared" si="295"/>
        <v>3.8918202981106265</v>
      </c>
      <c r="J4244" s="149" t="e">
        <f t="shared" si="297"/>
        <v>#DIV/0!</v>
      </c>
    </row>
    <row r="4245" spans="1:10" x14ac:dyDescent="0.25">
      <c r="A4245" s="92">
        <f t="shared" si="296"/>
        <v>83</v>
      </c>
      <c r="B4245" s="5" t="s">
        <v>44</v>
      </c>
      <c r="C4245" s="26">
        <v>43975</v>
      </c>
      <c r="D4245" s="4">
        <v>0</v>
      </c>
      <c r="E4245" s="29">
        <v>49</v>
      </c>
      <c r="G4245" s="82" t="e">
        <f>F4245+G4220</f>
        <v>#REF!</v>
      </c>
      <c r="H4245" s="92">
        <f t="shared" si="294"/>
        <v>49</v>
      </c>
      <c r="I4245" s="92">
        <f t="shared" si="295"/>
        <v>3.8918202981106265</v>
      </c>
      <c r="J4245" s="149" t="e">
        <f t="shared" si="297"/>
        <v>#DIV/0!</v>
      </c>
    </row>
    <row r="4246" spans="1:10" x14ac:dyDescent="0.25">
      <c r="A4246" s="92">
        <f t="shared" si="296"/>
        <v>84</v>
      </c>
      <c r="B4246" s="5" t="s">
        <v>44</v>
      </c>
      <c r="C4246" s="26">
        <v>43976</v>
      </c>
      <c r="D4246" s="4">
        <v>0</v>
      </c>
      <c r="E4246" s="29">
        <v>49</v>
      </c>
      <c r="G4246" s="82" t="e">
        <f>F4246+G4221</f>
        <v>#REF!</v>
      </c>
      <c r="H4246" s="92">
        <f t="shared" si="294"/>
        <v>49</v>
      </c>
      <c r="I4246" s="92">
        <f t="shared" si="295"/>
        <v>3.8918202981106265</v>
      </c>
      <c r="J4246" s="149" t="e">
        <f t="shared" si="297"/>
        <v>#DIV/0!</v>
      </c>
    </row>
    <row r="4247" spans="1:10" x14ac:dyDescent="0.25">
      <c r="A4247" s="92">
        <f t="shared" si="296"/>
        <v>85</v>
      </c>
      <c r="B4247" s="5" t="s">
        <v>44</v>
      </c>
      <c r="C4247" s="26">
        <v>43977</v>
      </c>
      <c r="D4247" s="4">
        <v>0</v>
      </c>
      <c r="E4247" s="29">
        <v>49</v>
      </c>
      <c r="G4247" s="82" t="e">
        <f>F4247+G4222</f>
        <v>#REF!</v>
      </c>
      <c r="H4247" s="92">
        <f t="shared" si="294"/>
        <v>49</v>
      </c>
      <c r="I4247" s="92">
        <f t="shared" si="295"/>
        <v>3.8918202981106265</v>
      </c>
      <c r="J4247" s="149" t="e">
        <f t="shared" si="297"/>
        <v>#DIV/0!</v>
      </c>
    </row>
    <row r="4248" spans="1:10" x14ac:dyDescent="0.25">
      <c r="A4248" s="92">
        <f t="shared" si="296"/>
        <v>86</v>
      </c>
      <c r="B4248" s="5" t="s">
        <v>44</v>
      </c>
      <c r="C4248" s="26">
        <v>43978</v>
      </c>
      <c r="D4248" s="4">
        <v>0</v>
      </c>
      <c r="E4248" s="29">
        <v>49</v>
      </c>
      <c r="G4248" s="82" t="e">
        <f>F4248+G4223</f>
        <v>#REF!</v>
      </c>
      <c r="H4248" s="92">
        <f t="shared" si="294"/>
        <v>49</v>
      </c>
      <c r="I4248" s="92">
        <f t="shared" si="295"/>
        <v>3.8918202981106265</v>
      </c>
      <c r="J4248" s="149" t="e">
        <f t="shared" si="297"/>
        <v>#DIV/0!</v>
      </c>
    </row>
    <row r="4249" spans="1:10" x14ac:dyDescent="0.25">
      <c r="A4249" s="92">
        <f t="shared" si="296"/>
        <v>87</v>
      </c>
      <c r="B4249" s="5" t="s">
        <v>44</v>
      </c>
      <c r="C4249" s="26">
        <v>43979</v>
      </c>
      <c r="D4249" s="4">
        <v>0</v>
      </c>
      <c r="E4249" s="29">
        <v>49</v>
      </c>
      <c r="G4249" s="82">
        <f>F4249+G4224</f>
        <v>277</v>
      </c>
      <c r="H4249" s="92">
        <f t="shared" si="294"/>
        <v>49</v>
      </c>
      <c r="I4249" s="92">
        <f t="shared" si="295"/>
        <v>3.8918202981106265</v>
      </c>
      <c r="J4249" s="149" t="e">
        <f t="shared" si="297"/>
        <v>#DIV/0!</v>
      </c>
    </row>
    <row r="4250" spans="1:10" x14ac:dyDescent="0.25">
      <c r="A4250" s="92">
        <f t="shared" si="296"/>
        <v>88</v>
      </c>
      <c r="B4250" s="5" t="s">
        <v>44</v>
      </c>
      <c r="C4250" s="26">
        <v>43980</v>
      </c>
      <c r="D4250" s="4">
        <v>0</v>
      </c>
      <c r="E4250" s="29">
        <v>49</v>
      </c>
      <c r="G4250" s="82" t="e">
        <f>F4250+G4225</f>
        <v>#REF!</v>
      </c>
      <c r="H4250" s="92">
        <f t="shared" si="294"/>
        <v>49</v>
      </c>
      <c r="I4250" s="92">
        <f t="shared" si="295"/>
        <v>3.8918202981106265</v>
      </c>
      <c r="J4250" s="149" t="e">
        <f t="shared" si="297"/>
        <v>#DIV/0!</v>
      </c>
    </row>
    <row r="4251" spans="1:10" x14ac:dyDescent="0.25">
      <c r="A4251" s="92">
        <f t="shared" si="296"/>
        <v>89</v>
      </c>
      <c r="B4251" s="5" t="s">
        <v>44</v>
      </c>
      <c r="C4251" s="26">
        <v>43981</v>
      </c>
      <c r="D4251" s="4">
        <v>0</v>
      </c>
      <c r="E4251" s="29">
        <v>49</v>
      </c>
      <c r="G4251" s="82">
        <f>F4251+G4226</f>
        <v>301</v>
      </c>
      <c r="H4251" s="92">
        <f t="shared" si="294"/>
        <v>49</v>
      </c>
      <c r="I4251" s="92">
        <f t="shared" si="295"/>
        <v>3.8918202981106265</v>
      </c>
      <c r="J4251" s="149" t="e">
        <f t="shared" si="297"/>
        <v>#DIV/0!</v>
      </c>
    </row>
    <row r="4252" spans="1:10" x14ac:dyDescent="0.25">
      <c r="A4252" s="92">
        <f t="shared" si="296"/>
        <v>90</v>
      </c>
      <c r="B4252" s="5" t="s">
        <v>44</v>
      </c>
      <c r="C4252" s="26">
        <v>43982</v>
      </c>
      <c r="D4252" s="4">
        <v>1</v>
      </c>
      <c r="E4252" s="29">
        <v>50</v>
      </c>
      <c r="G4252" s="82" t="e">
        <f>F4252+G4227</f>
        <v>#REF!</v>
      </c>
      <c r="H4252" s="92">
        <f t="shared" si="294"/>
        <v>50</v>
      </c>
      <c r="I4252" s="92">
        <f t="shared" si="295"/>
        <v>3.912023005428146</v>
      </c>
      <c r="J4252" s="149">
        <f t="shared" si="297"/>
        <v>411.71542189824709</v>
      </c>
    </row>
    <row r="4253" spans="1:10" x14ac:dyDescent="0.25">
      <c r="A4253" s="92">
        <f t="shared" si="296"/>
        <v>91</v>
      </c>
      <c r="B4253" s="5" t="s">
        <v>44</v>
      </c>
      <c r="C4253" s="26">
        <v>43983</v>
      </c>
      <c r="D4253" s="4">
        <v>1</v>
      </c>
      <c r="E4253" s="29">
        <v>51</v>
      </c>
      <c r="G4253" s="82" t="e">
        <f>F4253+G4228</f>
        <v>#REF!</v>
      </c>
      <c r="H4253" s="92">
        <f t="shared" si="294"/>
        <v>51</v>
      </c>
      <c r="I4253" s="92">
        <f t="shared" si="295"/>
        <v>3.9318256327243257</v>
      </c>
      <c r="J4253" s="149">
        <f t="shared" si="297"/>
        <v>152.7994459365562</v>
      </c>
    </row>
    <row r="4254" spans="1:10" x14ac:dyDescent="0.25">
      <c r="A4254" s="92">
        <f t="shared" si="296"/>
        <v>92</v>
      </c>
      <c r="B4254" s="5" t="s">
        <v>44</v>
      </c>
      <c r="C4254" s="26">
        <v>43984</v>
      </c>
      <c r="D4254" s="4">
        <v>0</v>
      </c>
      <c r="E4254" s="29">
        <v>51</v>
      </c>
      <c r="G4254" s="82">
        <f>F4254+G4229</f>
        <v>290</v>
      </c>
      <c r="H4254" s="92">
        <f t="shared" si="294"/>
        <v>51</v>
      </c>
      <c r="I4254" s="92">
        <f t="shared" si="295"/>
        <v>3.9318256327243257</v>
      </c>
      <c r="J4254" s="149">
        <f t="shared" si="297"/>
        <v>107.68885457269913</v>
      </c>
    </row>
    <row r="4255" spans="1:10" x14ac:dyDescent="0.25">
      <c r="A4255" s="92">
        <f t="shared" si="296"/>
        <v>93</v>
      </c>
      <c r="B4255" s="5" t="s">
        <v>44</v>
      </c>
      <c r="C4255" s="26">
        <v>43985</v>
      </c>
      <c r="D4255" s="4">
        <v>0</v>
      </c>
      <c r="E4255" s="29">
        <v>51</v>
      </c>
      <c r="G4255" s="82">
        <f>F4255+G4230</f>
        <v>331</v>
      </c>
      <c r="H4255" s="92">
        <f t="shared" si="294"/>
        <v>51</v>
      </c>
      <c r="I4255" s="92">
        <f t="shared" si="295"/>
        <v>3.9318256327243257</v>
      </c>
      <c r="J4255" s="149">
        <f t="shared" si="297"/>
        <v>93.867458623927448</v>
      </c>
    </row>
    <row r="4256" spans="1:10" x14ac:dyDescent="0.25">
      <c r="A4256" s="92">
        <f t="shared" si="296"/>
        <v>94</v>
      </c>
      <c r="B4256" s="5" t="s">
        <v>44</v>
      </c>
      <c r="C4256" s="26">
        <v>43986</v>
      </c>
      <c r="D4256" s="4">
        <v>0</v>
      </c>
      <c r="E4256" s="29">
        <v>51</v>
      </c>
      <c r="G4256" s="82" t="e">
        <f>F4256+G4231</f>
        <v>#REF!</v>
      </c>
      <c r="H4256" s="92">
        <f t="shared" si="294"/>
        <v>51</v>
      </c>
      <c r="I4256" s="92">
        <f t="shared" si="295"/>
        <v>3.9318256327243257</v>
      </c>
      <c r="J4256" s="149">
        <f t="shared" si="297"/>
        <v>93.92804185699795</v>
      </c>
    </row>
    <row r="4257" spans="1:10" x14ac:dyDescent="0.25">
      <c r="A4257" s="92">
        <f t="shared" si="296"/>
        <v>95</v>
      </c>
      <c r="B4257" s="5" t="s">
        <v>44</v>
      </c>
      <c r="C4257" s="26">
        <v>43987</v>
      </c>
      <c r="D4257" s="4">
        <v>0</v>
      </c>
      <c r="E4257" s="29">
        <v>51</v>
      </c>
      <c r="G4257" s="82" t="e">
        <f>F4257+G4232</f>
        <v>#REF!</v>
      </c>
      <c r="H4257" s="92">
        <f t="shared" si="294"/>
        <v>51</v>
      </c>
      <c r="I4257" s="92">
        <f t="shared" si="295"/>
        <v>3.9318256327243257</v>
      </c>
      <c r="J4257" s="149">
        <f t="shared" si="297"/>
        <v>107.92844532499718</v>
      </c>
    </row>
    <row r="4258" spans="1:10" x14ac:dyDescent="0.25">
      <c r="A4258" s="92">
        <f t="shared" si="296"/>
        <v>96</v>
      </c>
      <c r="B4258" s="5" t="s">
        <v>44</v>
      </c>
      <c r="C4258" s="26">
        <v>43988</v>
      </c>
      <c r="D4258" s="4">
        <v>0</v>
      </c>
      <c r="E4258" s="29">
        <v>51</v>
      </c>
      <c r="G4258" s="82">
        <f>F4258+G4233</f>
        <v>186</v>
      </c>
      <c r="H4258" s="92">
        <f t="shared" si="294"/>
        <v>51</v>
      </c>
      <c r="I4258" s="92">
        <f t="shared" si="295"/>
        <v>3.9318256327243257</v>
      </c>
      <c r="J4258" s="149">
        <f t="shared" si="297"/>
        <v>153.60582937377373</v>
      </c>
    </row>
    <row r="4259" spans="1:10" x14ac:dyDescent="0.25">
      <c r="A4259" s="92">
        <f t="shared" si="296"/>
        <v>97</v>
      </c>
      <c r="B4259" s="5" t="s">
        <v>44</v>
      </c>
      <c r="C4259" s="26">
        <v>43989</v>
      </c>
      <c r="D4259" s="4">
        <v>0</v>
      </c>
      <c r="E4259" s="29">
        <v>51</v>
      </c>
      <c r="G4259" s="82">
        <f>F4259+G4234</f>
        <v>3</v>
      </c>
      <c r="H4259" s="92">
        <f t="shared" si="294"/>
        <v>51</v>
      </c>
      <c r="I4259" s="92">
        <f t="shared" si="295"/>
        <v>3.9318256327243257</v>
      </c>
      <c r="J4259" s="149">
        <f t="shared" si="297"/>
        <v>420.03346537375728</v>
      </c>
    </row>
    <row r="4260" spans="1:10" x14ac:dyDescent="0.25">
      <c r="A4260" s="92">
        <f t="shared" si="296"/>
        <v>98</v>
      </c>
      <c r="B4260" s="5" t="s">
        <v>44</v>
      </c>
      <c r="C4260" s="26">
        <v>43990</v>
      </c>
      <c r="D4260" s="4">
        <v>0</v>
      </c>
      <c r="E4260" s="29">
        <v>51</v>
      </c>
      <c r="G4260" s="82">
        <f>F4260+G4235</f>
        <v>13</v>
      </c>
      <c r="H4260" s="92">
        <f t="shared" si="294"/>
        <v>51</v>
      </c>
      <c r="I4260" s="92">
        <f t="shared" si="295"/>
        <v>3.9318256327243257</v>
      </c>
      <c r="J4260" s="149" t="e">
        <f t="shared" si="297"/>
        <v>#DIV/0!</v>
      </c>
    </row>
    <row r="4261" spans="1:10" x14ac:dyDescent="0.25">
      <c r="A4261" s="92">
        <f t="shared" si="296"/>
        <v>99</v>
      </c>
      <c r="B4261" s="5" t="s">
        <v>44</v>
      </c>
      <c r="C4261" s="26">
        <v>43991</v>
      </c>
      <c r="D4261" s="4">
        <v>0</v>
      </c>
      <c r="E4261" s="29">
        <v>51</v>
      </c>
      <c r="G4261" s="82">
        <f>F4261+G4236</f>
        <v>0</v>
      </c>
      <c r="H4261" s="92">
        <f t="shared" si="294"/>
        <v>51</v>
      </c>
      <c r="I4261" s="92">
        <f t="shared" si="295"/>
        <v>3.9318256327243257</v>
      </c>
      <c r="J4261" s="149" t="e">
        <f t="shared" si="297"/>
        <v>#DIV/0!</v>
      </c>
    </row>
    <row r="4262" spans="1:10" x14ac:dyDescent="0.25">
      <c r="A4262" s="92">
        <f t="shared" si="296"/>
        <v>100</v>
      </c>
      <c r="B4262" s="5" t="s">
        <v>44</v>
      </c>
      <c r="C4262" s="26">
        <v>43992</v>
      </c>
      <c r="D4262" s="4">
        <v>0</v>
      </c>
      <c r="E4262" s="29">
        <v>51</v>
      </c>
      <c r="G4262" s="82">
        <f>F4262+G4237</f>
        <v>0</v>
      </c>
      <c r="H4262" s="92">
        <f t="shared" si="294"/>
        <v>51</v>
      </c>
      <c r="I4262" s="92">
        <f t="shared" si="295"/>
        <v>3.9318256327243257</v>
      </c>
      <c r="J4262" s="149" t="e">
        <f t="shared" si="297"/>
        <v>#DIV/0!</v>
      </c>
    </row>
    <row r="4263" spans="1:10" x14ac:dyDescent="0.25">
      <c r="A4263" s="92">
        <f t="shared" si="296"/>
        <v>101</v>
      </c>
      <c r="B4263" s="5" t="s">
        <v>44</v>
      </c>
      <c r="C4263" s="26">
        <v>43993</v>
      </c>
      <c r="D4263" s="4">
        <v>0</v>
      </c>
      <c r="E4263" s="29">
        <v>51</v>
      </c>
      <c r="G4263" s="82">
        <f>F4263+G4238</f>
        <v>42</v>
      </c>
      <c r="H4263" s="92">
        <f t="shared" si="294"/>
        <v>51</v>
      </c>
      <c r="I4263" s="92">
        <f t="shared" si="295"/>
        <v>3.9318256327243257</v>
      </c>
      <c r="J4263" s="149" t="e">
        <f t="shared" si="297"/>
        <v>#DIV/0!</v>
      </c>
    </row>
    <row r="4264" spans="1:10" x14ac:dyDescent="0.25">
      <c r="A4264" s="92">
        <f t="shared" si="296"/>
        <v>102</v>
      </c>
      <c r="B4264" s="5" t="s">
        <v>44</v>
      </c>
      <c r="C4264" s="26">
        <v>43994</v>
      </c>
      <c r="D4264" s="4">
        <v>0</v>
      </c>
      <c r="E4264" s="29">
        <v>51</v>
      </c>
      <c r="G4264" s="82">
        <f>F4264+G4239</f>
        <v>61</v>
      </c>
      <c r="H4264" s="92">
        <f t="shared" si="294"/>
        <v>51</v>
      </c>
      <c r="I4264" s="92">
        <f t="shared" si="295"/>
        <v>3.9318256327243257</v>
      </c>
      <c r="J4264" s="149" t="e">
        <f t="shared" si="297"/>
        <v>#DIV/0!</v>
      </c>
    </row>
    <row r="4265" spans="1:10" x14ac:dyDescent="0.25">
      <c r="A4265" s="92">
        <f t="shared" si="296"/>
        <v>103</v>
      </c>
      <c r="B4265" s="5" t="s">
        <v>44</v>
      </c>
      <c r="C4265" s="26">
        <v>43995</v>
      </c>
      <c r="D4265" s="4">
        <v>0</v>
      </c>
      <c r="E4265" s="29">
        <v>51</v>
      </c>
      <c r="G4265" s="82">
        <f>F4265+G4240</f>
        <v>60</v>
      </c>
      <c r="H4265" s="92">
        <f t="shared" si="294"/>
        <v>51</v>
      </c>
      <c r="I4265" s="92">
        <f t="shared" si="295"/>
        <v>3.9318256327243257</v>
      </c>
      <c r="J4265" s="149" t="e">
        <f t="shared" si="297"/>
        <v>#DIV/0!</v>
      </c>
    </row>
    <row r="4266" spans="1:10" x14ac:dyDescent="0.25">
      <c r="A4266" s="92">
        <f t="shared" si="296"/>
        <v>104</v>
      </c>
      <c r="B4266" s="5" t="s">
        <v>44</v>
      </c>
      <c r="C4266" s="26">
        <v>43996</v>
      </c>
      <c r="D4266" s="4">
        <v>0</v>
      </c>
      <c r="E4266" s="29">
        <v>51</v>
      </c>
      <c r="G4266" s="82">
        <f>F4266+G4241</f>
        <v>68</v>
      </c>
      <c r="H4266" s="92">
        <f t="shared" si="294"/>
        <v>51</v>
      </c>
      <c r="I4266" s="92">
        <f t="shared" si="295"/>
        <v>3.9318256327243257</v>
      </c>
      <c r="J4266" s="149" t="e">
        <f t="shared" si="297"/>
        <v>#DIV/0!</v>
      </c>
    </row>
    <row r="4267" spans="1:10" x14ac:dyDescent="0.25">
      <c r="A4267" s="92">
        <f t="shared" si="296"/>
        <v>105</v>
      </c>
      <c r="B4267" s="5" t="s">
        <v>44</v>
      </c>
      <c r="C4267" s="26">
        <v>43997</v>
      </c>
      <c r="D4267" s="4">
        <v>0</v>
      </c>
      <c r="E4267" s="29">
        <v>51</v>
      </c>
      <c r="G4267" s="82">
        <f>F4267+G4242</f>
        <v>63</v>
      </c>
      <c r="H4267" s="92">
        <f t="shared" si="294"/>
        <v>51</v>
      </c>
      <c r="I4267" s="92">
        <f t="shared" si="295"/>
        <v>3.9318256327243257</v>
      </c>
      <c r="J4267" s="149" t="e">
        <f t="shared" si="297"/>
        <v>#DIV/0!</v>
      </c>
    </row>
    <row r="4268" spans="1:10" x14ac:dyDescent="0.25">
      <c r="A4268" s="92">
        <f t="shared" si="296"/>
        <v>106</v>
      </c>
      <c r="B4268" s="5" t="s">
        <v>44</v>
      </c>
      <c r="C4268" s="26">
        <v>43998</v>
      </c>
      <c r="D4268" s="4">
        <v>0</v>
      </c>
      <c r="E4268" s="29">
        <v>51</v>
      </c>
      <c r="G4268" s="82">
        <f>F4268+G4243</f>
        <v>105</v>
      </c>
      <c r="H4268" s="92">
        <f t="shared" si="294"/>
        <v>51</v>
      </c>
      <c r="I4268" s="92">
        <f t="shared" si="295"/>
        <v>3.9318256327243257</v>
      </c>
      <c r="J4268" s="149" t="e">
        <f t="shared" si="297"/>
        <v>#DIV/0!</v>
      </c>
    </row>
    <row r="4269" spans="1:10" x14ac:dyDescent="0.25">
      <c r="A4269" s="92">
        <f t="shared" si="296"/>
        <v>107</v>
      </c>
      <c r="B4269" s="5" t="s">
        <v>44</v>
      </c>
      <c r="C4269" s="26">
        <v>43999</v>
      </c>
      <c r="D4269" s="4">
        <v>0</v>
      </c>
      <c r="E4269" s="29">
        <v>51</v>
      </c>
      <c r="G4269" s="82">
        <f>F4269+G4244</f>
        <v>105</v>
      </c>
      <c r="H4269" s="92">
        <f t="shared" si="294"/>
        <v>51</v>
      </c>
      <c r="I4269" s="92">
        <f t="shared" si="295"/>
        <v>3.9318256327243257</v>
      </c>
      <c r="J4269" s="149" t="e">
        <f t="shared" si="297"/>
        <v>#DIV/0!</v>
      </c>
    </row>
    <row r="4270" spans="1:10" x14ac:dyDescent="0.25">
      <c r="A4270" s="92">
        <f t="shared" si="296"/>
        <v>108</v>
      </c>
      <c r="B4270" s="5" t="s">
        <v>44</v>
      </c>
      <c r="C4270" s="26">
        <v>44000</v>
      </c>
      <c r="D4270" s="4">
        <v>0</v>
      </c>
      <c r="E4270" s="29">
        <v>51</v>
      </c>
      <c r="G4270" s="82" t="e">
        <f>F4270+G4245</f>
        <v>#REF!</v>
      </c>
      <c r="H4270" s="92">
        <f t="shared" si="294"/>
        <v>51</v>
      </c>
      <c r="I4270" s="92">
        <f t="shared" si="295"/>
        <v>3.9318256327243257</v>
      </c>
      <c r="J4270" s="149" t="e">
        <f t="shared" si="297"/>
        <v>#DIV/0!</v>
      </c>
    </row>
    <row r="4271" spans="1:10" x14ac:dyDescent="0.25">
      <c r="A4271" s="92">
        <f t="shared" si="296"/>
        <v>109</v>
      </c>
      <c r="B4271" s="5" t="s">
        <v>44</v>
      </c>
      <c r="C4271" s="26">
        <v>44001</v>
      </c>
      <c r="D4271" s="4">
        <v>0</v>
      </c>
      <c r="E4271" s="29">
        <v>51</v>
      </c>
      <c r="G4271" s="82" t="e">
        <f>F4271+G4246</f>
        <v>#REF!</v>
      </c>
      <c r="H4271" s="92">
        <f t="shared" si="294"/>
        <v>51</v>
      </c>
      <c r="I4271" s="92">
        <f t="shared" si="295"/>
        <v>3.9318256327243257</v>
      </c>
      <c r="J4271" s="149" t="e">
        <f t="shared" si="297"/>
        <v>#DIV/0!</v>
      </c>
    </row>
    <row r="4272" spans="1:10" x14ac:dyDescent="0.25">
      <c r="A4272" s="92">
        <f t="shared" si="296"/>
        <v>110</v>
      </c>
      <c r="B4272" s="5" t="s">
        <v>44</v>
      </c>
      <c r="C4272" s="26">
        <v>44002</v>
      </c>
      <c r="D4272" s="4">
        <v>0</v>
      </c>
      <c r="E4272" s="29">
        <v>51</v>
      </c>
      <c r="G4272" s="82" t="e">
        <f>F4272+G4247</f>
        <v>#REF!</v>
      </c>
      <c r="H4272" s="92">
        <f t="shared" si="294"/>
        <v>51</v>
      </c>
      <c r="I4272" s="92">
        <f t="shared" si="295"/>
        <v>3.9318256327243257</v>
      </c>
      <c r="J4272" s="149" t="e">
        <f t="shared" si="297"/>
        <v>#DIV/0!</v>
      </c>
    </row>
    <row r="4273" spans="1:10" x14ac:dyDescent="0.25">
      <c r="A4273" s="92">
        <f t="shared" si="296"/>
        <v>111</v>
      </c>
      <c r="B4273" s="5" t="s">
        <v>44</v>
      </c>
      <c r="C4273" s="26">
        <v>44003</v>
      </c>
      <c r="D4273" s="4">
        <v>0</v>
      </c>
      <c r="E4273" s="29">
        <v>51</v>
      </c>
      <c r="G4273" s="82" t="e">
        <f>F4273+G4248</f>
        <v>#REF!</v>
      </c>
      <c r="H4273" s="92">
        <f t="shared" si="294"/>
        <v>51</v>
      </c>
      <c r="I4273" s="92">
        <f t="shared" si="295"/>
        <v>3.9318256327243257</v>
      </c>
      <c r="J4273" s="149" t="e">
        <f t="shared" si="297"/>
        <v>#DIV/0!</v>
      </c>
    </row>
    <row r="4274" spans="1:10" x14ac:dyDescent="0.25">
      <c r="A4274" s="92">
        <f t="shared" si="296"/>
        <v>112</v>
      </c>
      <c r="B4274" s="5" t="s">
        <v>44</v>
      </c>
      <c r="C4274" s="26">
        <v>44004</v>
      </c>
      <c r="D4274" s="4">
        <v>0</v>
      </c>
      <c r="E4274" s="29">
        <v>51</v>
      </c>
      <c r="G4274" s="82">
        <f>F4274+G4249</f>
        <v>277</v>
      </c>
      <c r="H4274" s="92">
        <f t="shared" si="294"/>
        <v>51</v>
      </c>
      <c r="I4274" s="92">
        <f t="shared" si="295"/>
        <v>3.9318256327243257</v>
      </c>
      <c r="J4274" s="149" t="e">
        <f t="shared" si="297"/>
        <v>#DIV/0!</v>
      </c>
    </row>
    <row r="4275" spans="1:10" x14ac:dyDescent="0.25">
      <c r="A4275" s="92">
        <f t="shared" si="296"/>
        <v>113</v>
      </c>
      <c r="B4275" s="5" t="s">
        <v>44</v>
      </c>
      <c r="C4275" s="26">
        <v>44005</v>
      </c>
      <c r="D4275" s="4">
        <v>0</v>
      </c>
      <c r="E4275" s="29">
        <v>51</v>
      </c>
      <c r="G4275" s="82" t="e">
        <f>F4275+G4250</f>
        <v>#REF!</v>
      </c>
      <c r="H4275" s="92">
        <f t="shared" si="294"/>
        <v>51</v>
      </c>
      <c r="I4275" s="92">
        <f t="shared" si="295"/>
        <v>3.9318256327243257</v>
      </c>
      <c r="J4275" s="149" t="e">
        <f t="shared" si="297"/>
        <v>#DIV/0!</v>
      </c>
    </row>
    <row r="4276" spans="1:10" x14ac:dyDescent="0.25">
      <c r="A4276" s="92">
        <f t="shared" si="296"/>
        <v>114</v>
      </c>
      <c r="B4276" s="5" t="s">
        <v>44</v>
      </c>
      <c r="C4276" s="26">
        <v>44006</v>
      </c>
      <c r="D4276" s="4">
        <v>-1</v>
      </c>
      <c r="E4276" s="29">
        <v>50</v>
      </c>
      <c r="G4276" s="82">
        <f>F4276+G4251</f>
        <v>301</v>
      </c>
      <c r="H4276" s="92">
        <f t="shared" si="294"/>
        <v>50</v>
      </c>
      <c r="I4276" s="92">
        <f t="shared" si="295"/>
        <v>3.912023005428146</v>
      </c>
      <c r="J4276" s="149">
        <f t="shared" si="297"/>
        <v>-420.03346537375728</v>
      </c>
    </row>
    <row r="4277" spans="1:10" x14ac:dyDescent="0.25">
      <c r="A4277" s="92">
        <f t="shared" si="296"/>
        <v>115</v>
      </c>
      <c r="B4277" s="5" t="s">
        <v>44</v>
      </c>
      <c r="C4277" s="26">
        <v>44007</v>
      </c>
      <c r="D4277" s="4">
        <v>0</v>
      </c>
      <c r="E4277" s="29">
        <v>50</v>
      </c>
      <c r="G4277" s="82" t="e">
        <f>F4277+G4252</f>
        <v>#REF!</v>
      </c>
      <c r="H4277" s="92">
        <f t="shared" si="294"/>
        <v>50</v>
      </c>
      <c r="I4277" s="92">
        <f t="shared" si="295"/>
        <v>3.912023005428146</v>
      </c>
      <c r="J4277" s="149">
        <f t="shared" si="297"/>
        <v>-245.01952146802506</v>
      </c>
    </row>
    <row r="4278" spans="1:10" x14ac:dyDescent="0.25">
      <c r="A4278" s="92">
        <f t="shared" si="296"/>
        <v>116</v>
      </c>
      <c r="B4278" s="5" t="s">
        <v>44</v>
      </c>
      <c r="C4278" s="26">
        <v>44008</v>
      </c>
      <c r="D4278" s="4">
        <v>0</v>
      </c>
      <c r="E4278" s="29">
        <v>50</v>
      </c>
      <c r="G4278" s="82" t="e">
        <f>F4278+G4253</f>
        <v>#REF!</v>
      </c>
      <c r="H4278" s="92">
        <f t="shared" si="294"/>
        <v>50</v>
      </c>
      <c r="I4278" s="92">
        <f t="shared" si="295"/>
        <v>3.912023005428146</v>
      </c>
      <c r="J4278" s="149">
        <f t="shared" si="297"/>
        <v>-196.01561717442004</v>
      </c>
    </row>
    <row r="4279" spans="1:10" x14ac:dyDescent="0.25">
      <c r="A4279" s="92">
        <f t="shared" si="296"/>
        <v>117</v>
      </c>
      <c r="B4279" s="5" t="s">
        <v>44</v>
      </c>
      <c r="C4279" s="26">
        <v>44009</v>
      </c>
      <c r="D4279" s="4">
        <v>0</v>
      </c>
      <c r="E4279" s="29">
        <v>50</v>
      </c>
      <c r="G4279" s="82">
        <f>F4279+G4254</f>
        <v>290</v>
      </c>
      <c r="H4279" s="92">
        <f t="shared" si="294"/>
        <v>50</v>
      </c>
      <c r="I4279" s="92">
        <f t="shared" si="295"/>
        <v>3.912023005428146</v>
      </c>
      <c r="J4279" s="149">
        <f t="shared" si="297"/>
        <v>-183.76464110101881</v>
      </c>
    </row>
    <row r="4280" spans="1:10" x14ac:dyDescent="0.25">
      <c r="A4280" s="92">
        <f t="shared" si="296"/>
        <v>118</v>
      </c>
      <c r="B4280" s="5" t="s">
        <v>44</v>
      </c>
      <c r="C4280" s="26">
        <v>44010</v>
      </c>
      <c r="D4280" s="4">
        <v>0</v>
      </c>
      <c r="E4280" s="29">
        <v>50</v>
      </c>
      <c r="G4280" s="82">
        <f>F4280+G4255</f>
        <v>331</v>
      </c>
      <c r="H4280" s="92">
        <f t="shared" si="294"/>
        <v>50</v>
      </c>
      <c r="I4280" s="92">
        <f t="shared" si="295"/>
        <v>3.912023005428146</v>
      </c>
      <c r="J4280" s="149">
        <f t="shared" si="297"/>
        <v>-196.01561717442004</v>
      </c>
    </row>
    <row r="4281" spans="1:10" x14ac:dyDescent="0.25">
      <c r="A4281" s="92">
        <f t="shared" si="296"/>
        <v>119</v>
      </c>
      <c r="B4281" s="5" t="s">
        <v>44</v>
      </c>
      <c r="C4281" s="26">
        <v>44011</v>
      </c>
      <c r="D4281" s="4">
        <v>0</v>
      </c>
      <c r="E4281" s="29">
        <v>50</v>
      </c>
      <c r="G4281" s="82" t="e">
        <f>F4281+G4256</f>
        <v>#REF!</v>
      </c>
      <c r="H4281" s="92">
        <f t="shared" si="294"/>
        <v>50</v>
      </c>
      <c r="I4281" s="92">
        <f t="shared" si="295"/>
        <v>3.912023005428146</v>
      </c>
      <c r="J4281" s="149">
        <f t="shared" si="297"/>
        <v>-245.01952146802506</v>
      </c>
    </row>
    <row r="4282" spans="1:10" x14ac:dyDescent="0.25">
      <c r="A4282" s="92">
        <f t="shared" si="296"/>
        <v>120</v>
      </c>
      <c r="B4282" s="5" t="s">
        <v>44</v>
      </c>
      <c r="C4282" s="26">
        <v>44012</v>
      </c>
      <c r="D4282" s="4">
        <v>0</v>
      </c>
      <c r="E4282" s="29">
        <v>50</v>
      </c>
      <c r="G4282" s="82" t="e">
        <f>F4282+G4257</f>
        <v>#REF!</v>
      </c>
      <c r="H4282" s="92">
        <f t="shared" ref="H4282:H4345" si="298">IF(EXACT(B4282,B4281),D4282+H4281,E4282)</f>
        <v>50</v>
      </c>
      <c r="I4282" s="92">
        <f t="shared" si="295"/>
        <v>3.912023005428146</v>
      </c>
      <c r="J4282" s="149">
        <f t="shared" si="297"/>
        <v>-420.03346537375728</v>
      </c>
    </row>
    <row r="4283" spans="1:10" x14ac:dyDescent="0.25">
      <c r="A4283" s="92">
        <f t="shared" si="296"/>
        <v>121</v>
      </c>
      <c r="B4283" s="5" t="s">
        <v>44</v>
      </c>
      <c r="C4283" s="26">
        <v>44013</v>
      </c>
      <c r="D4283" s="4">
        <v>0</v>
      </c>
      <c r="E4283" s="29">
        <v>50</v>
      </c>
      <c r="G4283" s="82">
        <f>F4283+G4258</f>
        <v>186</v>
      </c>
      <c r="H4283" s="92">
        <f t="shared" si="298"/>
        <v>50</v>
      </c>
      <c r="I4283" s="92">
        <f t="shared" si="295"/>
        <v>3.912023005428146</v>
      </c>
      <c r="J4283" s="149" t="e">
        <f t="shared" si="297"/>
        <v>#DIV/0!</v>
      </c>
    </row>
    <row r="4284" spans="1:10" x14ac:dyDescent="0.25">
      <c r="A4284" s="92">
        <f t="shared" si="296"/>
        <v>122</v>
      </c>
      <c r="B4284" s="5" t="s">
        <v>44</v>
      </c>
      <c r="C4284" s="26">
        <v>44014</v>
      </c>
      <c r="D4284" s="4">
        <v>0</v>
      </c>
      <c r="E4284" s="29">
        <v>50</v>
      </c>
      <c r="G4284" s="82">
        <f>F4284+G4259</f>
        <v>3</v>
      </c>
      <c r="H4284" s="92">
        <f t="shared" si="298"/>
        <v>50</v>
      </c>
      <c r="I4284" s="92">
        <f t="shared" si="295"/>
        <v>3.912023005428146</v>
      </c>
      <c r="J4284" s="149" t="e">
        <f t="shared" si="297"/>
        <v>#DIV/0!</v>
      </c>
    </row>
    <row r="4285" spans="1:10" x14ac:dyDescent="0.25">
      <c r="A4285" s="92">
        <f t="shared" si="296"/>
        <v>123</v>
      </c>
      <c r="B4285" s="5" t="s">
        <v>44</v>
      </c>
      <c r="C4285" s="26">
        <v>44015</v>
      </c>
      <c r="D4285" s="4">
        <v>0</v>
      </c>
      <c r="E4285" s="29">
        <v>50</v>
      </c>
      <c r="G4285" s="82">
        <f>F4285+G4260</f>
        <v>13</v>
      </c>
      <c r="H4285" s="92">
        <f t="shared" si="298"/>
        <v>50</v>
      </c>
      <c r="I4285" s="92">
        <f t="shared" si="295"/>
        <v>3.912023005428146</v>
      </c>
      <c r="J4285" s="149" t="e">
        <f t="shared" si="297"/>
        <v>#DIV/0!</v>
      </c>
    </row>
    <row r="4286" spans="1:10" x14ac:dyDescent="0.25">
      <c r="A4286" s="92">
        <f t="shared" si="296"/>
        <v>124</v>
      </c>
      <c r="B4286" s="5" t="s">
        <v>44</v>
      </c>
      <c r="C4286" s="26">
        <v>44016</v>
      </c>
      <c r="D4286" s="4">
        <v>0</v>
      </c>
      <c r="E4286" s="29">
        <v>50</v>
      </c>
      <c r="G4286" s="82">
        <f>F4286+G4261</f>
        <v>0</v>
      </c>
      <c r="H4286" s="92">
        <f t="shared" si="298"/>
        <v>50</v>
      </c>
      <c r="I4286" s="92">
        <f t="shared" si="295"/>
        <v>3.912023005428146</v>
      </c>
      <c r="J4286" s="149" t="e">
        <f t="shared" si="297"/>
        <v>#DIV/0!</v>
      </c>
    </row>
    <row r="4287" spans="1:10" x14ac:dyDescent="0.25">
      <c r="A4287" s="92">
        <f t="shared" si="296"/>
        <v>125</v>
      </c>
      <c r="B4287" s="5" t="s">
        <v>44</v>
      </c>
      <c r="C4287" s="26">
        <v>44017</v>
      </c>
      <c r="D4287" s="4">
        <v>0</v>
      </c>
      <c r="E4287" s="29">
        <v>50</v>
      </c>
      <c r="G4287" s="82">
        <f>F4287+G4262</f>
        <v>0</v>
      </c>
      <c r="H4287" s="92">
        <f t="shared" si="298"/>
        <v>50</v>
      </c>
      <c r="I4287" s="92">
        <f t="shared" si="295"/>
        <v>3.912023005428146</v>
      </c>
      <c r="J4287" s="149" t="e">
        <f t="shared" si="297"/>
        <v>#DIV/0!</v>
      </c>
    </row>
    <row r="4288" spans="1:10" x14ac:dyDescent="0.25">
      <c r="A4288" s="92">
        <f t="shared" si="296"/>
        <v>126</v>
      </c>
      <c r="B4288" s="5" t="s">
        <v>44</v>
      </c>
      <c r="C4288" s="26">
        <v>44018</v>
      </c>
      <c r="D4288" s="4">
        <v>4</v>
      </c>
      <c r="E4288" s="29">
        <v>54</v>
      </c>
      <c r="G4288" s="82">
        <f>F4288+G4263</f>
        <v>42</v>
      </c>
      <c r="H4288" s="92">
        <f t="shared" si="298"/>
        <v>54</v>
      </c>
      <c r="I4288" s="92">
        <f t="shared" si="295"/>
        <v>3.9889840465642745</v>
      </c>
      <c r="J4288" s="149">
        <f t="shared" si="297"/>
        <v>108.07762010400681</v>
      </c>
    </row>
    <row r="4289" spans="1:10" x14ac:dyDescent="0.25">
      <c r="A4289" s="92">
        <f t="shared" si="296"/>
        <v>127</v>
      </c>
      <c r="B4289" s="5" t="s">
        <v>44</v>
      </c>
      <c r="C4289" s="26">
        <v>44019</v>
      </c>
      <c r="D4289" s="4">
        <v>0</v>
      </c>
      <c r="E4289" s="29">
        <v>54</v>
      </c>
      <c r="G4289" s="82">
        <f>F4289+G4264</f>
        <v>61</v>
      </c>
      <c r="H4289" s="92">
        <f t="shared" si="298"/>
        <v>54</v>
      </c>
      <c r="I4289" s="92">
        <f t="shared" si="295"/>
        <v>3.9889840465642745</v>
      </c>
      <c r="J4289" s="149">
        <f t="shared" si="297"/>
        <v>63.045278394003972</v>
      </c>
    </row>
    <row r="4290" spans="1:10" x14ac:dyDescent="0.25">
      <c r="A4290" s="92">
        <f t="shared" si="296"/>
        <v>128</v>
      </c>
      <c r="B4290" s="5" t="s">
        <v>44</v>
      </c>
      <c r="C4290" s="26">
        <v>44020</v>
      </c>
      <c r="D4290" s="4">
        <v>0</v>
      </c>
      <c r="E4290" s="29">
        <v>54</v>
      </c>
      <c r="G4290" s="82">
        <f>F4290+G4265</f>
        <v>60</v>
      </c>
      <c r="H4290" s="92">
        <f t="shared" si="298"/>
        <v>54</v>
      </c>
      <c r="I4290" s="92">
        <f t="shared" ref="I4290:I4353" si="299">LN(H4290)</f>
        <v>3.9889840465642745</v>
      </c>
      <c r="J4290" s="149">
        <f t="shared" si="297"/>
        <v>50.436222715203179</v>
      </c>
    </row>
    <row r="4291" spans="1:10" x14ac:dyDescent="0.25">
      <c r="A4291" s="92">
        <f t="shared" si="296"/>
        <v>129</v>
      </c>
      <c r="B4291" s="5" t="s">
        <v>44</v>
      </c>
      <c r="C4291" s="26">
        <v>44021</v>
      </c>
      <c r="D4291" s="4">
        <v>2</v>
      </c>
      <c r="E4291" s="29">
        <v>56</v>
      </c>
      <c r="G4291" s="82">
        <f>F4291+G4266</f>
        <v>68</v>
      </c>
      <c r="H4291" s="92">
        <f t="shared" si="298"/>
        <v>56</v>
      </c>
      <c r="I4291" s="92">
        <f t="shared" si="299"/>
        <v>4.0253516907351496</v>
      </c>
      <c r="J4291" s="149">
        <f t="shared" si="297"/>
        <v>39.183254220377698</v>
      </c>
    </row>
    <row r="4292" spans="1:10" x14ac:dyDescent="0.25">
      <c r="A4292" s="92">
        <f t="shared" ref="A4292:A4355" si="300">IF(EXACT(B4292,B4291),A4291+1,1)</f>
        <v>130</v>
      </c>
      <c r="B4292" s="5" t="s">
        <v>44</v>
      </c>
      <c r="C4292" s="26">
        <v>44022</v>
      </c>
      <c r="D4292" s="4">
        <v>4</v>
      </c>
      <c r="E4292" s="29">
        <v>60</v>
      </c>
      <c r="G4292" s="82">
        <f>F4292+G4267</f>
        <v>63</v>
      </c>
      <c r="H4292" s="92">
        <f t="shared" si="298"/>
        <v>60</v>
      </c>
      <c r="I4292" s="92">
        <f t="shared" si="299"/>
        <v>4.0943445622221004</v>
      </c>
      <c r="J4292" s="149">
        <f t="shared" si="297"/>
        <v>28.076476208763928</v>
      </c>
    </row>
    <row r="4293" spans="1:10" x14ac:dyDescent="0.25">
      <c r="A4293" s="92">
        <f t="shared" si="300"/>
        <v>131</v>
      </c>
      <c r="B4293" s="5" t="s">
        <v>44</v>
      </c>
      <c r="C4293" s="26">
        <v>44023</v>
      </c>
      <c r="D4293" s="4">
        <v>0</v>
      </c>
      <c r="E4293" s="29">
        <v>60</v>
      </c>
      <c r="G4293" s="82">
        <f>F4293+G4268</f>
        <v>105</v>
      </c>
      <c r="H4293" s="92">
        <f t="shared" si="298"/>
        <v>60</v>
      </c>
      <c r="I4293" s="92">
        <f t="shared" si="299"/>
        <v>4.0943445622221004</v>
      </c>
      <c r="J4293" s="149">
        <f t="shared" si="297"/>
        <v>25.34842672648141</v>
      </c>
    </row>
    <row r="4294" spans="1:10" x14ac:dyDescent="0.25">
      <c r="A4294" s="92">
        <f t="shared" si="300"/>
        <v>132</v>
      </c>
      <c r="B4294" s="5" t="s">
        <v>44</v>
      </c>
      <c r="C4294" s="26">
        <v>44024</v>
      </c>
      <c r="D4294" s="4">
        <v>1</v>
      </c>
      <c r="E4294" s="29">
        <v>61</v>
      </c>
      <c r="G4294" s="82">
        <f>F4294+G4269</f>
        <v>105</v>
      </c>
      <c r="H4294" s="92">
        <f t="shared" si="298"/>
        <v>61</v>
      </c>
      <c r="I4294" s="92">
        <f t="shared" si="299"/>
        <v>4.1108738641733114</v>
      </c>
      <c r="J4294" s="149">
        <f t="shared" si="297"/>
        <v>25.63585932696185</v>
      </c>
    </row>
    <row r="4295" spans="1:10" x14ac:dyDescent="0.25">
      <c r="A4295" s="92">
        <f t="shared" si="300"/>
        <v>133</v>
      </c>
      <c r="B4295" s="5" t="s">
        <v>44</v>
      </c>
      <c r="C4295" s="26">
        <v>44025</v>
      </c>
      <c r="D4295" s="4">
        <v>0</v>
      </c>
      <c r="E4295" s="29">
        <v>61</v>
      </c>
      <c r="G4295" s="82" t="e">
        <f>F4295+G4270</f>
        <v>#REF!</v>
      </c>
      <c r="H4295" s="92">
        <f t="shared" si="298"/>
        <v>61</v>
      </c>
      <c r="I4295" s="92">
        <f t="shared" si="299"/>
        <v>4.1108738641733114</v>
      </c>
      <c r="J4295" s="149">
        <f t="shared" si="297"/>
        <v>31.510914845070168</v>
      </c>
    </row>
    <row r="4296" spans="1:10" x14ac:dyDescent="0.25">
      <c r="A4296" s="92">
        <f t="shared" si="300"/>
        <v>134</v>
      </c>
      <c r="B4296" s="5" t="s">
        <v>44</v>
      </c>
      <c r="C4296" s="26">
        <v>44026</v>
      </c>
      <c r="D4296" s="4">
        <v>0</v>
      </c>
      <c r="E4296" s="29">
        <v>61</v>
      </c>
      <c r="G4296" s="82" t="e">
        <f>F4296+G4271</f>
        <v>#REF!</v>
      </c>
      <c r="H4296" s="92">
        <f t="shared" si="298"/>
        <v>61</v>
      </c>
      <c r="I4296" s="92">
        <f t="shared" si="299"/>
        <v>4.1108738641733114</v>
      </c>
      <c r="J4296" s="149">
        <f t="shared" si="297"/>
        <v>33.866252804261364</v>
      </c>
    </row>
    <row r="4297" spans="1:10" x14ac:dyDescent="0.25">
      <c r="A4297" s="92">
        <f t="shared" si="300"/>
        <v>135</v>
      </c>
      <c r="B4297" s="5" t="s">
        <v>44</v>
      </c>
      <c r="C4297" s="26">
        <v>44027</v>
      </c>
      <c r="D4297" s="4">
        <v>9</v>
      </c>
      <c r="E4297" s="29">
        <v>70</v>
      </c>
      <c r="G4297" s="82" t="e">
        <f>F4297+G4272</f>
        <v>#REF!</v>
      </c>
      <c r="H4297" s="92">
        <f t="shared" si="298"/>
        <v>70</v>
      </c>
      <c r="I4297" s="92">
        <f t="shared" si="299"/>
        <v>4.2484952420493594</v>
      </c>
      <c r="J4297" s="149">
        <f t="shared" si="297"/>
        <v>25.202008735070308</v>
      </c>
    </row>
    <row r="4298" spans="1:10" x14ac:dyDescent="0.25">
      <c r="A4298" s="92">
        <f t="shared" si="300"/>
        <v>136</v>
      </c>
      <c r="B4298" s="5" t="s">
        <v>44</v>
      </c>
      <c r="C4298" s="26">
        <v>44028</v>
      </c>
      <c r="D4298" s="4">
        <v>13</v>
      </c>
      <c r="E4298" s="29">
        <v>83</v>
      </c>
      <c r="G4298" s="82" t="e">
        <f>F4298+G4273</f>
        <v>#REF!</v>
      </c>
      <c r="H4298" s="92">
        <f t="shared" si="298"/>
        <v>83</v>
      </c>
      <c r="I4298" s="92">
        <f t="shared" si="299"/>
        <v>4.4188406077965983</v>
      </c>
      <c r="J4298" s="149">
        <f t="shared" ref="J4298:J4361" si="301">LN(2)/SLOPE(I4291:I4298,A4291:A4298)</f>
        <v>16.287611617319158</v>
      </c>
    </row>
    <row r="4299" spans="1:10" x14ac:dyDescent="0.25">
      <c r="A4299" s="92">
        <f t="shared" si="300"/>
        <v>137</v>
      </c>
      <c r="B4299" s="5" t="s">
        <v>44</v>
      </c>
      <c r="C4299" s="26">
        <v>44029</v>
      </c>
      <c r="D4299" s="4">
        <v>20</v>
      </c>
      <c r="E4299" s="29">
        <v>103</v>
      </c>
      <c r="G4299" s="82">
        <f>F4299+G4274</f>
        <v>277</v>
      </c>
      <c r="H4299" s="92">
        <f t="shared" si="298"/>
        <v>103</v>
      </c>
      <c r="I4299" s="92">
        <f t="shared" si="299"/>
        <v>4.6347289882296359</v>
      </c>
      <c r="J4299" s="149">
        <f t="shared" si="301"/>
        <v>10.007564363037147</v>
      </c>
    </row>
    <row r="4300" spans="1:10" x14ac:dyDescent="0.25">
      <c r="A4300" s="92">
        <f t="shared" si="300"/>
        <v>138</v>
      </c>
      <c r="B4300" s="5" t="s">
        <v>44</v>
      </c>
      <c r="C4300" s="26">
        <v>44030</v>
      </c>
      <c r="D4300" s="4">
        <v>20</v>
      </c>
      <c r="E4300" s="29">
        <v>123</v>
      </c>
      <c r="G4300" s="82" t="e">
        <f>F4300+G4275</f>
        <v>#REF!</v>
      </c>
      <c r="H4300" s="92">
        <f t="shared" si="298"/>
        <v>123</v>
      </c>
      <c r="I4300" s="92">
        <f t="shared" si="299"/>
        <v>4.8121843553724171</v>
      </c>
      <c r="J4300" s="149">
        <f t="shared" si="301"/>
        <v>6.6880923010682061</v>
      </c>
    </row>
    <row r="4301" spans="1:10" x14ac:dyDescent="0.25">
      <c r="A4301" s="92">
        <f t="shared" si="300"/>
        <v>139</v>
      </c>
      <c r="B4301" s="5" t="s">
        <v>44</v>
      </c>
      <c r="C4301" s="26">
        <v>44031</v>
      </c>
      <c r="D4301" s="4">
        <v>59</v>
      </c>
      <c r="E4301" s="29">
        <v>182</v>
      </c>
      <c r="G4301" s="82">
        <f>F4301+G4276</f>
        <v>301</v>
      </c>
      <c r="H4301" s="92">
        <f t="shared" si="298"/>
        <v>182</v>
      </c>
      <c r="I4301" s="92">
        <f t="shared" si="299"/>
        <v>5.2040066870767951</v>
      </c>
      <c r="J4301" s="149">
        <f t="shared" si="301"/>
        <v>4.5133790399707276</v>
      </c>
    </row>
    <row r="4302" spans="1:10" x14ac:dyDescent="0.25">
      <c r="A4302" s="92">
        <f t="shared" si="300"/>
        <v>140</v>
      </c>
      <c r="B4302" s="5" t="s">
        <v>44</v>
      </c>
      <c r="C4302" s="26">
        <v>44032</v>
      </c>
      <c r="D4302" s="4">
        <v>24</v>
      </c>
      <c r="E4302" s="29">
        <v>206</v>
      </c>
      <c r="G4302" s="82" t="e">
        <f>F4302+G4277</f>
        <v>#REF!</v>
      </c>
      <c r="H4302" s="92">
        <f t="shared" si="298"/>
        <v>206</v>
      </c>
      <c r="I4302" s="92">
        <f t="shared" si="299"/>
        <v>5.3278761687895813</v>
      </c>
      <c r="J4302" s="149">
        <f t="shared" si="301"/>
        <v>3.6638369571947438</v>
      </c>
    </row>
    <row r="4303" spans="1:10" x14ac:dyDescent="0.25">
      <c r="A4303" s="92">
        <f t="shared" si="300"/>
        <v>141</v>
      </c>
      <c r="B4303" s="5" t="s">
        <v>44</v>
      </c>
      <c r="C4303" s="26">
        <v>44033</v>
      </c>
      <c r="D4303" s="4">
        <v>16</v>
      </c>
      <c r="E4303" s="29">
        <v>222</v>
      </c>
      <c r="G4303" s="82" t="e">
        <f>F4303+G4278</f>
        <v>#REF!</v>
      </c>
      <c r="H4303" s="92">
        <f t="shared" si="298"/>
        <v>222</v>
      </c>
      <c r="I4303" s="92">
        <f t="shared" si="299"/>
        <v>5.4026773818722793</v>
      </c>
      <c r="J4303" s="149">
        <f t="shared" si="301"/>
        <v>3.4305153605672341</v>
      </c>
    </row>
    <row r="4304" spans="1:10" x14ac:dyDescent="0.25">
      <c r="A4304" s="92">
        <f t="shared" si="300"/>
        <v>142</v>
      </c>
      <c r="B4304" s="5" t="s">
        <v>44</v>
      </c>
      <c r="C4304" s="26">
        <v>44034</v>
      </c>
      <c r="D4304" s="4">
        <v>17</v>
      </c>
      <c r="E4304" s="29">
        <v>239</v>
      </c>
      <c r="G4304" s="82">
        <f>F4304+G4279</f>
        <v>290</v>
      </c>
      <c r="H4304" s="92">
        <f t="shared" si="298"/>
        <v>239</v>
      </c>
      <c r="I4304" s="92">
        <f t="shared" si="299"/>
        <v>5.476463551931511</v>
      </c>
      <c r="J4304" s="149">
        <f t="shared" si="301"/>
        <v>3.642158160664696</v>
      </c>
    </row>
    <row r="4305" spans="1:10" x14ac:dyDescent="0.25">
      <c r="A4305" s="92">
        <f t="shared" si="300"/>
        <v>143</v>
      </c>
      <c r="B4305" s="5" t="s">
        <v>44</v>
      </c>
      <c r="C4305" s="26">
        <v>44035</v>
      </c>
      <c r="D4305" s="4">
        <v>24</v>
      </c>
      <c r="E4305" s="29">
        <v>263</v>
      </c>
      <c r="G4305" s="82">
        <f>F4305+G4280</f>
        <v>331</v>
      </c>
      <c r="H4305" s="92">
        <f t="shared" si="298"/>
        <v>263</v>
      </c>
      <c r="I4305" s="92">
        <f t="shared" si="299"/>
        <v>5.5721540321777647</v>
      </c>
      <c r="J4305" s="149">
        <f t="shared" si="301"/>
        <v>4.1068969983187902</v>
      </c>
    </row>
    <row r="4306" spans="1:10" x14ac:dyDescent="0.25">
      <c r="A4306" s="92">
        <f t="shared" si="300"/>
        <v>144</v>
      </c>
      <c r="B4306" s="5" t="s">
        <v>44</v>
      </c>
      <c r="C4306" s="26">
        <v>44036</v>
      </c>
      <c r="D4306" s="4">
        <v>38</v>
      </c>
      <c r="E4306" s="29">
        <v>301</v>
      </c>
      <c r="G4306" s="82" t="e">
        <f>F4306+G4281</f>
        <v>#REF!</v>
      </c>
      <c r="H4306" s="92">
        <f t="shared" si="298"/>
        <v>301</v>
      </c>
      <c r="I4306" s="92">
        <f t="shared" si="299"/>
        <v>5.7071102647488754</v>
      </c>
      <c r="J4306" s="149">
        <f t="shared" si="301"/>
        <v>4.7730016364375611</v>
      </c>
    </row>
    <row r="4307" spans="1:10" x14ac:dyDescent="0.25">
      <c r="A4307" s="92">
        <f t="shared" si="300"/>
        <v>145</v>
      </c>
      <c r="B4307" s="5" t="s">
        <v>44</v>
      </c>
      <c r="C4307" s="26">
        <v>44037</v>
      </c>
      <c r="D4307" s="4">
        <v>8</v>
      </c>
      <c r="E4307" s="29">
        <v>309</v>
      </c>
      <c r="F4307" s="4">
        <v>1</v>
      </c>
      <c r="G4307" s="82" t="e">
        <f>F4307+G4282</f>
        <v>#REF!</v>
      </c>
      <c r="H4307" s="92">
        <f t="shared" si="298"/>
        <v>309</v>
      </c>
      <c r="I4307" s="92">
        <f t="shared" si="299"/>
        <v>5.7333412768977459</v>
      </c>
      <c r="J4307" s="149">
        <f t="shared" si="301"/>
        <v>5.9593609177404092</v>
      </c>
    </row>
    <row r="4308" spans="1:10" x14ac:dyDescent="0.25">
      <c r="A4308" s="92">
        <f t="shared" si="300"/>
        <v>146</v>
      </c>
      <c r="B4308" s="5" t="s">
        <v>44</v>
      </c>
      <c r="C4308" s="26">
        <v>44038</v>
      </c>
      <c r="D4308" s="4">
        <v>20</v>
      </c>
      <c r="E4308" s="29">
        <v>329</v>
      </c>
      <c r="G4308" s="82">
        <f>F4308+G4283</f>
        <v>186</v>
      </c>
      <c r="H4308" s="92">
        <f t="shared" si="298"/>
        <v>329</v>
      </c>
      <c r="I4308" s="92">
        <f t="shared" si="299"/>
        <v>5.7960577507653719</v>
      </c>
      <c r="J4308" s="149">
        <f t="shared" si="301"/>
        <v>8.108483750913404</v>
      </c>
    </row>
    <row r="4309" spans="1:10" x14ac:dyDescent="0.25">
      <c r="A4309" s="92">
        <f t="shared" si="300"/>
        <v>147</v>
      </c>
      <c r="B4309" s="5" t="s">
        <v>44</v>
      </c>
      <c r="C4309" s="26">
        <v>44039</v>
      </c>
      <c r="D4309" s="4">
        <v>15</v>
      </c>
      <c r="E4309" s="29">
        <v>344</v>
      </c>
      <c r="G4309" s="82">
        <f>F4309+G4284</f>
        <v>3</v>
      </c>
      <c r="H4309" s="92">
        <f t="shared" si="298"/>
        <v>344</v>
      </c>
      <c r="I4309" s="92">
        <f t="shared" si="299"/>
        <v>5.8406416573733981</v>
      </c>
      <c r="J4309" s="149">
        <f t="shared" si="301"/>
        <v>9.0104793708109039</v>
      </c>
    </row>
    <row r="4310" spans="1:10" x14ac:dyDescent="0.25">
      <c r="A4310" s="92">
        <f t="shared" si="300"/>
        <v>148</v>
      </c>
      <c r="B4310" s="5" t="s">
        <v>44</v>
      </c>
      <c r="C4310" s="26">
        <v>44040</v>
      </c>
      <c r="D4310" s="4">
        <v>32</v>
      </c>
      <c r="E4310" s="29">
        <v>376</v>
      </c>
      <c r="G4310" s="82">
        <f>F4310+G4285</f>
        <v>13</v>
      </c>
      <c r="H4310" s="92">
        <f t="shared" si="298"/>
        <v>376</v>
      </c>
      <c r="I4310" s="92">
        <f t="shared" si="299"/>
        <v>5.9295891433898946</v>
      </c>
      <c r="J4310" s="149">
        <f t="shared" si="301"/>
        <v>9.3801105528888176</v>
      </c>
    </row>
    <row r="4311" spans="1:10" x14ac:dyDescent="0.25">
      <c r="A4311" s="92">
        <f t="shared" si="300"/>
        <v>149</v>
      </c>
      <c r="B4311" s="5" t="s">
        <v>44</v>
      </c>
      <c r="C4311" s="26">
        <v>44041</v>
      </c>
      <c r="D4311" s="4">
        <v>44</v>
      </c>
      <c r="E4311" s="29">
        <v>420</v>
      </c>
      <c r="G4311" s="82">
        <f>F4311+G4286</f>
        <v>0</v>
      </c>
      <c r="H4311" s="92">
        <f t="shared" si="298"/>
        <v>420</v>
      </c>
      <c r="I4311" s="92">
        <f t="shared" si="299"/>
        <v>6.0402547112774139</v>
      </c>
      <c r="J4311" s="149">
        <f t="shared" si="301"/>
        <v>9.3955356845770872</v>
      </c>
    </row>
    <row r="4312" spans="1:10" x14ac:dyDescent="0.25">
      <c r="A4312" s="92">
        <f t="shared" si="300"/>
        <v>150</v>
      </c>
      <c r="B4312" s="5" t="s">
        <v>44</v>
      </c>
      <c r="C4312" s="26">
        <v>44042</v>
      </c>
      <c r="D4312" s="4">
        <v>9</v>
      </c>
      <c r="E4312" s="29">
        <v>429</v>
      </c>
      <c r="F4312" s="4">
        <v>1</v>
      </c>
      <c r="G4312" s="82">
        <f>F4312+G4288</f>
        <v>43</v>
      </c>
      <c r="H4312" s="92">
        <f t="shared" si="298"/>
        <v>429</v>
      </c>
      <c r="I4312" s="92">
        <f t="shared" si="299"/>
        <v>6.061456918928017</v>
      </c>
      <c r="J4312" s="149">
        <f t="shared" si="301"/>
        <v>10.171669205582617</v>
      </c>
    </row>
    <row r="4313" spans="1:10" x14ac:dyDescent="0.25">
      <c r="A4313" s="92">
        <f t="shared" si="300"/>
        <v>151</v>
      </c>
      <c r="B4313" s="5" t="s">
        <v>44</v>
      </c>
      <c r="C4313" s="26">
        <v>44043</v>
      </c>
      <c r="D4313" s="4">
        <v>25</v>
      </c>
      <c r="E4313" s="29">
        <v>454</v>
      </c>
      <c r="F4313" s="4">
        <v>1</v>
      </c>
      <c r="G4313" s="82">
        <f>F4313+G4289</f>
        <v>62</v>
      </c>
      <c r="H4313" s="92">
        <f t="shared" si="298"/>
        <v>454</v>
      </c>
      <c r="I4313" s="92">
        <f t="shared" si="299"/>
        <v>6.1180971980413483</v>
      </c>
      <c r="J4313" s="149">
        <f t="shared" si="301"/>
        <v>10.905429729069446</v>
      </c>
    </row>
    <row r="4314" spans="1:10" x14ac:dyDescent="0.25">
      <c r="A4314" s="92">
        <f t="shared" si="300"/>
        <v>152</v>
      </c>
      <c r="B4314" s="5" t="s">
        <v>44</v>
      </c>
      <c r="C4314" s="26">
        <v>44044</v>
      </c>
      <c r="D4314" s="4">
        <v>49</v>
      </c>
      <c r="E4314" s="29">
        <v>503</v>
      </c>
      <c r="G4314" s="82">
        <f>F4314+G4290</f>
        <v>60</v>
      </c>
      <c r="H4314" s="92">
        <f t="shared" si="298"/>
        <v>503</v>
      </c>
      <c r="I4314" s="92">
        <f t="shared" si="299"/>
        <v>6.2205901700997392</v>
      </c>
      <c r="J4314" s="149">
        <f t="shared" si="301"/>
        <v>10.048990725376063</v>
      </c>
    </row>
    <row r="4315" spans="1:10" x14ac:dyDescent="0.25">
      <c r="A4315" s="92">
        <f t="shared" si="300"/>
        <v>153</v>
      </c>
      <c r="B4315" s="5" t="s">
        <v>44</v>
      </c>
      <c r="C4315" s="26">
        <v>44045</v>
      </c>
      <c r="D4315" s="4">
        <v>18</v>
      </c>
      <c r="E4315" s="29">
        <v>521</v>
      </c>
      <c r="G4315" s="82">
        <f>F4315+G4291</f>
        <v>68</v>
      </c>
      <c r="H4315" s="92">
        <f t="shared" si="298"/>
        <v>521</v>
      </c>
      <c r="I4315" s="92">
        <f t="shared" si="299"/>
        <v>6.2557500417533669</v>
      </c>
      <c r="J4315" s="149">
        <f t="shared" si="301"/>
        <v>10.207073671646029</v>
      </c>
    </row>
    <row r="4316" spans="1:10" x14ac:dyDescent="0.25">
      <c r="A4316" s="92">
        <f t="shared" si="300"/>
        <v>154</v>
      </c>
      <c r="B4316" s="5" t="s">
        <v>44</v>
      </c>
      <c r="C4316" s="26">
        <v>44046</v>
      </c>
      <c r="D4316" s="4">
        <v>27</v>
      </c>
      <c r="E4316" s="29">
        <v>548</v>
      </c>
      <c r="G4316" s="82">
        <f>F4316+G4292</f>
        <v>63</v>
      </c>
      <c r="H4316" s="92">
        <f t="shared" si="298"/>
        <v>548</v>
      </c>
      <c r="I4316" s="92">
        <f t="shared" si="299"/>
        <v>6.3062752869480159</v>
      </c>
      <c r="J4316" s="149">
        <f t="shared" si="301"/>
        <v>10.609614938220796</v>
      </c>
    </row>
    <row r="4317" spans="1:10" x14ac:dyDescent="0.25">
      <c r="A4317" s="92">
        <f t="shared" si="300"/>
        <v>155</v>
      </c>
      <c r="B4317" s="5" t="s">
        <v>44</v>
      </c>
      <c r="C4317" s="26">
        <v>44047</v>
      </c>
      <c r="D4317" s="4">
        <v>16</v>
      </c>
      <c r="E4317" s="29">
        <v>564</v>
      </c>
      <c r="G4317" s="82">
        <f>F4317+G4293</f>
        <v>105</v>
      </c>
      <c r="H4317" s="92">
        <f t="shared" si="298"/>
        <v>564</v>
      </c>
      <c r="I4317" s="92">
        <f t="shared" si="299"/>
        <v>6.3350542514980592</v>
      </c>
      <c r="J4317" s="149">
        <f t="shared" si="301"/>
        <v>11.995795288036721</v>
      </c>
    </row>
    <row r="4318" spans="1:10" x14ac:dyDescent="0.25">
      <c r="A4318" s="92">
        <f t="shared" si="300"/>
        <v>156</v>
      </c>
      <c r="B4318" s="5" t="s">
        <v>44</v>
      </c>
      <c r="C4318" s="26">
        <v>44048</v>
      </c>
      <c r="D4318" s="4">
        <v>50</v>
      </c>
      <c r="E4318" s="29">
        <v>614</v>
      </c>
      <c r="G4318" s="82">
        <f>F4318+G4294</f>
        <v>105</v>
      </c>
      <c r="H4318" s="92">
        <f t="shared" si="298"/>
        <v>614</v>
      </c>
      <c r="I4318" s="92">
        <f t="shared" si="299"/>
        <v>6.4199949281471422</v>
      </c>
      <c r="J4318" s="149">
        <f t="shared" si="301"/>
        <v>12.586704736965844</v>
      </c>
    </row>
    <row r="4319" spans="1:10" x14ac:dyDescent="0.25">
      <c r="A4319" s="92">
        <f t="shared" si="300"/>
        <v>157</v>
      </c>
      <c r="B4319" s="5" t="s">
        <v>44</v>
      </c>
      <c r="C4319" s="26">
        <v>44049</v>
      </c>
      <c r="D4319" s="4">
        <v>21</v>
      </c>
      <c r="E4319" s="29">
        <v>635</v>
      </c>
      <c r="F4319" s="4">
        <v>1</v>
      </c>
      <c r="G4319" s="82" t="e">
        <f>F4319+G4295</f>
        <v>#REF!</v>
      </c>
      <c r="H4319" s="92">
        <f t="shared" si="298"/>
        <v>635</v>
      </c>
      <c r="I4319" s="92">
        <f t="shared" si="299"/>
        <v>6.4536249988926917</v>
      </c>
      <c r="J4319" s="149">
        <f t="shared" si="301"/>
        <v>12.525186046739023</v>
      </c>
    </row>
    <row r="4320" spans="1:10" x14ac:dyDescent="0.25">
      <c r="A4320" s="92">
        <f t="shared" si="300"/>
        <v>158</v>
      </c>
      <c r="B4320" s="5" t="s">
        <v>44</v>
      </c>
      <c r="C4320" s="26">
        <v>44050</v>
      </c>
      <c r="D4320" s="4">
        <v>64</v>
      </c>
      <c r="E4320" s="29">
        <v>699</v>
      </c>
      <c r="G4320" s="82" t="e">
        <f>F4320+G4296</f>
        <v>#REF!</v>
      </c>
      <c r="H4320" s="92">
        <f t="shared" si="298"/>
        <v>699</v>
      </c>
      <c r="I4320" s="92">
        <f t="shared" si="299"/>
        <v>6.5496507422338102</v>
      </c>
      <c r="J4320" s="149">
        <f t="shared" si="301"/>
        <v>12.368261114779241</v>
      </c>
    </row>
    <row r="4321" spans="1:10" x14ac:dyDescent="0.25">
      <c r="A4321" s="92">
        <f t="shared" si="300"/>
        <v>159</v>
      </c>
      <c r="B4321" s="5" t="s">
        <v>44</v>
      </c>
      <c r="C4321" s="26">
        <v>44051</v>
      </c>
      <c r="D4321" s="4">
        <v>8</v>
      </c>
      <c r="E4321" s="29">
        <v>707</v>
      </c>
      <c r="G4321" s="82" t="e">
        <f>F4321+G4297</f>
        <v>#REF!</v>
      </c>
      <c r="H4321" s="92">
        <f t="shared" si="298"/>
        <v>707</v>
      </c>
      <c r="I4321" s="92">
        <f t="shared" si="299"/>
        <v>6.5610306658965731</v>
      </c>
      <c r="J4321" s="149">
        <f t="shared" si="301"/>
        <v>13.294518173604271</v>
      </c>
    </row>
    <row r="4322" spans="1:10" x14ac:dyDescent="0.25">
      <c r="A4322" s="92">
        <f t="shared" si="300"/>
        <v>160</v>
      </c>
      <c r="B4322" s="5" t="s">
        <v>44</v>
      </c>
      <c r="C4322" s="26">
        <v>44052</v>
      </c>
      <c r="D4322" s="4">
        <v>41</v>
      </c>
      <c r="E4322" s="29">
        <v>748</v>
      </c>
      <c r="G4322" s="82" t="e">
        <f>F4322+G4298</f>
        <v>#REF!</v>
      </c>
      <c r="H4322" s="92">
        <f t="shared" si="298"/>
        <v>748</v>
      </c>
      <c r="I4322" s="92">
        <f t="shared" si="299"/>
        <v>6.6174029779744776</v>
      </c>
      <c r="J4322" s="149">
        <f t="shared" si="301"/>
        <v>12.988487530306809</v>
      </c>
    </row>
    <row r="4323" spans="1:10" x14ac:dyDescent="0.25">
      <c r="A4323" s="92">
        <f t="shared" si="300"/>
        <v>161</v>
      </c>
      <c r="B4323" s="5" t="s">
        <v>44</v>
      </c>
      <c r="C4323" s="26">
        <v>44053</v>
      </c>
      <c r="D4323" s="4">
        <v>57</v>
      </c>
      <c r="E4323" s="29">
        <v>805</v>
      </c>
      <c r="G4323" s="82">
        <f>F4323+G4299</f>
        <v>277</v>
      </c>
      <c r="H4323" s="92">
        <f t="shared" si="298"/>
        <v>805</v>
      </c>
      <c r="I4323" s="92">
        <f t="shared" si="299"/>
        <v>6.6908422774185636</v>
      </c>
      <c r="J4323" s="149">
        <f t="shared" si="301"/>
        <v>12.594918624601512</v>
      </c>
    </row>
    <row r="4324" spans="1:10" x14ac:dyDescent="0.25">
      <c r="A4324" s="92">
        <f t="shared" si="300"/>
        <v>162</v>
      </c>
      <c r="B4324" s="5" t="s">
        <v>44</v>
      </c>
      <c r="C4324" s="26">
        <v>44054</v>
      </c>
      <c r="D4324" s="4">
        <v>29</v>
      </c>
      <c r="E4324" s="29">
        <v>834</v>
      </c>
      <c r="G4324" s="82" t="e">
        <f>F4324+G4300</f>
        <v>#REF!</v>
      </c>
      <c r="H4324" s="92">
        <f t="shared" si="298"/>
        <v>834</v>
      </c>
      <c r="I4324" s="92">
        <f t="shared" si="299"/>
        <v>6.7262334023587469</v>
      </c>
      <c r="J4324" s="149">
        <f t="shared" si="301"/>
        <v>12.670678986765379</v>
      </c>
    </row>
    <row r="4325" spans="1:10" x14ac:dyDescent="0.25">
      <c r="A4325" s="92">
        <f t="shared" si="300"/>
        <v>163</v>
      </c>
      <c r="B4325" s="5" t="s">
        <v>44</v>
      </c>
      <c r="C4325" s="26">
        <v>44055</v>
      </c>
      <c r="D4325" s="4">
        <v>34</v>
      </c>
      <c r="E4325" s="29">
        <f>D4325+E4301</f>
        <v>216</v>
      </c>
      <c r="G4325" s="82">
        <f>F4325+G4301</f>
        <v>301</v>
      </c>
      <c r="H4325" s="92">
        <f t="shared" si="298"/>
        <v>868</v>
      </c>
      <c r="I4325" s="92">
        <f t="shared" si="299"/>
        <v>6.7661917146603505</v>
      </c>
      <c r="J4325" s="149">
        <f t="shared" si="301"/>
        <v>13.647295415970536</v>
      </c>
    </row>
    <row r="4326" spans="1:10" x14ac:dyDescent="0.25">
      <c r="A4326" s="92">
        <f t="shared" si="300"/>
        <v>164</v>
      </c>
      <c r="B4326" s="5" t="s">
        <v>44</v>
      </c>
      <c r="C4326" s="26">
        <v>44056</v>
      </c>
      <c r="D4326" s="4">
        <v>46</v>
      </c>
      <c r="E4326" s="29">
        <f>D4326+E4302</f>
        <v>252</v>
      </c>
      <c r="G4326" s="82" t="e">
        <f>F4326+G4302</f>
        <v>#REF!</v>
      </c>
      <c r="H4326" s="92">
        <f t="shared" si="298"/>
        <v>914</v>
      </c>
      <c r="I4326" s="92">
        <f t="shared" si="299"/>
        <v>6.8178305714541496</v>
      </c>
      <c r="J4326" s="149">
        <f t="shared" si="301"/>
        <v>13.859012341011278</v>
      </c>
    </row>
    <row r="4327" spans="1:10" x14ac:dyDescent="0.25">
      <c r="A4327" s="92">
        <f t="shared" si="300"/>
        <v>165</v>
      </c>
      <c r="B4327" s="5" t="s">
        <v>44</v>
      </c>
      <c r="C4327" s="26">
        <v>44057</v>
      </c>
      <c r="D4327" s="4">
        <f>40-3</f>
        <v>37</v>
      </c>
      <c r="E4327" s="29">
        <f>D4327+E4303</f>
        <v>259</v>
      </c>
      <c r="G4327" s="82" t="e">
        <f>F4327+G4303</f>
        <v>#REF!</v>
      </c>
      <c r="H4327" s="92">
        <f t="shared" si="298"/>
        <v>951</v>
      </c>
      <c r="I4327" s="92">
        <f t="shared" si="299"/>
        <v>6.8575140625453903</v>
      </c>
      <c r="J4327" s="149">
        <f t="shared" si="301"/>
        <v>14.850122834183416</v>
      </c>
    </row>
    <row r="4328" spans="1:10" x14ac:dyDescent="0.25">
      <c r="A4328" s="92">
        <f t="shared" si="300"/>
        <v>166</v>
      </c>
      <c r="B4328" s="5" t="s">
        <v>44</v>
      </c>
      <c r="C4328" s="26">
        <v>44058</v>
      </c>
      <c r="D4328" s="4">
        <v>38</v>
      </c>
      <c r="E4328" s="29">
        <f>D4328+E4304</f>
        <v>277</v>
      </c>
      <c r="G4328" s="82">
        <f>F4328+G4304</f>
        <v>290</v>
      </c>
      <c r="H4328" s="92">
        <f t="shared" si="298"/>
        <v>989</v>
      </c>
      <c r="I4328" s="92">
        <f t="shared" si="299"/>
        <v>6.8966943316227125</v>
      </c>
      <c r="J4328" s="149">
        <f t="shared" si="301"/>
        <v>14.661934278710017</v>
      </c>
    </row>
    <row r="4329" spans="1:10" x14ac:dyDescent="0.25">
      <c r="A4329" s="92">
        <f t="shared" si="300"/>
        <v>167</v>
      </c>
      <c r="B4329" s="5" t="s">
        <v>44</v>
      </c>
      <c r="C4329" s="26">
        <v>44059</v>
      </c>
      <c r="D4329" s="4">
        <v>42</v>
      </c>
      <c r="E4329" s="29">
        <f>D4329+E4305</f>
        <v>305</v>
      </c>
      <c r="G4329" s="82">
        <f>F4329+G4305</f>
        <v>331</v>
      </c>
      <c r="H4329" s="92">
        <f t="shared" si="298"/>
        <v>1031</v>
      </c>
      <c r="I4329" s="92">
        <f t="shared" si="299"/>
        <v>6.9382844840169602</v>
      </c>
      <c r="J4329" s="149">
        <f t="shared" si="301"/>
        <v>15.647875744784843</v>
      </c>
    </row>
    <row r="4330" spans="1:10" x14ac:dyDescent="0.25">
      <c r="A4330" s="92">
        <f t="shared" si="300"/>
        <v>168</v>
      </c>
      <c r="B4330" s="5" t="s">
        <v>44</v>
      </c>
      <c r="C4330" s="26">
        <v>44060</v>
      </c>
      <c r="D4330" s="4">
        <v>33</v>
      </c>
      <c r="E4330" s="29">
        <f>D4330+E4306</f>
        <v>334</v>
      </c>
      <c r="G4330" s="82" t="e">
        <f>F4330+G4306</f>
        <v>#REF!</v>
      </c>
      <c r="H4330" s="92">
        <f t="shared" si="298"/>
        <v>1064</v>
      </c>
      <c r="I4330" s="92">
        <f t="shared" si="299"/>
        <v>6.9697906699015899</v>
      </c>
      <c r="J4330" s="149">
        <f t="shared" si="301"/>
        <v>16.90560911067795</v>
      </c>
    </row>
    <row r="4331" spans="1:10" x14ac:dyDescent="0.25">
      <c r="A4331" s="92">
        <f t="shared" si="300"/>
        <v>169</v>
      </c>
      <c r="B4331" s="5" t="s">
        <v>44</v>
      </c>
      <c r="C4331" s="26">
        <v>44061</v>
      </c>
      <c r="D4331" s="4">
        <v>22</v>
      </c>
      <c r="E4331" s="29">
        <v>1089</v>
      </c>
      <c r="G4331" s="82" t="e">
        <f>F4331+G4307</f>
        <v>#REF!</v>
      </c>
      <c r="H4331" s="92">
        <f t="shared" si="298"/>
        <v>1086</v>
      </c>
      <c r="I4331" s="92">
        <f t="shared" si="299"/>
        <v>6.9902565004938806</v>
      </c>
      <c r="J4331" s="149">
        <f t="shared" si="301"/>
        <v>17.823611117832666</v>
      </c>
    </row>
    <row r="4332" spans="1:10" x14ac:dyDescent="0.25">
      <c r="A4332" s="92">
        <f t="shared" si="300"/>
        <v>170</v>
      </c>
      <c r="B4332" s="5" t="s">
        <v>44</v>
      </c>
      <c r="C4332" s="26">
        <v>44062</v>
      </c>
      <c r="D4332" s="4">
        <v>56</v>
      </c>
      <c r="E4332" s="29">
        <f>D4332+E4308</f>
        <v>385</v>
      </c>
      <c r="G4332" s="82">
        <f>F4332+G4308</f>
        <v>186</v>
      </c>
      <c r="H4332" s="92">
        <f t="shared" si="298"/>
        <v>1142</v>
      </c>
      <c r="I4332" s="92">
        <f t="shared" si="299"/>
        <v>7.0405363902159559</v>
      </c>
      <c r="J4332" s="149">
        <f t="shared" si="301"/>
        <v>18.419821796906419</v>
      </c>
    </row>
    <row r="4333" spans="1:10" x14ac:dyDescent="0.25">
      <c r="A4333" s="92">
        <f t="shared" si="300"/>
        <v>171</v>
      </c>
      <c r="B4333" s="5" t="s">
        <v>44</v>
      </c>
      <c r="C4333" s="26">
        <v>44063</v>
      </c>
      <c r="D4333" s="4">
        <v>33</v>
      </c>
      <c r="E4333" s="29">
        <f>D4333+E4309</f>
        <v>377</v>
      </c>
      <c r="F4333" s="4">
        <f>3+3</f>
        <v>6</v>
      </c>
      <c r="G4333" s="82">
        <f>F4333+G4309</f>
        <v>9</v>
      </c>
      <c r="H4333" s="92">
        <f t="shared" si="298"/>
        <v>1175</v>
      </c>
      <c r="I4333" s="92">
        <f t="shared" si="299"/>
        <v>7.0690234265782594</v>
      </c>
      <c r="J4333" s="149">
        <f t="shared" si="301"/>
        <v>19.501374570049077</v>
      </c>
    </row>
    <row r="4334" spans="1:10" x14ac:dyDescent="0.25">
      <c r="A4334" s="92">
        <f t="shared" si="300"/>
        <v>172</v>
      </c>
      <c r="B4334" s="5" t="s">
        <v>44</v>
      </c>
      <c r="C4334" s="26">
        <v>44064</v>
      </c>
      <c r="D4334" s="4">
        <v>68</v>
      </c>
      <c r="E4334" s="29">
        <f>D4334+E4310</f>
        <v>444</v>
      </c>
      <c r="G4334" s="82">
        <f>F4334+G4310</f>
        <v>13</v>
      </c>
      <c r="H4334" s="92">
        <f t="shared" si="298"/>
        <v>1243</v>
      </c>
      <c r="I4334" s="92">
        <f t="shared" si="299"/>
        <v>7.1252830915107115</v>
      </c>
      <c r="J4334" s="149">
        <f t="shared" si="301"/>
        <v>19.007380676602001</v>
      </c>
    </row>
    <row r="4335" spans="1:10" x14ac:dyDescent="0.25">
      <c r="A4335" s="92">
        <f t="shared" si="300"/>
        <v>173</v>
      </c>
      <c r="B4335" s="5" t="s">
        <v>44</v>
      </c>
      <c r="C4335" s="26">
        <v>44065</v>
      </c>
      <c r="D4335" s="4">
        <v>47</v>
      </c>
      <c r="E4335" s="29">
        <f>D4335+E4311</f>
        <v>467</v>
      </c>
      <c r="G4335" s="82">
        <f>F4335+G4311</f>
        <v>0</v>
      </c>
      <c r="H4335" s="92">
        <f t="shared" si="298"/>
        <v>1290</v>
      </c>
      <c r="I4335" s="92">
        <f t="shared" si="299"/>
        <v>7.1623974973557178</v>
      </c>
      <c r="J4335" s="149">
        <f t="shared" si="301"/>
        <v>18.525720266911563</v>
      </c>
    </row>
    <row r="4336" spans="1:10" x14ac:dyDescent="0.25">
      <c r="A4336" s="92">
        <f t="shared" si="300"/>
        <v>174</v>
      </c>
      <c r="B4336" s="5" t="s">
        <v>44</v>
      </c>
      <c r="C4336" s="26">
        <v>44066</v>
      </c>
      <c r="D4336" s="4">
        <v>41</v>
      </c>
      <c r="E4336" s="29">
        <f>D4336+E4312</f>
        <v>470</v>
      </c>
      <c r="G4336" s="82">
        <f>F4336+G4312</f>
        <v>43</v>
      </c>
      <c r="H4336" s="92">
        <f t="shared" si="298"/>
        <v>1331</v>
      </c>
      <c r="I4336" s="92">
        <f t="shared" si="299"/>
        <v>7.193685818395112</v>
      </c>
      <c r="J4336" s="149">
        <f t="shared" si="301"/>
        <v>18.284190136769428</v>
      </c>
    </row>
    <row r="4337" spans="1:10" x14ac:dyDescent="0.25">
      <c r="A4337" s="92">
        <f t="shared" si="300"/>
        <v>175</v>
      </c>
      <c r="B4337" s="5" t="s">
        <v>44</v>
      </c>
      <c r="C4337" s="26">
        <v>44067</v>
      </c>
      <c r="D4337" s="4">
        <v>44</v>
      </c>
      <c r="E4337" s="29">
        <f>D4337+E4313</f>
        <v>498</v>
      </c>
      <c r="F4337" s="4">
        <f>2</f>
        <v>2</v>
      </c>
      <c r="G4337" s="82">
        <f>F4337+G4313</f>
        <v>64</v>
      </c>
      <c r="H4337" s="92">
        <f t="shared" si="298"/>
        <v>1375</v>
      </c>
      <c r="I4337" s="92">
        <f t="shared" si="299"/>
        <v>7.2262090101006713</v>
      </c>
      <c r="J4337" s="149">
        <f t="shared" si="301"/>
        <v>18.004279618930347</v>
      </c>
    </row>
    <row r="4338" spans="1:10" x14ac:dyDescent="0.25">
      <c r="A4338" s="92">
        <f t="shared" si="300"/>
        <v>176</v>
      </c>
      <c r="B4338" s="5" t="s">
        <v>44</v>
      </c>
      <c r="C4338" s="26">
        <v>44068</v>
      </c>
      <c r="D4338" s="4">
        <v>38</v>
      </c>
      <c r="E4338" s="29">
        <f>D4338+E4314</f>
        <v>541</v>
      </c>
      <c r="G4338" s="82">
        <f>F4338+G4314</f>
        <v>60</v>
      </c>
      <c r="H4338" s="92">
        <f t="shared" si="298"/>
        <v>1413</v>
      </c>
      <c r="I4338" s="92">
        <f t="shared" si="299"/>
        <v>7.2534703826845277</v>
      </c>
      <c r="J4338" s="149">
        <f t="shared" si="301"/>
        <v>18.298259313279875</v>
      </c>
    </row>
    <row r="4339" spans="1:10" x14ac:dyDescent="0.25">
      <c r="A4339" s="92">
        <f t="shared" si="300"/>
        <v>177</v>
      </c>
      <c r="B4339" s="5" t="s">
        <v>44</v>
      </c>
      <c r="C4339" s="26">
        <v>44069</v>
      </c>
      <c r="D4339" s="4">
        <v>63</v>
      </c>
      <c r="E4339" s="29">
        <f>D4339+E4315</f>
        <v>584</v>
      </c>
      <c r="G4339" s="82">
        <f>F4339+G4315</f>
        <v>68</v>
      </c>
      <c r="H4339" s="92">
        <f t="shared" si="298"/>
        <v>1476</v>
      </c>
      <c r="I4339" s="92">
        <f t="shared" si="299"/>
        <v>7.2970910051604179</v>
      </c>
      <c r="J4339" s="149">
        <f t="shared" si="301"/>
        <v>19.076300496265549</v>
      </c>
    </row>
    <row r="4340" spans="1:10" x14ac:dyDescent="0.25">
      <c r="A4340" s="92">
        <f t="shared" si="300"/>
        <v>178</v>
      </c>
      <c r="B4340" s="5" t="s">
        <v>44</v>
      </c>
      <c r="C4340" s="26">
        <v>44070</v>
      </c>
      <c r="D4340" s="4">
        <v>51</v>
      </c>
      <c r="E4340" s="29">
        <f>D4340+E4316</f>
        <v>599</v>
      </c>
      <c r="G4340" s="82">
        <f>F4340+G4316</f>
        <v>63</v>
      </c>
      <c r="H4340" s="92">
        <f t="shared" si="298"/>
        <v>1527</v>
      </c>
      <c r="I4340" s="92">
        <f t="shared" si="299"/>
        <v>7.3310603052186325</v>
      </c>
      <c r="J4340" s="149">
        <f t="shared" si="301"/>
        <v>19.414336449211277</v>
      </c>
    </row>
    <row r="4341" spans="1:10" x14ac:dyDescent="0.25">
      <c r="A4341" s="92">
        <f t="shared" si="300"/>
        <v>179</v>
      </c>
      <c r="B4341" s="5" t="s">
        <v>44</v>
      </c>
      <c r="C4341" s="26">
        <v>44071</v>
      </c>
      <c r="D4341" s="4">
        <v>88</v>
      </c>
      <c r="E4341" s="29">
        <f>D4341+E4317</f>
        <v>652</v>
      </c>
      <c r="F4341" s="4">
        <f>2</f>
        <v>2</v>
      </c>
      <c r="G4341" s="82">
        <f>F4341+G4317</f>
        <v>107</v>
      </c>
      <c r="H4341" s="92">
        <f t="shared" si="298"/>
        <v>1615</v>
      </c>
      <c r="I4341" s="92">
        <f t="shared" si="299"/>
        <v>7.3870902356567569</v>
      </c>
      <c r="J4341" s="149">
        <f t="shared" si="301"/>
        <v>19.321554173437814</v>
      </c>
    </row>
    <row r="4342" spans="1:10" x14ac:dyDescent="0.25">
      <c r="A4342" s="92">
        <f t="shared" si="300"/>
        <v>180</v>
      </c>
      <c r="B4342" s="5" t="s">
        <v>44</v>
      </c>
      <c r="C4342" s="26">
        <v>44072</v>
      </c>
      <c r="D4342" s="4">
        <v>32</v>
      </c>
      <c r="E4342" s="29">
        <f>D4342+E4318</f>
        <v>646</v>
      </c>
      <c r="G4342" s="82">
        <f>F4342+G4318</f>
        <v>105</v>
      </c>
      <c r="H4342" s="92">
        <f t="shared" si="298"/>
        <v>1647</v>
      </c>
      <c r="I4342" s="92">
        <f t="shared" si="299"/>
        <v>7.4067107301776405</v>
      </c>
      <c r="J4342" s="149">
        <f t="shared" si="301"/>
        <v>19.181844196043524</v>
      </c>
    </row>
    <row r="4343" spans="1:10" x14ac:dyDescent="0.25">
      <c r="A4343" s="92">
        <f t="shared" si="300"/>
        <v>181</v>
      </c>
      <c r="B4343" s="5" t="s">
        <v>44</v>
      </c>
      <c r="C4343" s="26">
        <v>44073</v>
      </c>
      <c r="D4343" s="4">
        <v>84</v>
      </c>
      <c r="E4343" s="29">
        <f>D4343+E4319</f>
        <v>719</v>
      </c>
      <c r="G4343" s="82" t="e">
        <f>F4343+G4319</f>
        <v>#REF!</v>
      </c>
      <c r="H4343" s="92">
        <f t="shared" si="298"/>
        <v>1731</v>
      </c>
      <c r="I4343" s="92">
        <f t="shared" si="299"/>
        <v>7.4564545551762089</v>
      </c>
      <c r="J4343" s="149">
        <f t="shared" si="301"/>
        <v>18.328460965543051</v>
      </c>
    </row>
    <row r="4344" spans="1:10" x14ac:dyDescent="0.25">
      <c r="A4344" s="92">
        <f t="shared" si="300"/>
        <v>182</v>
      </c>
      <c r="B4344" s="5" t="s">
        <v>44</v>
      </c>
      <c r="C4344" s="26">
        <v>44074</v>
      </c>
      <c r="D4344" s="4">
        <v>37</v>
      </c>
      <c r="E4344" s="29">
        <f>D4344+E4320</f>
        <v>736</v>
      </c>
      <c r="G4344" s="82" t="e">
        <f>F4344+G4320</f>
        <v>#REF!</v>
      </c>
      <c r="H4344" s="92">
        <f t="shared" si="298"/>
        <v>1768</v>
      </c>
      <c r="I4344" s="92">
        <f t="shared" si="299"/>
        <v>7.4776042431975887</v>
      </c>
      <c r="J4344" s="149">
        <f t="shared" si="301"/>
        <v>18.427900489551675</v>
      </c>
    </row>
    <row r="4345" spans="1:10" x14ac:dyDescent="0.25">
      <c r="A4345" s="92">
        <f t="shared" si="300"/>
        <v>183</v>
      </c>
      <c r="B4345" s="5" t="s">
        <v>44</v>
      </c>
      <c r="C4345" s="26">
        <v>44075</v>
      </c>
      <c r="D4345" s="4">
        <v>37</v>
      </c>
      <c r="E4345" s="29">
        <f>D4345+E4321</f>
        <v>744</v>
      </c>
      <c r="F4345" s="4">
        <f>1</f>
        <v>1</v>
      </c>
      <c r="G4345" s="82" t="e">
        <f>F4345+G4321</f>
        <v>#REF!</v>
      </c>
      <c r="H4345" s="92">
        <f t="shared" si="298"/>
        <v>1805</v>
      </c>
      <c r="I4345" s="92">
        <f t="shared" si="299"/>
        <v>7.498315870766981</v>
      </c>
      <c r="J4345" s="149">
        <f t="shared" si="301"/>
        <v>19.328950632881504</v>
      </c>
    </row>
    <row r="4346" spans="1:10" x14ac:dyDescent="0.25">
      <c r="A4346" s="92">
        <f t="shared" si="300"/>
        <v>184</v>
      </c>
      <c r="B4346" s="5" t="s">
        <v>44</v>
      </c>
      <c r="C4346" s="26">
        <v>44076</v>
      </c>
      <c r="D4346" s="4">
        <v>107</v>
      </c>
      <c r="E4346" s="29">
        <f>D4346+E4322</f>
        <v>855</v>
      </c>
      <c r="F4346" s="4">
        <f>1</f>
        <v>1</v>
      </c>
      <c r="G4346" s="82" t="e">
        <f>F4346+G4322</f>
        <v>#REF!</v>
      </c>
      <c r="H4346" s="92">
        <f t="shared" ref="H4346:H4381" si="302">IF(EXACT(B4346,B4345),D4346+H4345,E4346)</f>
        <v>1912</v>
      </c>
      <c r="I4346" s="92">
        <f t="shared" si="299"/>
        <v>7.5559050936113463</v>
      </c>
      <c r="J4346" s="149">
        <f t="shared" si="301"/>
        <v>19.609033285643548</v>
      </c>
    </row>
    <row r="4347" spans="1:10" x14ac:dyDescent="0.25">
      <c r="A4347" s="92">
        <f t="shared" si="300"/>
        <v>185</v>
      </c>
      <c r="B4347" s="5" t="s">
        <v>44</v>
      </c>
      <c r="C4347" s="26">
        <v>44077</v>
      </c>
      <c r="D4347" s="4">
        <v>47</v>
      </c>
      <c r="E4347" s="29">
        <f>D4347+E4323</f>
        <v>852</v>
      </c>
      <c r="G4347" s="82">
        <f>F4347+G4323</f>
        <v>277</v>
      </c>
      <c r="H4347" s="92">
        <f t="shared" si="302"/>
        <v>1959</v>
      </c>
      <c r="I4347" s="92">
        <f t="shared" si="299"/>
        <v>7.580189417944541</v>
      </c>
      <c r="J4347" s="149">
        <f t="shared" si="301"/>
        <v>20.189150534001257</v>
      </c>
    </row>
    <row r="4348" spans="1:10" x14ac:dyDescent="0.25">
      <c r="A4348" s="92">
        <f t="shared" si="300"/>
        <v>186</v>
      </c>
      <c r="B4348" s="5" t="s">
        <v>44</v>
      </c>
      <c r="C4348" s="26">
        <v>44078</v>
      </c>
      <c r="D4348" s="4">
        <v>67</v>
      </c>
      <c r="E4348" s="29">
        <f>D4348+E4324</f>
        <v>901</v>
      </c>
      <c r="F4348" s="4">
        <v>1</v>
      </c>
      <c r="G4348" s="82" t="e">
        <f>F4348+G4324</f>
        <v>#REF!</v>
      </c>
      <c r="H4348" s="92">
        <f t="shared" si="302"/>
        <v>2026</v>
      </c>
      <c r="I4348" s="92">
        <f t="shared" si="299"/>
        <v>7.6138186848086287</v>
      </c>
      <c r="J4348" s="149">
        <f t="shared" si="301"/>
        <v>20.99267756790886</v>
      </c>
    </row>
    <row r="4349" spans="1:10" x14ac:dyDescent="0.25">
      <c r="A4349" s="92">
        <f t="shared" si="300"/>
        <v>187</v>
      </c>
      <c r="B4349" s="5" t="s">
        <v>44</v>
      </c>
      <c r="C4349" s="26">
        <v>44079</v>
      </c>
      <c r="D4349" s="4">
        <v>138</v>
      </c>
      <c r="E4349" s="29">
        <f>D4349+E4325</f>
        <v>354</v>
      </c>
      <c r="G4349" s="82">
        <f>F4349+G4325</f>
        <v>301</v>
      </c>
      <c r="H4349" s="92">
        <f t="shared" si="302"/>
        <v>2164</v>
      </c>
      <c r="I4349" s="92">
        <f t="shared" si="299"/>
        <v>7.6797136399663719</v>
      </c>
      <c r="J4349" s="149">
        <f t="shared" si="301"/>
        <v>19.007780675830023</v>
      </c>
    </row>
    <row r="4350" spans="1:10" x14ac:dyDescent="0.25">
      <c r="A4350" s="92">
        <f t="shared" si="300"/>
        <v>188</v>
      </c>
      <c r="B4350" s="5" t="s">
        <v>44</v>
      </c>
      <c r="C4350" s="26">
        <v>44080</v>
      </c>
      <c r="D4350" s="4">
        <v>121</v>
      </c>
      <c r="E4350" s="29">
        <f>D4350+E4326</f>
        <v>373</v>
      </c>
      <c r="G4350" s="82" t="e">
        <f>F4350+G4326</f>
        <v>#REF!</v>
      </c>
      <c r="H4350" s="92">
        <f t="shared" si="302"/>
        <v>2285</v>
      </c>
      <c r="I4350" s="92">
        <f t="shared" si="299"/>
        <v>7.7341213033283047</v>
      </c>
      <c r="J4350" s="149">
        <f t="shared" si="301"/>
        <v>17.511049867942329</v>
      </c>
    </row>
    <row r="4351" spans="1:10" x14ac:dyDescent="0.25">
      <c r="A4351" s="92">
        <f t="shared" si="300"/>
        <v>189</v>
      </c>
      <c r="B4351" s="5" t="s">
        <v>44</v>
      </c>
      <c r="C4351" s="26">
        <v>44081</v>
      </c>
      <c r="D4351" s="4">
        <v>34</v>
      </c>
      <c r="E4351" s="29">
        <f>D4351+E4327</f>
        <v>293</v>
      </c>
      <c r="F4351" s="4">
        <f>1+1+2</f>
        <v>4</v>
      </c>
      <c r="G4351" s="82" t="e">
        <f>F4351+G4327</f>
        <v>#REF!</v>
      </c>
      <c r="H4351" s="92">
        <f t="shared" si="302"/>
        <v>2319</v>
      </c>
      <c r="I4351" s="92">
        <f t="shared" si="299"/>
        <v>7.7488913372555315</v>
      </c>
      <c r="J4351" s="149">
        <f t="shared" si="301"/>
        <v>16.716287634153375</v>
      </c>
    </row>
    <row r="4352" spans="1:10" x14ac:dyDescent="0.25">
      <c r="A4352" s="92">
        <f t="shared" si="300"/>
        <v>190</v>
      </c>
      <c r="B4352" s="5" t="s">
        <v>44</v>
      </c>
      <c r="C4352" s="26">
        <v>44082</v>
      </c>
      <c r="D4352" s="4">
        <v>76</v>
      </c>
      <c r="E4352" s="29">
        <f>D4352+E4328</f>
        <v>353</v>
      </c>
      <c r="G4352" s="82">
        <f>F4352+G4328</f>
        <v>290</v>
      </c>
      <c r="H4352" s="92">
        <f t="shared" si="302"/>
        <v>2395</v>
      </c>
      <c r="I4352" s="92">
        <f t="shared" si="299"/>
        <v>7.7811385098450154</v>
      </c>
      <c r="J4352" s="149">
        <f t="shared" si="301"/>
        <v>16.767853197258987</v>
      </c>
    </row>
    <row r="4353" spans="1:10" x14ac:dyDescent="0.25">
      <c r="A4353" s="92">
        <f t="shared" si="300"/>
        <v>191</v>
      </c>
      <c r="B4353" s="5" t="s">
        <v>44</v>
      </c>
      <c r="C4353" s="26">
        <v>44083</v>
      </c>
      <c r="D4353" s="4">
        <v>142</v>
      </c>
      <c r="E4353" s="29">
        <f>D4353+E4329</f>
        <v>447</v>
      </c>
      <c r="F4353" s="4">
        <f>1</f>
        <v>1</v>
      </c>
      <c r="G4353" s="82">
        <f>F4353+G4329</f>
        <v>332</v>
      </c>
      <c r="H4353" s="92">
        <f t="shared" si="302"/>
        <v>2537</v>
      </c>
      <c r="I4353" s="92">
        <f t="shared" si="299"/>
        <v>7.8387375595992816</v>
      </c>
      <c r="J4353" s="149">
        <f t="shared" si="301"/>
        <v>16.905055221409583</v>
      </c>
    </row>
    <row r="4354" spans="1:10" x14ac:dyDescent="0.25">
      <c r="A4354" s="92">
        <f t="shared" si="300"/>
        <v>192</v>
      </c>
      <c r="B4354" s="5" t="s">
        <v>44</v>
      </c>
      <c r="C4354" s="26">
        <v>44084</v>
      </c>
      <c r="D4354" s="1">
        <v>86</v>
      </c>
      <c r="E4354" s="29">
        <f>D4354+E4330</f>
        <v>420</v>
      </c>
      <c r="G4354" s="82" t="e">
        <f>F4354+G4330</f>
        <v>#REF!</v>
      </c>
      <c r="H4354" s="92">
        <f t="shared" si="302"/>
        <v>2623</v>
      </c>
      <c r="I4354" s="92">
        <f t="shared" ref="I4354:I4417" si="303">LN(H4354)</f>
        <v>7.8720739798668733</v>
      </c>
      <c r="J4354" s="149">
        <f t="shared" si="301"/>
        <v>16.698361344645086</v>
      </c>
    </row>
    <row r="4355" spans="1:10" x14ac:dyDescent="0.25">
      <c r="A4355" s="92">
        <f t="shared" si="300"/>
        <v>193</v>
      </c>
      <c r="B4355" s="5" t="s">
        <v>44</v>
      </c>
      <c r="C4355" s="26">
        <v>44085</v>
      </c>
      <c r="D4355" s="4">
        <v>136</v>
      </c>
      <c r="E4355" s="29">
        <f>D4355+E4331</f>
        <v>1225</v>
      </c>
      <c r="G4355" s="82" t="e">
        <f>F4355+G4331</f>
        <v>#REF!</v>
      </c>
      <c r="H4355" s="92">
        <f t="shared" si="302"/>
        <v>2759</v>
      </c>
      <c r="I4355" s="92">
        <f t="shared" si="303"/>
        <v>7.9226235742172859</v>
      </c>
      <c r="J4355" s="149">
        <f t="shared" si="301"/>
        <v>16.781619366221637</v>
      </c>
    </row>
    <row r="4356" spans="1:10" x14ac:dyDescent="0.25">
      <c r="A4356" s="92">
        <f t="shared" ref="A4356:A4419" si="304">IF(EXACT(B4356,B4355),A4355+1,1)</f>
        <v>194</v>
      </c>
      <c r="B4356" s="5" t="s">
        <v>44</v>
      </c>
      <c r="C4356" s="26">
        <v>44086</v>
      </c>
      <c r="D4356" s="4">
        <v>114</v>
      </c>
      <c r="E4356" s="29">
        <f>D4356+E4332</f>
        <v>499</v>
      </c>
      <c r="G4356" s="82">
        <f>F4356+G4332</f>
        <v>186</v>
      </c>
      <c r="H4356" s="92">
        <f t="shared" si="302"/>
        <v>2873</v>
      </c>
      <c r="I4356" s="92">
        <f t="shared" si="303"/>
        <v>7.9631120589792896</v>
      </c>
      <c r="J4356" s="149">
        <f t="shared" si="301"/>
        <v>17.362540264932125</v>
      </c>
    </row>
    <row r="4357" spans="1:10" x14ac:dyDescent="0.25">
      <c r="A4357" s="92">
        <f t="shared" si="304"/>
        <v>195</v>
      </c>
      <c r="B4357" s="5" t="s">
        <v>44</v>
      </c>
      <c r="C4357" s="26">
        <v>44087</v>
      </c>
      <c r="D4357" s="4">
        <v>193</v>
      </c>
      <c r="E4357" s="29">
        <f>D4357+E4333</f>
        <v>570</v>
      </c>
      <c r="G4357" s="82">
        <f>F4357+G4333</f>
        <v>9</v>
      </c>
      <c r="H4357" s="92">
        <f t="shared" si="302"/>
        <v>3066</v>
      </c>
      <c r="I4357" s="92">
        <f t="shared" si="303"/>
        <v>8.0281290594317589</v>
      </c>
      <c r="J4357" s="149">
        <f t="shared" si="301"/>
        <v>16.232278410380903</v>
      </c>
    </row>
    <row r="4358" spans="1:10" x14ac:dyDescent="0.25">
      <c r="A4358" s="92">
        <f t="shared" si="304"/>
        <v>196</v>
      </c>
      <c r="B4358" s="5" t="s">
        <v>44</v>
      </c>
      <c r="C4358" s="26">
        <v>44088</v>
      </c>
      <c r="D4358" s="4">
        <v>39</v>
      </c>
      <c r="E4358" s="29">
        <f>D4358+E4334</f>
        <v>483</v>
      </c>
      <c r="F4358" s="4">
        <f>1+11+3</f>
        <v>15</v>
      </c>
      <c r="G4358" s="82">
        <f>F4358+G4334</f>
        <v>28</v>
      </c>
      <c r="H4358" s="92">
        <f t="shared" si="302"/>
        <v>3105</v>
      </c>
      <c r="I4358" s="92">
        <f t="shared" si="303"/>
        <v>8.0407689943675784</v>
      </c>
      <c r="J4358" s="149">
        <f t="shared" si="301"/>
        <v>15.728792434937878</v>
      </c>
    </row>
    <row r="4359" spans="1:10" x14ac:dyDescent="0.25">
      <c r="A4359" s="92">
        <f t="shared" si="304"/>
        <v>197</v>
      </c>
      <c r="B4359" s="61" t="s">
        <v>44</v>
      </c>
      <c r="C4359" s="26">
        <v>44089</v>
      </c>
      <c r="D4359" s="4">
        <v>84</v>
      </c>
      <c r="E4359" s="29">
        <f>D4359+E4335</f>
        <v>551</v>
      </c>
      <c r="G4359" s="82">
        <f>F4359+G4335</f>
        <v>0</v>
      </c>
      <c r="H4359" s="92">
        <f t="shared" si="302"/>
        <v>3189</v>
      </c>
      <c r="I4359" s="92">
        <f t="shared" si="303"/>
        <v>8.0674626670100569</v>
      </c>
      <c r="J4359" s="149">
        <f t="shared" si="301"/>
        <v>16.526551542718686</v>
      </c>
    </row>
    <row r="4360" spans="1:10" x14ac:dyDescent="0.25">
      <c r="A4360" s="92">
        <f t="shared" si="304"/>
        <v>198</v>
      </c>
      <c r="B4360" s="61" t="s">
        <v>44</v>
      </c>
      <c r="C4360" s="26">
        <v>44090</v>
      </c>
      <c r="D4360" s="4">
        <v>84</v>
      </c>
      <c r="E4360" s="29">
        <f>D4360+E4336</f>
        <v>554</v>
      </c>
      <c r="F4360" s="4">
        <f>3</f>
        <v>3</v>
      </c>
      <c r="G4360" s="82">
        <f>F4360+G4336</f>
        <v>46</v>
      </c>
      <c r="H4360" s="92">
        <f t="shared" si="302"/>
        <v>3273</v>
      </c>
      <c r="I4360" s="92">
        <f t="shared" si="303"/>
        <v>8.0934622745011797</v>
      </c>
      <c r="J4360" s="149">
        <f t="shared" si="301"/>
        <v>18.312601988299484</v>
      </c>
    </row>
    <row r="4361" spans="1:10" x14ac:dyDescent="0.25">
      <c r="A4361" s="92">
        <f t="shared" si="304"/>
        <v>199</v>
      </c>
      <c r="B4361" s="61" t="s">
        <v>44</v>
      </c>
      <c r="C4361" s="26">
        <v>44091</v>
      </c>
      <c r="D4361" s="4">
        <v>86</v>
      </c>
      <c r="E4361" s="29">
        <f>D4361+E4337</f>
        <v>584</v>
      </c>
      <c r="F4361" s="4">
        <f>3</f>
        <v>3</v>
      </c>
      <c r="G4361" s="82">
        <f>F4361+G4337</f>
        <v>67</v>
      </c>
      <c r="H4361" s="92">
        <f t="shared" si="302"/>
        <v>3359</v>
      </c>
      <c r="I4361" s="92">
        <f t="shared" si="303"/>
        <v>8.1193985896122935</v>
      </c>
      <c r="J4361" s="149">
        <f t="shared" si="301"/>
        <v>20.000416533187511</v>
      </c>
    </row>
    <row r="4362" spans="1:10" x14ac:dyDescent="0.25">
      <c r="A4362" s="92">
        <f t="shared" si="304"/>
        <v>200</v>
      </c>
      <c r="B4362" s="61" t="s">
        <v>44</v>
      </c>
      <c r="C4362" s="26">
        <v>44092</v>
      </c>
      <c r="D4362" s="4">
        <v>107</v>
      </c>
      <c r="E4362" s="29">
        <f>D4362+E4338</f>
        <v>648</v>
      </c>
      <c r="F4362" s="4">
        <f>1+1</f>
        <v>2</v>
      </c>
      <c r="G4362" s="82">
        <f>F4362+G4338</f>
        <v>62</v>
      </c>
      <c r="H4362" s="92">
        <f t="shared" si="302"/>
        <v>3466</v>
      </c>
      <c r="I4362" s="92">
        <f t="shared" si="303"/>
        <v>8.1507564702755513</v>
      </c>
      <c r="J4362" s="149">
        <f t="shared" ref="J4362:J4381" si="305">LN(2)/SLOPE(I4355:I4362,A4355:A4362)</f>
        <v>22.384892027708744</v>
      </c>
    </row>
    <row r="4363" spans="1:10" x14ac:dyDescent="0.25">
      <c r="A4363" s="92">
        <f t="shared" si="304"/>
        <v>201</v>
      </c>
      <c r="B4363" s="61" t="s">
        <v>44</v>
      </c>
      <c r="C4363" s="26">
        <v>44093</v>
      </c>
      <c r="D4363" s="4">
        <v>195</v>
      </c>
      <c r="E4363" s="29">
        <f>D4363+E4339</f>
        <v>779</v>
      </c>
      <c r="G4363" s="82">
        <f>F4363+G4339</f>
        <v>68</v>
      </c>
      <c r="H4363" s="92">
        <f t="shared" si="302"/>
        <v>3661</v>
      </c>
      <c r="I4363" s="92">
        <f t="shared" si="303"/>
        <v>8.2054916131202358</v>
      </c>
      <c r="J4363" s="149">
        <f t="shared" si="305"/>
        <v>22.640573669860281</v>
      </c>
    </row>
    <row r="4364" spans="1:10" x14ac:dyDescent="0.25">
      <c r="A4364" s="92">
        <f t="shared" si="304"/>
        <v>202</v>
      </c>
      <c r="B4364" s="61" t="s">
        <v>44</v>
      </c>
      <c r="C4364" s="26">
        <v>44094</v>
      </c>
      <c r="D4364" s="4">
        <v>83</v>
      </c>
      <c r="E4364" s="29">
        <f>D4364+E4340</f>
        <v>682</v>
      </c>
      <c r="G4364" s="82">
        <f>F4364+G4340</f>
        <v>63</v>
      </c>
      <c r="H4364" s="92">
        <f t="shared" si="302"/>
        <v>3744</v>
      </c>
      <c r="I4364" s="92">
        <f t="shared" si="303"/>
        <v>8.2279098375974833</v>
      </c>
      <c r="J4364" s="149">
        <f t="shared" si="305"/>
        <v>23.309359945604619</v>
      </c>
    </row>
    <row r="4365" spans="1:10" x14ac:dyDescent="0.25">
      <c r="A4365" s="92">
        <f t="shared" si="304"/>
        <v>203</v>
      </c>
      <c r="B4365" s="61" t="s">
        <v>44</v>
      </c>
      <c r="C4365" s="26">
        <v>44095</v>
      </c>
      <c r="D4365" s="4">
        <v>95</v>
      </c>
      <c r="E4365" s="29">
        <f>D4365+E4341</f>
        <v>747</v>
      </c>
      <c r="F4365" s="4">
        <v>1</v>
      </c>
      <c r="G4365" s="82">
        <f>F4365+G4341</f>
        <v>108</v>
      </c>
      <c r="H4365" s="92">
        <f t="shared" si="302"/>
        <v>3839</v>
      </c>
      <c r="I4365" s="92">
        <f t="shared" si="303"/>
        <v>8.2529671950007977</v>
      </c>
      <c r="J4365" s="149">
        <f t="shared" si="305"/>
        <v>21.929509098370403</v>
      </c>
    </row>
    <row r="4366" spans="1:10" x14ac:dyDescent="0.25">
      <c r="A4366" s="92">
        <f t="shared" si="304"/>
        <v>204</v>
      </c>
      <c r="B4366" s="61" t="s">
        <v>44</v>
      </c>
      <c r="C4366" s="26">
        <v>44096</v>
      </c>
      <c r="D4366" s="4">
        <v>74</v>
      </c>
      <c r="E4366" s="29">
        <f>D4366+E4342</f>
        <v>720</v>
      </c>
      <c r="F4366" s="4">
        <f>1</f>
        <v>1</v>
      </c>
      <c r="G4366" s="82">
        <f>F4366+G4342</f>
        <v>106</v>
      </c>
      <c r="H4366" s="92">
        <f t="shared" si="302"/>
        <v>3913</v>
      </c>
      <c r="I4366" s="92">
        <f t="shared" si="303"/>
        <v>8.2720596222104117</v>
      </c>
      <c r="J4366" s="149">
        <f t="shared" si="305"/>
        <v>22.308422943781405</v>
      </c>
    </row>
    <row r="4367" spans="1:10" x14ac:dyDescent="0.25">
      <c r="A4367" s="92">
        <f t="shared" si="304"/>
        <v>205</v>
      </c>
      <c r="B4367" s="61" t="s">
        <v>44</v>
      </c>
      <c r="C4367" s="26">
        <v>44097</v>
      </c>
      <c r="D4367" s="4">
        <v>114</v>
      </c>
      <c r="E4367" s="29">
        <f>D4367+E4343</f>
        <v>833</v>
      </c>
      <c r="F4367" s="4">
        <f>1</f>
        <v>1</v>
      </c>
      <c r="G4367" s="82" t="e">
        <f>F4367+G4343</f>
        <v>#REF!</v>
      </c>
      <c r="H4367" s="92">
        <f t="shared" si="302"/>
        <v>4027</v>
      </c>
      <c r="I4367" s="92">
        <f t="shared" si="303"/>
        <v>8.3007769608514543</v>
      </c>
      <c r="J4367" s="149">
        <f t="shared" si="305"/>
        <v>22.890909028524856</v>
      </c>
    </row>
    <row r="4368" spans="1:10" x14ac:dyDescent="0.25">
      <c r="A4368" s="92">
        <f t="shared" si="304"/>
        <v>206</v>
      </c>
      <c r="B4368" s="61" t="s">
        <v>44</v>
      </c>
      <c r="C4368" s="26">
        <v>44098</v>
      </c>
      <c r="D4368" s="4">
        <v>86</v>
      </c>
      <c r="E4368" s="29">
        <f>D4368+E4344</f>
        <v>822</v>
      </c>
      <c r="F4368" s="4">
        <f>2</f>
        <v>2</v>
      </c>
      <c r="G4368" s="82" t="e">
        <f>F4368+G4344</f>
        <v>#REF!</v>
      </c>
      <c r="H4368" s="92">
        <f t="shared" si="302"/>
        <v>4113</v>
      </c>
      <c r="I4368" s="92">
        <f t="shared" si="303"/>
        <v>8.3219079682304233</v>
      </c>
      <c r="J4368" s="149">
        <f t="shared" si="305"/>
        <v>24.336919212036296</v>
      </c>
    </row>
    <row r="4369" spans="1:10" x14ac:dyDescent="0.25">
      <c r="A4369" s="92">
        <f t="shared" si="304"/>
        <v>207</v>
      </c>
      <c r="B4369" s="61" t="s">
        <v>44</v>
      </c>
      <c r="C4369" s="26">
        <v>44099</v>
      </c>
      <c r="D4369" s="4">
        <v>139</v>
      </c>
      <c r="E4369" s="29">
        <f>D4369+E4345</f>
        <v>883</v>
      </c>
      <c r="F4369" s="4">
        <f>1</f>
        <v>1</v>
      </c>
      <c r="G4369" s="82" t="e">
        <f>F4369+G4345</f>
        <v>#REF!</v>
      </c>
      <c r="H4369" s="92">
        <f t="shared" si="302"/>
        <v>4252</v>
      </c>
      <c r="I4369" s="92">
        <f t="shared" si="303"/>
        <v>8.3551447394618386</v>
      </c>
      <c r="J4369" s="149">
        <f t="shared" si="305"/>
        <v>25.871820684668975</v>
      </c>
    </row>
    <row r="4370" spans="1:10" x14ac:dyDescent="0.25">
      <c r="A4370" s="92">
        <f t="shared" si="304"/>
        <v>208</v>
      </c>
      <c r="B4370" s="61" t="s">
        <v>44</v>
      </c>
      <c r="C4370" s="26">
        <v>44100</v>
      </c>
      <c r="D4370" s="4">
        <v>125</v>
      </c>
      <c r="E4370" s="29">
        <f>D4370+E4346</f>
        <v>980</v>
      </c>
      <c r="F4370" s="4">
        <f>3+2</f>
        <v>5</v>
      </c>
      <c r="G4370" s="82" t="e">
        <f>F4370+G4346</f>
        <v>#REF!</v>
      </c>
      <c r="H4370" s="92">
        <f t="shared" si="302"/>
        <v>4377</v>
      </c>
      <c r="I4370" s="92">
        <f t="shared" si="303"/>
        <v>8.3841188371908952</v>
      </c>
      <c r="J4370" s="149">
        <f t="shared" si="305"/>
        <v>27.437082710992556</v>
      </c>
    </row>
    <row r="4371" spans="1:10" x14ac:dyDescent="0.25">
      <c r="A4371" s="92">
        <f t="shared" si="304"/>
        <v>209</v>
      </c>
      <c r="B4371" s="61" t="s">
        <v>44</v>
      </c>
      <c r="C4371" s="26">
        <v>44101</v>
      </c>
      <c r="D4371" s="4">
        <v>77</v>
      </c>
      <c r="E4371" s="29">
        <f>D4371+E4347</f>
        <v>929</v>
      </c>
      <c r="F4371" s="4">
        <f>1+1</f>
        <v>2</v>
      </c>
      <c r="G4371" s="82">
        <f>F4371+G4347</f>
        <v>279</v>
      </c>
      <c r="H4371" s="92">
        <f t="shared" si="302"/>
        <v>4454</v>
      </c>
      <c r="I4371" s="92">
        <f t="shared" si="303"/>
        <v>8.4015578478173136</v>
      </c>
      <c r="J4371" s="149">
        <f t="shared" si="305"/>
        <v>27.186295676149125</v>
      </c>
    </row>
    <row r="4372" spans="1:10" x14ac:dyDescent="0.25">
      <c r="A4372" s="92">
        <f t="shared" si="304"/>
        <v>210</v>
      </c>
      <c r="B4372" s="61" t="s">
        <v>44</v>
      </c>
      <c r="C4372" s="26">
        <v>44102</v>
      </c>
      <c r="D4372" s="4">
        <v>129</v>
      </c>
      <c r="E4372" s="29">
        <f>D4372+E4348</f>
        <v>1030</v>
      </c>
      <c r="F4372" s="4">
        <v>1</v>
      </c>
      <c r="G4372" s="82" t="e">
        <f>F4372+G4348</f>
        <v>#REF!</v>
      </c>
      <c r="H4372" s="92">
        <f>IF(EXACT(B4372,B4371),D4372+H4371,E4372)</f>
        <v>4583</v>
      </c>
      <c r="I4372" s="92">
        <f t="shared" si="303"/>
        <v>8.4301090845091249</v>
      </c>
      <c r="J4372" s="149">
        <f t="shared" si="305"/>
        <v>26.822273504335556</v>
      </c>
    </row>
    <row r="4373" spans="1:10" x14ac:dyDescent="0.25">
      <c r="A4373" s="92">
        <f t="shared" si="304"/>
        <v>211</v>
      </c>
      <c r="B4373" s="61" t="s">
        <v>44</v>
      </c>
      <c r="C4373" s="26">
        <v>44103</v>
      </c>
      <c r="D4373" s="4">
        <v>113</v>
      </c>
      <c r="E4373" s="29">
        <f>D4373+E4349</f>
        <v>467</v>
      </c>
      <c r="F4373" s="4">
        <v>3</v>
      </c>
      <c r="G4373" s="82">
        <f>F4373+G4349</f>
        <v>304</v>
      </c>
      <c r="H4373" s="92">
        <f t="shared" ref="H4373:H4436" si="306">IF(EXACT(B4373,B4372),D4373+H4372,E4373)</f>
        <v>4696</v>
      </c>
      <c r="I4373" s="92">
        <f t="shared" si="303"/>
        <v>8.454466361507933</v>
      </c>
      <c r="J4373" s="149">
        <f t="shared" si="305"/>
        <v>26.569099866303237</v>
      </c>
    </row>
    <row r="4374" spans="1:10" x14ac:dyDescent="0.25">
      <c r="A4374" s="92">
        <f t="shared" si="304"/>
        <v>212</v>
      </c>
      <c r="B4374" s="61" t="s">
        <v>44</v>
      </c>
      <c r="C4374" s="26">
        <v>44104</v>
      </c>
      <c r="D4374" s="4">
        <v>145</v>
      </c>
      <c r="E4374" s="29">
        <f>D4374+E4350</f>
        <v>518</v>
      </c>
      <c r="F4374" s="4">
        <f>1</f>
        <v>1</v>
      </c>
      <c r="G4374" s="82" t="e">
        <f>F4374+G4350</f>
        <v>#REF!</v>
      </c>
      <c r="H4374" s="92">
        <f t="shared" si="306"/>
        <v>4841</v>
      </c>
      <c r="I4374" s="92">
        <f t="shared" si="303"/>
        <v>8.4848765899396952</v>
      </c>
      <c r="J4374" s="149">
        <f t="shared" si="305"/>
        <v>26.540156253560088</v>
      </c>
    </row>
    <row r="4375" spans="1:10" x14ac:dyDescent="0.25">
      <c r="A4375" s="92">
        <f t="shared" si="304"/>
        <v>213</v>
      </c>
      <c r="B4375" s="61" t="s">
        <v>44</v>
      </c>
      <c r="C4375" s="26">
        <v>44105</v>
      </c>
      <c r="D4375" s="4">
        <v>142</v>
      </c>
      <c r="E4375" s="29">
        <f>D4375+E4351</f>
        <v>435</v>
      </c>
      <c r="F4375" s="4">
        <v>3</v>
      </c>
      <c r="G4375" s="82" t="e">
        <f>F4375+G4351</f>
        <v>#REF!</v>
      </c>
      <c r="H4375" s="92">
        <f t="shared" si="306"/>
        <v>4983</v>
      </c>
      <c r="I4375" s="92">
        <f t="shared" si="303"/>
        <v>8.513787398281405</v>
      </c>
      <c r="J4375" s="149">
        <f t="shared" si="305"/>
        <v>26.09309242643571</v>
      </c>
    </row>
    <row r="4376" spans="1:10" x14ac:dyDescent="0.25">
      <c r="A4376" s="92">
        <f t="shared" si="304"/>
        <v>214</v>
      </c>
      <c r="B4376" s="61" t="s">
        <v>44</v>
      </c>
      <c r="C4376" s="26">
        <v>44106</v>
      </c>
      <c r="D4376" s="4">
        <v>137</v>
      </c>
      <c r="E4376" s="29">
        <f>D4376+E4352</f>
        <v>490</v>
      </c>
      <c r="F4376" s="4">
        <v>2</v>
      </c>
      <c r="G4376" s="82">
        <f>F4376+G4352</f>
        <v>292</v>
      </c>
      <c r="H4376" s="92">
        <f t="shared" si="306"/>
        <v>5120</v>
      </c>
      <c r="I4376" s="92">
        <f t="shared" si="303"/>
        <v>8.5409097180335536</v>
      </c>
      <c r="J4376" s="149">
        <f t="shared" si="305"/>
        <v>26.191664821839357</v>
      </c>
    </row>
    <row r="4377" spans="1:10" x14ac:dyDescent="0.25">
      <c r="A4377" s="92">
        <f t="shared" si="304"/>
        <v>215</v>
      </c>
      <c r="B4377" s="61" t="s">
        <v>44</v>
      </c>
      <c r="C4377" s="26">
        <v>44107</v>
      </c>
      <c r="D4377" s="4">
        <v>221</v>
      </c>
      <c r="E4377" s="29">
        <f>D4377+E4353</f>
        <v>668</v>
      </c>
      <c r="G4377" s="82">
        <f>F4377+G4353</f>
        <v>332</v>
      </c>
      <c r="H4377" s="92">
        <f t="shared" si="306"/>
        <v>5341</v>
      </c>
      <c r="I4377" s="92">
        <f t="shared" si="303"/>
        <v>8.5831681803397704</v>
      </c>
      <c r="J4377" s="149">
        <f t="shared" si="305"/>
        <v>24.551185958812187</v>
      </c>
    </row>
    <row r="4378" spans="1:10" x14ac:dyDescent="0.25">
      <c r="A4378" s="92">
        <f t="shared" si="304"/>
        <v>216</v>
      </c>
      <c r="B4378" s="61" t="s">
        <v>44</v>
      </c>
      <c r="C4378" s="26">
        <v>44108</v>
      </c>
      <c r="D4378" s="4">
        <v>109</v>
      </c>
      <c r="E4378" s="29">
        <f>D4378+E4354</f>
        <v>529</v>
      </c>
      <c r="F4378" s="4">
        <f>1</f>
        <v>1</v>
      </c>
      <c r="G4378" s="82" t="e">
        <f>F4378+G4354</f>
        <v>#REF!</v>
      </c>
      <c r="H4378" s="92">
        <f t="shared" si="306"/>
        <v>5450</v>
      </c>
      <c r="I4378" s="92">
        <f t="shared" si="303"/>
        <v>8.6033708876572899</v>
      </c>
      <c r="J4378" s="149">
        <f t="shared" si="305"/>
        <v>23.608673554000063</v>
      </c>
    </row>
    <row r="4379" spans="1:10" x14ac:dyDescent="0.25">
      <c r="A4379" s="92">
        <f t="shared" si="304"/>
        <v>217</v>
      </c>
      <c r="B4379" s="61" t="s">
        <v>44</v>
      </c>
      <c r="C4379" s="26">
        <v>44109</v>
      </c>
      <c r="D4379" s="4">
        <v>110</v>
      </c>
      <c r="E4379" s="29">
        <f>D4379+E4355</f>
        <v>1335</v>
      </c>
      <c r="F4379" s="4">
        <v>3</v>
      </c>
      <c r="G4379" s="82" t="e">
        <f>F4379+G4355</f>
        <v>#REF!</v>
      </c>
      <c r="H4379" s="92">
        <f t="shared" si="306"/>
        <v>5560</v>
      </c>
      <c r="I4379" s="92">
        <f t="shared" si="303"/>
        <v>8.6233533872446273</v>
      </c>
      <c r="J4379" s="149">
        <f t="shared" si="305"/>
        <v>24.067313565640433</v>
      </c>
    </row>
    <row r="4380" spans="1:10" x14ac:dyDescent="0.25">
      <c r="A4380" s="92">
        <f t="shared" si="304"/>
        <v>218</v>
      </c>
      <c r="B4380" s="61" t="s">
        <v>44</v>
      </c>
      <c r="C4380" s="26">
        <v>44110</v>
      </c>
      <c r="D4380" s="4">
        <v>55</v>
      </c>
      <c r="E4380" s="29">
        <f>D4380+E4356</f>
        <v>554</v>
      </c>
      <c r="F4380" s="4">
        <v>1</v>
      </c>
      <c r="G4380" s="82">
        <f>F4380+G4356</f>
        <v>187</v>
      </c>
      <c r="H4380" s="92">
        <f t="shared" si="306"/>
        <v>5615</v>
      </c>
      <c r="I4380" s="92">
        <f t="shared" si="303"/>
        <v>8.6331968671725434</v>
      </c>
      <c r="J4380" s="149">
        <f t="shared" si="305"/>
        <v>25.825769092967676</v>
      </c>
    </row>
    <row r="4381" spans="1:10" x14ac:dyDescent="0.25">
      <c r="A4381" s="92">
        <f t="shared" si="304"/>
        <v>219</v>
      </c>
      <c r="B4381" s="61" t="s">
        <v>44</v>
      </c>
      <c r="C4381" s="26">
        <v>44111</v>
      </c>
      <c r="D4381" s="4">
        <v>162</v>
      </c>
      <c r="E4381" s="29">
        <f>D4381+E4357</f>
        <v>732</v>
      </c>
      <c r="F4381" s="4">
        <v>2</v>
      </c>
      <c r="G4381" s="82">
        <f>F4381+G4357</f>
        <v>11</v>
      </c>
      <c r="H4381" s="92">
        <f t="shared" si="306"/>
        <v>5777</v>
      </c>
      <c r="I4381" s="92">
        <f t="shared" si="303"/>
        <v>8.6616397957812659</v>
      </c>
      <c r="J4381" s="149">
        <f t="shared" si="305"/>
        <v>27.700514865929474</v>
      </c>
    </row>
    <row r="4382" spans="1:10" x14ac:dyDescent="0.25">
      <c r="A4382" s="92">
        <f t="shared" si="304"/>
        <v>1</v>
      </c>
      <c r="B4382" s="5" t="s">
        <v>29</v>
      </c>
      <c r="C4382" s="26">
        <v>43893</v>
      </c>
      <c r="D4382" s="4">
        <v>0</v>
      </c>
      <c r="E4382" s="29">
        <v>0</v>
      </c>
      <c r="G4382" s="82"/>
      <c r="H4382" s="92">
        <f t="shared" si="306"/>
        <v>0</v>
      </c>
      <c r="I4382" s="92" t="e">
        <f t="shared" si="303"/>
        <v>#NUM!</v>
      </c>
    </row>
    <row r="4383" spans="1:10" x14ac:dyDescent="0.25">
      <c r="A4383" s="92">
        <f t="shared" si="304"/>
        <v>2</v>
      </c>
      <c r="B4383" s="5" t="s">
        <v>29</v>
      </c>
      <c r="C4383" s="26">
        <v>43894</v>
      </c>
      <c r="D4383" s="4">
        <v>0</v>
      </c>
      <c r="E4383" s="29">
        <v>0</v>
      </c>
      <c r="G4383" s="82">
        <f>F4383+G4359</f>
        <v>0</v>
      </c>
      <c r="H4383" s="92">
        <f t="shared" si="306"/>
        <v>0</v>
      </c>
      <c r="I4383" s="92" t="e">
        <f t="shared" si="303"/>
        <v>#NUM!</v>
      </c>
    </row>
    <row r="4384" spans="1:10" x14ac:dyDescent="0.25">
      <c r="A4384" s="92">
        <f t="shared" si="304"/>
        <v>3</v>
      </c>
      <c r="B4384" s="5" t="s">
        <v>29</v>
      </c>
      <c r="C4384" s="26">
        <v>43895</v>
      </c>
      <c r="D4384" s="4">
        <v>0</v>
      </c>
      <c r="E4384" s="29">
        <v>0</v>
      </c>
      <c r="G4384" s="82">
        <f>F4384+G4360</f>
        <v>46</v>
      </c>
      <c r="H4384" s="92">
        <f t="shared" si="306"/>
        <v>0</v>
      </c>
      <c r="I4384" s="92" t="e">
        <f t="shared" si="303"/>
        <v>#NUM!</v>
      </c>
    </row>
    <row r="4385" spans="1:10" x14ac:dyDescent="0.25">
      <c r="A4385" s="92">
        <f t="shared" si="304"/>
        <v>4</v>
      </c>
      <c r="B4385" s="5" t="s">
        <v>29</v>
      </c>
      <c r="C4385" s="26">
        <v>43896</v>
      </c>
      <c r="D4385" s="4">
        <v>0</v>
      </c>
      <c r="E4385" s="29">
        <v>0</v>
      </c>
      <c r="G4385" s="82">
        <f>F4385+G4361</f>
        <v>67</v>
      </c>
      <c r="H4385" s="92">
        <f t="shared" si="306"/>
        <v>0</v>
      </c>
      <c r="I4385" s="92" t="e">
        <f t="shared" si="303"/>
        <v>#NUM!</v>
      </c>
    </row>
    <row r="4386" spans="1:10" x14ac:dyDescent="0.25">
      <c r="A4386" s="92">
        <f t="shared" si="304"/>
        <v>5</v>
      </c>
      <c r="B4386" s="5" t="s">
        <v>29</v>
      </c>
      <c r="C4386" s="26">
        <v>43897</v>
      </c>
      <c r="D4386" s="4">
        <v>0</v>
      </c>
      <c r="E4386" s="29">
        <v>0</v>
      </c>
      <c r="G4386" s="82">
        <f>F4386+G4362</f>
        <v>62</v>
      </c>
      <c r="H4386" s="92">
        <f t="shared" si="306"/>
        <v>0</v>
      </c>
      <c r="I4386" s="92" t="e">
        <f t="shared" si="303"/>
        <v>#NUM!</v>
      </c>
    </row>
    <row r="4387" spans="1:10" x14ac:dyDescent="0.25">
      <c r="A4387" s="92">
        <f t="shared" si="304"/>
        <v>6</v>
      </c>
      <c r="B4387" s="5" t="s">
        <v>29</v>
      </c>
      <c r="C4387" s="26">
        <v>43898</v>
      </c>
      <c r="D4387" s="4">
        <v>0</v>
      </c>
      <c r="E4387" s="29">
        <v>0</v>
      </c>
      <c r="G4387" s="82">
        <f>F4387+G4363</f>
        <v>68</v>
      </c>
      <c r="H4387" s="92">
        <f t="shared" si="306"/>
        <v>0</v>
      </c>
      <c r="I4387" s="92" t="e">
        <f t="shared" si="303"/>
        <v>#NUM!</v>
      </c>
    </row>
    <row r="4388" spans="1:10" x14ac:dyDescent="0.25">
      <c r="A4388" s="92">
        <f t="shared" si="304"/>
        <v>7</v>
      </c>
      <c r="B4388" s="5" t="s">
        <v>29</v>
      </c>
      <c r="C4388" s="26">
        <v>43899</v>
      </c>
      <c r="D4388" s="4">
        <v>0</v>
      </c>
      <c r="E4388" s="29">
        <v>0</v>
      </c>
      <c r="G4388" s="82">
        <f>F4388+G4364</f>
        <v>63</v>
      </c>
      <c r="H4388" s="92">
        <f t="shared" si="306"/>
        <v>0</v>
      </c>
      <c r="I4388" s="92" t="e">
        <f t="shared" si="303"/>
        <v>#NUM!</v>
      </c>
      <c r="J4388" s="149" t="e">
        <f>LN(2)/SLOPE(I4381:I4388,A4381:A4388)</f>
        <v>#NUM!</v>
      </c>
    </row>
    <row r="4389" spans="1:10" x14ac:dyDescent="0.25">
      <c r="A4389" s="92">
        <f t="shared" si="304"/>
        <v>8</v>
      </c>
      <c r="B4389" s="5" t="s">
        <v>29</v>
      </c>
      <c r="C4389" s="26">
        <v>43900</v>
      </c>
      <c r="D4389" s="4">
        <v>0</v>
      </c>
      <c r="E4389" s="29">
        <v>0</v>
      </c>
      <c r="G4389" s="82">
        <f>F4389+G4365</f>
        <v>108</v>
      </c>
      <c r="H4389" s="92">
        <f t="shared" si="306"/>
        <v>0</v>
      </c>
      <c r="I4389" s="92" t="e">
        <f t="shared" si="303"/>
        <v>#NUM!</v>
      </c>
      <c r="J4389" s="149" t="e">
        <f t="shared" ref="J4389:J4452" si="307">LN(2)/SLOPE(I4382:I4389,A4382:A4389)</f>
        <v>#NUM!</v>
      </c>
    </row>
    <row r="4390" spans="1:10" x14ac:dyDescent="0.25">
      <c r="A4390" s="92">
        <f t="shared" si="304"/>
        <v>9</v>
      </c>
      <c r="B4390" s="5" t="s">
        <v>29</v>
      </c>
      <c r="C4390" s="26">
        <v>43901</v>
      </c>
      <c r="D4390" s="4">
        <v>0</v>
      </c>
      <c r="E4390" s="29">
        <v>0</v>
      </c>
      <c r="G4390" s="82">
        <f>F4390+G4366</f>
        <v>106</v>
      </c>
      <c r="H4390" s="92">
        <f t="shared" si="306"/>
        <v>0</v>
      </c>
      <c r="I4390" s="92" t="e">
        <f t="shared" si="303"/>
        <v>#NUM!</v>
      </c>
      <c r="J4390" s="149" t="e">
        <f t="shared" si="307"/>
        <v>#NUM!</v>
      </c>
    </row>
    <row r="4391" spans="1:10" x14ac:dyDescent="0.25">
      <c r="A4391" s="92">
        <f t="shared" si="304"/>
        <v>10</v>
      </c>
      <c r="B4391" s="5" t="s">
        <v>29</v>
      </c>
      <c r="C4391" s="26">
        <v>43902</v>
      </c>
      <c r="D4391" s="4">
        <v>0</v>
      </c>
      <c r="E4391" s="29">
        <v>0</v>
      </c>
      <c r="G4391" s="82" t="e">
        <f>F4391+G4367</f>
        <v>#REF!</v>
      </c>
      <c r="H4391" s="92">
        <f t="shared" si="306"/>
        <v>0</v>
      </c>
      <c r="I4391" s="92" t="e">
        <f t="shared" si="303"/>
        <v>#NUM!</v>
      </c>
      <c r="J4391" s="149" t="e">
        <f t="shared" si="307"/>
        <v>#NUM!</v>
      </c>
    </row>
    <row r="4392" spans="1:10" x14ac:dyDescent="0.25">
      <c r="A4392" s="92">
        <f t="shared" si="304"/>
        <v>11</v>
      </c>
      <c r="B4392" s="5" t="s">
        <v>29</v>
      </c>
      <c r="C4392" s="26">
        <v>43903</v>
      </c>
      <c r="D4392" s="4">
        <v>0</v>
      </c>
      <c r="E4392" s="29">
        <v>0</v>
      </c>
      <c r="G4392" s="82" t="e">
        <f>F4392+G4368</f>
        <v>#REF!</v>
      </c>
      <c r="H4392" s="92">
        <f t="shared" si="306"/>
        <v>0</v>
      </c>
      <c r="I4392" s="92" t="e">
        <f t="shared" si="303"/>
        <v>#NUM!</v>
      </c>
      <c r="J4392" s="149" t="e">
        <f t="shared" si="307"/>
        <v>#NUM!</v>
      </c>
    </row>
    <row r="4393" spans="1:10" x14ac:dyDescent="0.25">
      <c r="A4393" s="92">
        <f t="shared" si="304"/>
        <v>12</v>
      </c>
      <c r="B4393" s="5" t="s">
        <v>29</v>
      </c>
      <c r="C4393" s="26">
        <v>43904</v>
      </c>
      <c r="D4393" s="4">
        <v>1</v>
      </c>
      <c r="E4393" s="29">
        <v>1</v>
      </c>
      <c r="G4393" s="82" t="e">
        <f>F4393+G4369</f>
        <v>#REF!</v>
      </c>
      <c r="H4393" s="92">
        <f t="shared" si="306"/>
        <v>1</v>
      </c>
      <c r="I4393" s="92">
        <f t="shared" si="303"/>
        <v>0</v>
      </c>
      <c r="J4393" s="149" t="e">
        <f t="shared" si="307"/>
        <v>#NUM!</v>
      </c>
    </row>
    <row r="4394" spans="1:10" x14ac:dyDescent="0.25">
      <c r="A4394" s="92">
        <f t="shared" si="304"/>
        <v>13</v>
      </c>
      <c r="B4394" s="5" t="s">
        <v>29</v>
      </c>
      <c r="C4394" s="26">
        <v>43905</v>
      </c>
      <c r="D4394" s="4">
        <v>0</v>
      </c>
      <c r="E4394" s="29">
        <v>1</v>
      </c>
      <c r="G4394" s="82" t="e">
        <f>F4394+G4370</f>
        <v>#REF!</v>
      </c>
      <c r="H4394" s="92">
        <f t="shared" si="306"/>
        <v>1</v>
      </c>
      <c r="I4394" s="92">
        <f t="shared" si="303"/>
        <v>0</v>
      </c>
      <c r="J4394" s="149" t="e">
        <f t="shared" si="307"/>
        <v>#NUM!</v>
      </c>
    </row>
    <row r="4395" spans="1:10" x14ac:dyDescent="0.25">
      <c r="A4395" s="92">
        <f t="shared" si="304"/>
        <v>14</v>
      </c>
      <c r="B4395" s="5" t="s">
        <v>29</v>
      </c>
      <c r="C4395" s="26">
        <v>43906</v>
      </c>
      <c r="D4395" s="4">
        <v>0</v>
      </c>
      <c r="E4395" s="29">
        <v>1</v>
      </c>
      <c r="G4395" s="82">
        <f>F4395+G4371</f>
        <v>279</v>
      </c>
      <c r="H4395" s="92">
        <f t="shared" si="306"/>
        <v>1</v>
      </c>
      <c r="I4395" s="92">
        <f t="shared" si="303"/>
        <v>0</v>
      </c>
      <c r="J4395" s="149" t="e">
        <f t="shared" si="307"/>
        <v>#NUM!</v>
      </c>
    </row>
    <row r="4396" spans="1:10" x14ac:dyDescent="0.25">
      <c r="A4396" s="92">
        <f t="shared" si="304"/>
        <v>15</v>
      </c>
      <c r="B4396" s="5" t="s">
        <v>29</v>
      </c>
      <c r="C4396" s="26">
        <v>43907</v>
      </c>
      <c r="D4396" s="4">
        <v>0</v>
      </c>
      <c r="E4396" s="29">
        <v>1</v>
      </c>
      <c r="G4396" s="82" t="e">
        <f>F4396+G4372</f>
        <v>#REF!</v>
      </c>
      <c r="H4396" s="92">
        <f t="shared" si="306"/>
        <v>1</v>
      </c>
      <c r="I4396" s="92">
        <f t="shared" si="303"/>
        <v>0</v>
      </c>
      <c r="J4396" s="149" t="e">
        <f t="shared" si="307"/>
        <v>#NUM!</v>
      </c>
    </row>
    <row r="4397" spans="1:10" x14ac:dyDescent="0.25">
      <c r="A4397" s="92">
        <f t="shared" si="304"/>
        <v>16</v>
      </c>
      <c r="B4397" s="5" t="s">
        <v>29</v>
      </c>
      <c r="C4397" s="26">
        <v>43908</v>
      </c>
      <c r="D4397" s="4">
        <v>0</v>
      </c>
      <c r="E4397" s="29">
        <v>1</v>
      </c>
      <c r="G4397" s="82">
        <f>F4397+G4373</f>
        <v>304</v>
      </c>
      <c r="H4397" s="92">
        <f t="shared" si="306"/>
        <v>1</v>
      </c>
      <c r="I4397" s="92">
        <f t="shared" si="303"/>
        <v>0</v>
      </c>
      <c r="J4397" s="149" t="e">
        <f t="shared" si="307"/>
        <v>#NUM!</v>
      </c>
    </row>
    <row r="4398" spans="1:10" x14ac:dyDescent="0.25">
      <c r="A4398" s="92">
        <f t="shared" si="304"/>
        <v>17</v>
      </c>
      <c r="B4398" s="5" t="s">
        <v>29</v>
      </c>
      <c r="C4398" s="26">
        <v>43909</v>
      </c>
      <c r="D4398" s="4">
        <v>1</v>
      </c>
      <c r="E4398" s="29">
        <v>2</v>
      </c>
      <c r="G4398" s="82" t="e">
        <f>F4398+G4374</f>
        <v>#REF!</v>
      </c>
      <c r="H4398" s="92">
        <f t="shared" si="306"/>
        <v>2</v>
      </c>
      <c r="I4398" s="92">
        <f t="shared" si="303"/>
        <v>0.69314718055994529</v>
      </c>
      <c r="J4398" s="149" t="e">
        <f t="shared" si="307"/>
        <v>#NUM!</v>
      </c>
    </row>
    <row r="4399" spans="1:10" x14ac:dyDescent="0.25">
      <c r="A4399" s="92">
        <f t="shared" si="304"/>
        <v>18</v>
      </c>
      <c r="B4399" s="5" t="s">
        <v>29</v>
      </c>
      <c r="C4399" s="26">
        <v>43910</v>
      </c>
      <c r="D4399" s="4">
        <v>0</v>
      </c>
      <c r="E4399" s="29">
        <v>2</v>
      </c>
      <c r="G4399" s="82" t="e">
        <f>F4399+G4375</f>
        <v>#REF!</v>
      </c>
      <c r="H4399" s="92">
        <f t="shared" si="306"/>
        <v>2</v>
      </c>
      <c r="I4399" s="92">
        <f t="shared" si="303"/>
        <v>0.69314718055994529</v>
      </c>
      <c r="J4399" s="149" t="e">
        <f t="shared" si="307"/>
        <v>#NUM!</v>
      </c>
    </row>
    <row r="4400" spans="1:10" x14ac:dyDescent="0.25">
      <c r="A4400" s="92">
        <f t="shared" si="304"/>
        <v>19</v>
      </c>
      <c r="B4400" s="5" t="s">
        <v>29</v>
      </c>
      <c r="C4400" s="26">
        <v>43911</v>
      </c>
      <c r="D4400" s="4">
        <v>2</v>
      </c>
      <c r="E4400" s="29">
        <v>4</v>
      </c>
      <c r="G4400" s="82">
        <f>F4400+G4376</f>
        <v>292</v>
      </c>
      <c r="H4400" s="92">
        <f t="shared" si="306"/>
        <v>4</v>
      </c>
      <c r="I4400" s="92">
        <f t="shared" si="303"/>
        <v>1.3862943611198906</v>
      </c>
      <c r="J4400" s="149">
        <f t="shared" si="307"/>
        <v>3.8181818181818183</v>
      </c>
    </row>
    <row r="4401" spans="1:10" x14ac:dyDescent="0.25">
      <c r="A4401" s="92">
        <f t="shared" si="304"/>
        <v>20</v>
      </c>
      <c r="B4401" s="5" t="s">
        <v>29</v>
      </c>
      <c r="C4401" s="26">
        <v>43912</v>
      </c>
      <c r="D4401" s="4">
        <v>0</v>
      </c>
      <c r="E4401" s="29">
        <v>4</v>
      </c>
      <c r="G4401" s="82">
        <f>F4401+G4377</f>
        <v>332</v>
      </c>
      <c r="H4401" s="92">
        <f t="shared" si="306"/>
        <v>4</v>
      </c>
      <c r="I4401" s="92">
        <f t="shared" si="303"/>
        <v>1.3862943611198906</v>
      </c>
      <c r="J4401" s="149">
        <f t="shared" si="307"/>
        <v>2.9999999999999996</v>
      </c>
    </row>
    <row r="4402" spans="1:10" x14ac:dyDescent="0.25">
      <c r="A4402" s="92">
        <f t="shared" si="304"/>
        <v>21</v>
      </c>
      <c r="B4402" s="5" t="s">
        <v>29</v>
      </c>
      <c r="C4402" s="26">
        <v>43913</v>
      </c>
      <c r="D4402" s="4">
        <v>13</v>
      </c>
      <c r="E4402" s="29">
        <v>17</v>
      </c>
      <c r="G4402" s="82" t="e">
        <f>F4402+G4378</f>
        <v>#REF!</v>
      </c>
      <c r="H4402" s="92">
        <f t="shared" si="306"/>
        <v>17</v>
      </c>
      <c r="I4402" s="92">
        <f t="shared" si="303"/>
        <v>2.8332133440562162</v>
      </c>
      <c r="J4402" s="149">
        <f t="shared" si="307"/>
        <v>1.8828913367602074</v>
      </c>
    </row>
    <row r="4403" spans="1:10" x14ac:dyDescent="0.25">
      <c r="A4403" s="92">
        <f t="shared" si="304"/>
        <v>22</v>
      </c>
      <c r="B4403" s="5" t="s">
        <v>29</v>
      </c>
      <c r="C4403" s="26">
        <v>43914</v>
      </c>
      <c r="D4403" s="4">
        <v>3</v>
      </c>
      <c r="E4403" s="29">
        <v>20</v>
      </c>
      <c r="G4403" s="82" t="e">
        <f>F4403+G4379</f>
        <v>#REF!</v>
      </c>
      <c r="H4403" s="92">
        <f t="shared" si="306"/>
        <v>20</v>
      </c>
      <c r="I4403" s="92">
        <f t="shared" si="303"/>
        <v>2.9957322735539909</v>
      </c>
      <c r="J4403" s="149">
        <f t="shared" si="307"/>
        <v>1.535907013683824</v>
      </c>
    </row>
    <row r="4404" spans="1:10" x14ac:dyDescent="0.25">
      <c r="A4404" s="92">
        <f t="shared" si="304"/>
        <v>23</v>
      </c>
      <c r="B4404" s="5" t="s">
        <v>29</v>
      </c>
      <c r="C4404" s="26">
        <v>43915</v>
      </c>
      <c r="D4404" s="4">
        <v>22</v>
      </c>
      <c r="E4404" s="29">
        <v>42</v>
      </c>
      <c r="G4404" s="82">
        <f>F4404+G4380</f>
        <v>187</v>
      </c>
      <c r="H4404" s="92">
        <f t="shared" si="306"/>
        <v>42</v>
      </c>
      <c r="I4404" s="92">
        <f t="shared" si="303"/>
        <v>3.7376696182833684</v>
      </c>
      <c r="J4404" s="149">
        <f t="shared" si="307"/>
        <v>1.3203758156748484</v>
      </c>
    </row>
    <row r="4405" spans="1:10" x14ac:dyDescent="0.25">
      <c r="A4405" s="92">
        <f t="shared" si="304"/>
        <v>24</v>
      </c>
      <c r="B4405" s="5" t="s">
        <v>29</v>
      </c>
      <c r="C4405" s="26">
        <v>43916</v>
      </c>
      <c r="D4405" s="4">
        <v>12</v>
      </c>
      <c r="E4405" s="29">
        <v>54</v>
      </c>
      <c r="G4405" s="82">
        <f>F4405+G4381</f>
        <v>11</v>
      </c>
      <c r="H4405" s="92">
        <f t="shared" si="306"/>
        <v>54</v>
      </c>
      <c r="I4405" s="92">
        <f t="shared" si="303"/>
        <v>3.9889840465642745</v>
      </c>
      <c r="J4405" s="149">
        <f t="shared" si="307"/>
        <v>1.3063957280755905</v>
      </c>
    </row>
    <row r="4406" spans="1:10" x14ac:dyDescent="0.25">
      <c r="A4406" s="92">
        <f t="shared" si="304"/>
        <v>25</v>
      </c>
      <c r="B4406" s="5" t="s">
        <v>29</v>
      </c>
      <c r="C4406" s="26">
        <v>43917</v>
      </c>
      <c r="D4406" s="4">
        <v>9</v>
      </c>
      <c r="E4406" s="29">
        <v>63</v>
      </c>
      <c r="G4406" s="82">
        <f>F4406+G4382</f>
        <v>0</v>
      </c>
      <c r="H4406" s="92">
        <f t="shared" si="306"/>
        <v>63</v>
      </c>
      <c r="I4406" s="92">
        <f t="shared" si="303"/>
        <v>4.1431347263915326</v>
      </c>
      <c r="J4406" s="149">
        <f t="shared" si="307"/>
        <v>1.311950323618791</v>
      </c>
    </row>
    <row r="4407" spans="1:10" x14ac:dyDescent="0.25">
      <c r="A4407" s="92">
        <f t="shared" si="304"/>
        <v>26</v>
      </c>
      <c r="B4407" s="5" t="s">
        <v>29</v>
      </c>
      <c r="C4407" s="26">
        <v>43918</v>
      </c>
      <c r="D4407" s="4">
        <v>13</v>
      </c>
      <c r="E4407" s="29">
        <v>76</v>
      </c>
      <c r="G4407" s="82">
        <f>F4407+G4383</f>
        <v>0</v>
      </c>
      <c r="H4407" s="92">
        <f t="shared" si="306"/>
        <v>76</v>
      </c>
      <c r="I4407" s="92">
        <f t="shared" si="303"/>
        <v>4.3307333402863311</v>
      </c>
      <c r="J4407" s="149">
        <f t="shared" si="307"/>
        <v>1.508226418405725</v>
      </c>
    </row>
    <row r="4408" spans="1:10" x14ac:dyDescent="0.25">
      <c r="A4408" s="92">
        <f t="shared" si="304"/>
        <v>27</v>
      </c>
      <c r="B4408" s="5" t="s">
        <v>29</v>
      </c>
      <c r="C4408" s="26">
        <v>43919</v>
      </c>
      <c r="D4408" s="4">
        <v>14</v>
      </c>
      <c r="E4408" s="29">
        <v>90</v>
      </c>
      <c r="G4408" s="82">
        <f>F4408+G4384</f>
        <v>46</v>
      </c>
      <c r="H4408" s="92">
        <f t="shared" si="306"/>
        <v>90</v>
      </c>
      <c r="I4408" s="92">
        <f t="shared" si="303"/>
        <v>4.499809670330265</v>
      </c>
      <c r="J4408" s="149">
        <f t="shared" si="307"/>
        <v>1.7656732709795553</v>
      </c>
    </row>
    <row r="4409" spans="1:10" x14ac:dyDescent="0.25">
      <c r="A4409" s="92">
        <f t="shared" si="304"/>
        <v>28</v>
      </c>
      <c r="B4409" s="5" t="s">
        <v>29</v>
      </c>
      <c r="C4409" s="26">
        <v>43920</v>
      </c>
      <c r="D4409" s="4">
        <v>21</v>
      </c>
      <c r="E4409" s="29">
        <v>111</v>
      </c>
      <c r="G4409" s="82">
        <f>F4409+G4385</f>
        <v>67</v>
      </c>
      <c r="H4409" s="92">
        <f t="shared" si="306"/>
        <v>111</v>
      </c>
      <c r="I4409" s="92">
        <f t="shared" si="303"/>
        <v>4.7095302013123339</v>
      </c>
      <c r="J4409" s="149">
        <f t="shared" si="307"/>
        <v>2.5776739959556529</v>
      </c>
    </row>
    <row r="4410" spans="1:10" x14ac:dyDescent="0.25">
      <c r="A4410" s="92">
        <f t="shared" si="304"/>
        <v>29</v>
      </c>
      <c r="B4410" s="5" t="s">
        <v>29</v>
      </c>
      <c r="C4410" s="26">
        <v>43921</v>
      </c>
      <c r="D4410" s="4">
        <v>22</v>
      </c>
      <c r="E4410" s="29">
        <v>133</v>
      </c>
      <c r="G4410" s="82">
        <f>F4410+G4386</f>
        <v>62</v>
      </c>
      <c r="H4410" s="92">
        <f t="shared" si="306"/>
        <v>133</v>
      </c>
      <c r="I4410" s="92">
        <f t="shared" si="303"/>
        <v>4.8903491282217537</v>
      </c>
      <c r="J4410" s="149">
        <f t="shared" si="307"/>
        <v>2.9344448197930264</v>
      </c>
    </row>
    <row r="4411" spans="1:10" x14ac:dyDescent="0.25">
      <c r="A4411" s="92">
        <f t="shared" si="304"/>
        <v>30</v>
      </c>
      <c r="B4411" s="5" t="s">
        <v>29</v>
      </c>
      <c r="C4411" s="26">
        <v>43922</v>
      </c>
      <c r="D4411" s="4">
        <v>11</v>
      </c>
      <c r="E4411" s="29">
        <v>144</v>
      </c>
      <c r="F4411" s="4">
        <v>1</v>
      </c>
      <c r="G4411" s="82">
        <f>F4411+G4387</f>
        <v>69</v>
      </c>
      <c r="H4411" s="92">
        <f t="shared" si="306"/>
        <v>144</v>
      </c>
      <c r="I4411" s="92">
        <f t="shared" si="303"/>
        <v>4.9698132995760007</v>
      </c>
      <c r="J4411" s="149">
        <f t="shared" si="307"/>
        <v>3.8815999040027607</v>
      </c>
    </row>
    <row r="4412" spans="1:10" x14ac:dyDescent="0.25">
      <c r="A4412" s="92">
        <f t="shared" si="304"/>
        <v>31</v>
      </c>
      <c r="B4412" s="5" t="s">
        <v>29</v>
      </c>
      <c r="C4412" s="26">
        <v>43923</v>
      </c>
      <c r="D4412" s="4">
        <v>8</v>
      </c>
      <c r="E4412" s="29">
        <v>152</v>
      </c>
      <c r="G4412" s="82">
        <f>F4412+G4388</f>
        <v>63</v>
      </c>
      <c r="H4412" s="92">
        <f t="shared" si="306"/>
        <v>152</v>
      </c>
      <c r="I4412" s="92">
        <f t="shared" si="303"/>
        <v>5.0238805208462765</v>
      </c>
      <c r="J4412" s="149">
        <f t="shared" si="307"/>
        <v>4.3889135405790505</v>
      </c>
    </row>
    <row r="4413" spans="1:10" x14ac:dyDescent="0.25">
      <c r="A4413" s="92">
        <f t="shared" si="304"/>
        <v>32</v>
      </c>
      <c r="B4413" s="5" t="s">
        <v>29</v>
      </c>
      <c r="C4413" s="26">
        <v>43924</v>
      </c>
      <c r="D4413" s="4">
        <v>8</v>
      </c>
      <c r="E4413" s="29">
        <v>160</v>
      </c>
      <c r="G4413" s="82">
        <f>F4413+G4389</f>
        <v>108</v>
      </c>
      <c r="H4413" s="92">
        <f t="shared" si="306"/>
        <v>160</v>
      </c>
      <c r="I4413" s="92">
        <f t="shared" si="303"/>
        <v>5.0751738152338266</v>
      </c>
      <c r="J4413" s="149">
        <f t="shared" si="307"/>
        <v>5.0276462232953767</v>
      </c>
    </row>
    <row r="4414" spans="1:10" x14ac:dyDescent="0.25">
      <c r="A4414" s="92">
        <f t="shared" si="304"/>
        <v>33</v>
      </c>
      <c r="B4414" s="5" t="s">
        <v>29</v>
      </c>
      <c r="C4414" s="26">
        <v>43925</v>
      </c>
      <c r="D4414" s="4">
        <v>5</v>
      </c>
      <c r="E4414" s="29">
        <v>165</v>
      </c>
      <c r="G4414" s="82">
        <f>F4414+G4390</f>
        <v>106</v>
      </c>
      <c r="H4414" s="92">
        <f t="shared" si="306"/>
        <v>165</v>
      </c>
      <c r="I4414" s="92">
        <f t="shared" si="303"/>
        <v>5.1059454739005803</v>
      </c>
      <c r="J4414" s="149">
        <f t="shared" si="307"/>
        <v>6.243349993480706</v>
      </c>
    </row>
    <row r="4415" spans="1:10" x14ac:dyDescent="0.25">
      <c r="A4415" s="92">
        <f t="shared" si="304"/>
        <v>34</v>
      </c>
      <c r="B4415" s="5" t="s">
        <v>29</v>
      </c>
      <c r="C4415" s="26">
        <v>43926</v>
      </c>
      <c r="D4415" s="4">
        <v>11</v>
      </c>
      <c r="E4415" s="29">
        <v>176</v>
      </c>
      <c r="G4415" s="82" t="e">
        <f>F4415+G4391</f>
        <v>#REF!</v>
      </c>
      <c r="H4415" s="92">
        <f t="shared" si="306"/>
        <v>176</v>
      </c>
      <c r="I4415" s="92">
        <f t="shared" si="303"/>
        <v>5.1704839950381514</v>
      </c>
      <c r="J4415" s="149">
        <f t="shared" si="307"/>
        <v>7.9919921108336958</v>
      </c>
    </row>
    <row r="4416" spans="1:10" x14ac:dyDescent="0.25">
      <c r="A4416" s="92">
        <f t="shared" si="304"/>
        <v>35</v>
      </c>
      <c r="B4416" s="5" t="s">
        <v>29</v>
      </c>
      <c r="C4416" s="26">
        <v>43927</v>
      </c>
      <c r="D4416" s="4">
        <v>8</v>
      </c>
      <c r="E4416" s="29">
        <v>184</v>
      </c>
      <c r="G4416" s="82" t="e">
        <f>F4416+G4392</f>
        <v>#REF!</v>
      </c>
      <c r="H4416" s="92">
        <f t="shared" si="306"/>
        <v>184</v>
      </c>
      <c r="I4416" s="92">
        <f t="shared" si="303"/>
        <v>5.2149357576089859</v>
      </c>
      <c r="J4416" s="149">
        <f t="shared" si="307"/>
        <v>10.785878685196522</v>
      </c>
    </row>
    <row r="4417" spans="1:10" x14ac:dyDescent="0.25">
      <c r="A4417" s="92">
        <f t="shared" si="304"/>
        <v>36</v>
      </c>
      <c r="B4417" s="5" t="s">
        <v>29</v>
      </c>
      <c r="C4417" s="26">
        <v>43928</v>
      </c>
      <c r="D4417" s="4">
        <v>3</v>
      </c>
      <c r="E4417" s="29">
        <v>187</v>
      </c>
      <c r="G4417" s="82" t="e">
        <f>F4417+G4393</f>
        <v>#REF!</v>
      </c>
      <c r="H4417" s="92">
        <f t="shared" si="306"/>
        <v>187</v>
      </c>
      <c r="I4417" s="92">
        <f t="shared" si="303"/>
        <v>5.2311086168545868</v>
      </c>
      <c r="J4417" s="149">
        <f t="shared" si="307"/>
        <v>14.265394883551913</v>
      </c>
    </row>
    <row r="4418" spans="1:10" x14ac:dyDescent="0.25">
      <c r="A4418" s="92">
        <f t="shared" si="304"/>
        <v>37</v>
      </c>
      <c r="B4418" s="5" t="s">
        <v>29</v>
      </c>
      <c r="C4418" s="26">
        <v>43929</v>
      </c>
      <c r="D4418" s="4">
        <v>2</v>
      </c>
      <c r="E4418" s="29">
        <v>189</v>
      </c>
      <c r="G4418" s="82" t="e">
        <f>F4418+G4394</f>
        <v>#REF!</v>
      </c>
      <c r="H4418" s="92">
        <f t="shared" si="306"/>
        <v>189</v>
      </c>
      <c r="I4418" s="92">
        <f t="shared" ref="I4418:I4481" si="308">LN(H4418)</f>
        <v>5.2417470150596426</v>
      </c>
      <c r="J4418" s="149">
        <f t="shared" si="307"/>
        <v>17.007258342991332</v>
      </c>
    </row>
    <row r="4419" spans="1:10" x14ac:dyDescent="0.25">
      <c r="A4419" s="92">
        <f t="shared" si="304"/>
        <v>38</v>
      </c>
      <c r="B4419" s="5" t="s">
        <v>29</v>
      </c>
      <c r="C4419" s="26">
        <v>43930</v>
      </c>
      <c r="D4419" s="4">
        <v>7</v>
      </c>
      <c r="E4419" s="29">
        <v>196</v>
      </c>
      <c r="F4419" s="4">
        <v>1</v>
      </c>
      <c r="G4419" s="82">
        <f>F4419+G4395</f>
        <v>280</v>
      </c>
      <c r="H4419" s="92">
        <f t="shared" si="306"/>
        <v>196</v>
      </c>
      <c r="I4419" s="92">
        <f t="shared" si="308"/>
        <v>5.2781146592305168</v>
      </c>
      <c r="J4419" s="149">
        <f t="shared" si="307"/>
        <v>19.200460654313716</v>
      </c>
    </row>
    <row r="4420" spans="1:10" x14ac:dyDescent="0.25">
      <c r="A4420" s="92">
        <f t="shared" ref="A4420:A4483" si="309">IF(EXACT(B4420,B4419),A4419+1,1)</f>
        <v>39</v>
      </c>
      <c r="B4420" s="5" t="s">
        <v>29</v>
      </c>
      <c r="C4420" s="26">
        <v>43931</v>
      </c>
      <c r="D4420" s="4">
        <v>1</v>
      </c>
      <c r="E4420" s="29">
        <v>197</v>
      </c>
      <c r="G4420" s="82" t="e">
        <f>F4420+G4396</f>
        <v>#REF!</v>
      </c>
      <c r="H4420" s="92">
        <f t="shared" si="306"/>
        <v>197</v>
      </c>
      <c r="I4420" s="92">
        <f t="shared" si="308"/>
        <v>5.2832037287379885</v>
      </c>
      <c r="J4420" s="149">
        <f t="shared" si="307"/>
        <v>22.859822949553124</v>
      </c>
    </row>
    <row r="4421" spans="1:10" x14ac:dyDescent="0.25">
      <c r="A4421" s="92">
        <f t="shared" si="309"/>
        <v>40</v>
      </c>
      <c r="B4421" s="5" t="s">
        <v>29</v>
      </c>
      <c r="C4421" s="26">
        <v>43932</v>
      </c>
      <c r="D4421" s="4">
        <v>3</v>
      </c>
      <c r="E4421" s="29">
        <v>200</v>
      </c>
      <c r="G4421" s="82">
        <f>F4421+G4397</f>
        <v>304</v>
      </c>
      <c r="H4421" s="92">
        <f t="shared" si="306"/>
        <v>200</v>
      </c>
      <c r="I4421" s="92">
        <f t="shared" si="308"/>
        <v>5.2983173665480363</v>
      </c>
      <c r="J4421" s="149">
        <f t="shared" si="307"/>
        <v>27.589555142259901</v>
      </c>
    </row>
    <row r="4422" spans="1:10" x14ac:dyDescent="0.25">
      <c r="A4422" s="92">
        <f t="shared" si="309"/>
        <v>41</v>
      </c>
      <c r="B4422" s="5" t="s">
        <v>29</v>
      </c>
      <c r="C4422" s="26">
        <v>43933</v>
      </c>
      <c r="D4422" s="4">
        <v>3</v>
      </c>
      <c r="E4422" s="29">
        <v>203</v>
      </c>
      <c r="G4422" s="82" t="e">
        <f>F4422+G4398</f>
        <v>#REF!</v>
      </c>
      <c r="H4422" s="92">
        <f t="shared" si="306"/>
        <v>203</v>
      </c>
      <c r="I4422" s="92">
        <f t="shared" si="308"/>
        <v>5.3132059790417872</v>
      </c>
      <c r="J4422" s="149">
        <f t="shared" si="307"/>
        <v>36.195339675817593</v>
      </c>
    </row>
    <row r="4423" spans="1:10" x14ac:dyDescent="0.25">
      <c r="A4423" s="92">
        <f t="shared" si="309"/>
        <v>42</v>
      </c>
      <c r="B4423" s="5" t="s">
        <v>29</v>
      </c>
      <c r="C4423" s="26">
        <v>43934</v>
      </c>
      <c r="D4423" s="4">
        <v>2</v>
      </c>
      <c r="E4423" s="29">
        <v>205</v>
      </c>
      <c r="G4423" s="82" t="e">
        <f>F4423+G4399</f>
        <v>#REF!</v>
      </c>
      <c r="H4423" s="92">
        <f t="shared" si="306"/>
        <v>205</v>
      </c>
      <c r="I4423" s="92">
        <f t="shared" si="308"/>
        <v>5.3230099791384085</v>
      </c>
      <c r="J4423" s="149">
        <f t="shared" si="307"/>
        <v>43.392518810464544</v>
      </c>
    </row>
    <row r="4424" spans="1:10" x14ac:dyDescent="0.25">
      <c r="A4424" s="92">
        <f t="shared" si="309"/>
        <v>43</v>
      </c>
      <c r="B4424" s="5" t="s">
        <v>29</v>
      </c>
      <c r="C4424" s="26">
        <v>43935</v>
      </c>
      <c r="D4424" s="4">
        <v>2</v>
      </c>
      <c r="E4424" s="29">
        <v>207</v>
      </c>
      <c r="G4424" s="82">
        <f>F4424+G4400</f>
        <v>292</v>
      </c>
      <c r="H4424" s="92">
        <f t="shared" si="306"/>
        <v>207</v>
      </c>
      <c r="I4424" s="92">
        <f t="shared" si="308"/>
        <v>5.3327187932653688</v>
      </c>
      <c r="J4424" s="149">
        <f t="shared" si="307"/>
        <v>47.031988967484402</v>
      </c>
    </row>
    <row r="4425" spans="1:10" x14ac:dyDescent="0.25">
      <c r="A4425" s="92">
        <f t="shared" si="309"/>
        <v>44</v>
      </c>
      <c r="B4425" s="5" t="s">
        <v>29</v>
      </c>
      <c r="C4425" s="26">
        <v>43936</v>
      </c>
      <c r="D4425" s="4">
        <v>2</v>
      </c>
      <c r="E4425" s="29">
        <v>209</v>
      </c>
      <c r="G4425" s="82">
        <f>F4425+G4401</f>
        <v>332</v>
      </c>
      <c r="H4425" s="92">
        <f t="shared" si="306"/>
        <v>209</v>
      </c>
      <c r="I4425" s="92">
        <f t="shared" si="308"/>
        <v>5.3423342519648109</v>
      </c>
      <c r="J4425" s="149">
        <f t="shared" si="307"/>
        <v>52.386482111307181</v>
      </c>
    </row>
    <row r="4426" spans="1:10" x14ac:dyDescent="0.25">
      <c r="A4426" s="92">
        <f t="shared" si="309"/>
        <v>45</v>
      </c>
      <c r="B4426" s="5" t="s">
        <v>29</v>
      </c>
      <c r="C4426" s="26">
        <v>43937</v>
      </c>
      <c r="D4426" s="4">
        <v>3</v>
      </c>
      <c r="E4426" s="29">
        <v>212</v>
      </c>
      <c r="G4426" s="82" t="e">
        <f>F4426+G4402</f>
        <v>#REF!</v>
      </c>
      <c r="H4426" s="92">
        <f t="shared" si="306"/>
        <v>212</v>
      </c>
      <c r="I4426" s="92">
        <f t="shared" si="308"/>
        <v>5.3565862746720123</v>
      </c>
      <c r="J4426" s="149">
        <f t="shared" si="307"/>
        <v>60.779394943931031</v>
      </c>
    </row>
    <row r="4427" spans="1:10" x14ac:dyDescent="0.25">
      <c r="A4427" s="92">
        <f t="shared" si="309"/>
        <v>46</v>
      </c>
      <c r="B4427" s="5" t="s">
        <v>29</v>
      </c>
      <c r="C4427" s="26">
        <v>43938</v>
      </c>
      <c r="D4427" s="4">
        <v>6</v>
      </c>
      <c r="E4427" s="29">
        <v>218</v>
      </c>
      <c r="G4427" s="82" t="e">
        <f>F4427+G4403</f>
        <v>#REF!</v>
      </c>
      <c r="H4427" s="92">
        <f t="shared" si="306"/>
        <v>218</v>
      </c>
      <c r="I4427" s="92">
        <f t="shared" si="308"/>
        <v>5.3844950627890888</v>
      </c>
      <c r="J4427" s="149">
        <f t="shared" si="307"/>
        <v>53.052898612596394</v>
      </c>
    </row>
    <row r="4428" spans="1:10" x14ac:dyDescent="0.25">
      <c r="A4428" s="92">
        <f t="shared" si="309"/>
        <v>47</v>
      </c>
      <c r="B4428" s="5" t="s">
        <v>29</v>
      </c>
      <c r="C4428" s="26">
        <v>43939</v>
      </c>
      <c r="D4428" s="4">
        <v>3</v>
      </c>
      <c r="E4428" s="29">
        <v>221</v>
      </c>
      <c r="G4428" s="82">
        <f>F4428+G4404</f>
        <v>187</v>
      </c>
      <c r="H4428" s="92">
        <f t="shared" si="306"/>
        <v>221</v>
      </c>
      <c r="I4428" s="92">
        <f t="shared" si="308"/>
        <v>5.3981627015177525</v>
      </c>
      <c r="J4428" s="149">
        <f t="shared" si="307"/>
        <v>49.9476778740203</v>
      </c>
    </row>
    <row r="4429" spans="1:10" x14ac:dyDescent="0.25">
      <c r="A4429" s="92">
        <f t="shared" si="309"/>
        <v>48</v>
      </c>
      <c r="B4429" s="5" t="s">
        <v>29</v>
      </c>
      <c r="C4429" s="26">
        <v>43940</v>
      </c>
      <c r="D4429" s="4">
        <v>1</v>
      </c>
      <c r="E4429" s="29">
        <v>222</v>
      </c>
      <c r="G4429" s="82">
        <f>F4429+G4405</f>
        <v>11</v>
      </c>
      <c r="H4429" s="92">
        <f t="shared" si="306"/>
        <v>222</v>
      </c>
      <c r="I4429" s="92">
        <f t="shared" si="308"/>
        <v>5.4026773818722793</v>
      </c>
      <c r="J4429" s="149">
        <f t="shared" si="307"/>
        <v>49.694574544769964</v>
      </c>
    </row>
    <row r="4430" spans="1:10" x14ac:dyDescent="0.25">
      <c r="A4430" s="92">
        <f t="shared" si="309"/>
        <v>49</v>
      </c>
      <c r="B4430" s="5" t="s">
        <v>29</v>
      </c>
      <c r="C4430" s="26">
        <v>43941</v>
      </c>
      <c r="D4430" s="4">
        <v>2</v>
      </c>
      <c r="E4430" s="29">
        <v>224</v>
      </c>
      <c r="G4430" s="82">
        <f>F4430+G4406</f>
        <v>0</v>
      </c>
      <c r="H4430" s="92">
        <f t="shared" si="306"/>
        <v>224</v>
      </c>
      <c r="I4430" s="92">
        <f t="shared" si="308"/>
        <v>5.4116460518550396</v>
      </c>
      <c r="J4430" s="149">
        <f t="shared" si="307"/>
        <v>49.950571107175456</v>
      </c>
    </row>
    <row r="4431" spans="1:10" x14ac:dyDescent="0.25">
      <c r="A4431" s="92">
        <f t="shared" si="309"/>
        <v>50</v>
      </c>
      <c r="B4431" s="5" t="s">
        <v>29</v>
      </c>
      <c r="C4431" s="26">
        <v>43942</v>
      </c>
      <c r="D4431" s="4">
        <v>1</v>
      </c>
      <c r="E4431" s="29">
        <v>225</v>
      </c>
      <c r="G4431" s="82">
        <f>F4431+G4407</f>
        <v>0</v>
      </c>
      <c r="H4431" s="92">
        <f t="shared" si="306"/>
        <v>225</v>
      </c>
      <c r="I4431" s="92">
        <f t="shared" si="308"/>
        <v>5.4161004022044201</v>
      </c>
      <c r="J4431" s="149">
        <f t="shared" si="307"/>
        <v>53.80328173981956</v>
      </c>
    </row>
    <row r="4432" spans="1:10" x14ac:dyDescent="0.25">
      <c r="A4432" s="92">
        <f t="shared" si="309"/>
        <v>51</v>
      </c>
      <c r="B4432" s="5" t="s">
        <v>29</v>
      </c>
      <c r="C4432" s="26">
        <v>43943</v>
      </c>
      <c r="D4432" s="4">
        <v>5</v>
      </c>
      <c r="E4432" s="29">
        <v>230</v>
      </c>
      <c r="G4432" s="82">
        <f>F4432+G4408</f>
        <v>46</v>
      </c>
      <c r="H4432" s="92">
        <f t="shared" si="306"/>
        <v>230</v>
      </c>
      <c r="I4432" s="92">
        <f t="shared" si="308"/>
        <v>5.4380793089231956</v>
      </c>
      <c r="J4432" s="149">
        <f t="shared" si="307"/>
        <v>55.254243999666883</v>
      </c>
    </row>
    <row r="4433" spans="1:10" x14ac:dyDescent="0.25">
      <c r="A4433" s="92">
        <f t="shared" si="309"/>
        <v>52</v>
      </c>
      <c r="B4433" s="5" t="s">
        <v>29</v>
      </c>
      <c r="C4433" s="26">
        <v>43944</v>
      </c>
      <c r="D4433" s="4">
        <v>6</v>
      </c>
      <c r="E4433" s="29">
        <v>236</v>
      </c>
      <c r="G4433" s="82">
        <f>F4433+G4409</f>
        <v>67</v>
      </c>
      <c r="H4433" s="92">
        <f t="shared" si="306"/>
        <v>236</v>
      </c>
      <c r="I4433" s="92">
        <f t="shared" si="308"/>
        <v>5.4638318050256105</v>
      </c>
      <c r="J4433" s="149">
        <f t="shared" si="307"/>
        <v>53.840571489622171</v>
      </c>
    </row>
    <row r="4434" spans="1:10" x14ac:dyDescent="0.25">
      <c r="A4434" s="92">
        <f t="shared" si="309"/>
        <v>53</v>
      </c>
      <c r="B4434" s="5" t="s">
        <v>29</v>
      </c>
      <c r="C4434" s="26">
        <v>43945</v>
      </c>
      <c r="D4434" s="4">
        <v>3</v>
      </c>
      <c r="E4434" s="29">
        <v>239</v>
      </c>
      <c r="G4434" s="82">
        <f>F4434+G4410</f>
        <v>62</v>
      </c>
      <c r="H4434" s="92">
        <f t="shared" si="306"/>
        <v>239</v>
      </c>
      <c r="I4434" s="92">
        <f t="shared" si="308"/>
        <v>5.476463551931511</v>
      </c>
      <c r="J4434" s="149">
        <f t="shared" si="307"/>
        <v>53.772779674228005</v>
      </c>
    </row>
    <row r="4435" spans="1:10" x14ac:dyDescent="0.25">
      <c r="A4435" s="92">
        <f t="shared" si="309"/>
        <v>54</v>
      </c>
      <c r="B4435" s="5" t="s">
        <v>29</v>
      </c>
      <c r="C4435" s="26">
        <v>43946</v>
      </c>
      <c r="D4435" s="4">
        <v>3</v>
      </c>
      <c r="E4435" s="29">
        <v>242</v>
      </c>
      <c r="G4435" s="82">
        <f>F4435+G4411</f>
        <v>69</v>
      </c>
      <c r="H4435" s="92">
        <f t="shared" si="306"/>
        <v>242</v>
      </c>
      <c r="I4435" s="92">
        <f t="shared" si="308"/>
        <v>5.4889377261566867</v>
      </c>
      <c r="J4435" s="149">
        <f t="shared" si="307"/>
        <v>49.222037061803128</v>
      </c>
    </row>
    <row r="4436" spans="1:10" x14ac:dyDescent="0.25">
      <c r="A4436" s="92">
        <f t="shared" si="309"/>
        <v>55</v>
      </c>
      <c r="B4436" s="5" t="s">
        <v>29</v>
      </c>
      <c r="C4436" s="26">
        <v>43947</v>
      </c>
      <c r="D4436" s="4">
        <v>0</v>
      </c>
      <c r="E4436" s="29">
        <v>242</v>
      </c>
      <c r="G4436" s="82">
        <f>F4436+G4412</f>
        <v>63</v>
      </c>
      <c r="H4436" s="92">
        <f t="shared" si="306"/>
        <v>242</v>
      </c>
      <c r="I4436" s="92">
        <f t="shared" si="308"/>
        <v>5.4889377261566867</v>
      </c>
      <c r="J4436" s="149">
        <f t="shared" si="307"/>
        <v>48.63692073035093</v>
      </c>
    </row>
    <row r="4437" spans="1:10" x14ac:dyDescent="0.25">
      <c r="A4437" s="92">
        <f t="shared" si="309"/>
        <v>56</v>
      </c>
      <c r="B4437" s="5" t="s">
        <v>29</v>
      </c>
      <c r="C4437" s="26">
        <v>43948</v>
      </c>
      <c r="D4437" s="4">
        <v>0</v>
      </c>
      <c r="E4437" s="29">
        <v>242</v>
      </c>
      <c r="G4437" s="82">
        <f>F4437+G4413</f>
        <v>108</v>
      </c>
      <c r="H4437" s="92">
        <f t="shared" ref="H4437:H4500" si="310">IF(EXACT(B4437,B4436),D4437+H4436,E4437)</f>
        <v>242</v>
      </c>
      <c r="I4437" s="92">
        <f t="shared" si="308"/>
        <v>5.4889377261566867</v>
      </c>
      <c r="J4437" s="149">
        <f t="shared" si="307"/>
        <v>54.393162364907063</v>
      </c>
    </row>
    <row r="4438" spans="1:10" x14ac:dyDescent="0.25">
      <c r="A4438" s="92">
        <f t="shared" si="309"/>
        <v>57</v>
      </c>
      <c r="B4438" s="5" t="s">
        <v>29</v>
      </c>
      <c r="C4438" s="26">
        <v>43949</v>
      </c>
      <c r="D4438" s="4">
        <v>1</v>
      </c>
      <c r="E4438" s="29">
        <v>243</v>
      </c>
      <c r="G4438" s="82">
        <f>F4438+G4414</f>
        <v>106</v>
      </c>
      <c r="H4438" s="92">
        <f t="shared" si="310"/>
        <v>243</v>
      </c>
      <c r="I4438" s="92">
        <f t="shared" si="308"/>
        <v>5.4930614433405482</v>
      </c>
      <c r="J4438" s="149">
        <f t="shared" si="307"/>
        <v>66.103105615319762</v>
      </c>
    </row>
    <row r="4439" spans="1:10" x14ac:dyDescent="0.25">
      <c r="A4439" s="92">
        <f t="shared" si="309"/>
        <v>58</v>
      </c>
      <c r="B4439" s="5" t="s">
        <v>29</v>
      </c>
      <c r="C4439" s="26">
        <v>43950</v>
      </c>
      <c r="D4439" s="4">
        <v>0</v>
      </c>
      <c r="E4439" s="29">
        <v>243</v>
      </c>
      <c r="G4439" s="82" t="e">
        <f>F4439+G4415</f>
        <v>#REF!</v>
      </c>
      <c r="H4439" s="92">
        <f t="shared" si="310"/>
        <v>243</v>
      </c>
      <c r="I4439" s="92">
        <f t="shared" si="308"/>
        <v>5.4930614433405482</v>
      </c>
      <c r="J4439" s="149">
        <f t="shared" si="307"/>
        <v>102.42731673171153</v>
      </c>
    </row>
    <row r="4440" spans="1:10" x14ac:dyDescent="0.25">
      <c r="A4440" s="92">
        <f t="shared" si="309"/>
        <v>59</v>
      </c>
      <c r="B4440" s="5" t="s">
        <v>29</v>
      </c>
      <c r="C4440" s="26">
        <v>43951</v>
      </c>
      <c r="D4440" s="4">
        <v>0</v>
      </c>
      <c r="E4440" s="29">
        <v>243</v>
      </c>
      <c r="G4440" s="82" t="e">
        <f>F4440+G4416</f>
        <v>#REF!</v>
      </c>
      <c r="H4440" s="92">
        <f t="shared" si="310"/>
        <v>243</v>
      </c>
      <c r="I4440" s="92">
        <f t="shared" si="308"/>
        <v>5.4930614433405482</v>
      </c>
      <c r="J4440" s="149">
        <f t="shared" si="307"/>
        <v>194.10186506478382</v>
      </c>
    </row>
    <row r="4441" spans="1:10" x14ac:dyDescent="0.25">
      <c r="A4441" s="92">
        <f t="shared" si="309"/>
        <v>60</v>
      </c>
      <c r="B4441" s="5" t="s">
        <v>29</v>
      </c>
      <c r="C4441" s="26">
        <v>43952</v>
      </c>
      <c r="D4441" s="4">
        <v>0</v>
      </c>
      <c r="E4441" s="29">
        <v>243</v>
      </c>
      <c r="G4441" s="82" t="e">
        <f>F4441+G4417</f>
        <v>#REF!</v>
      </c>
      <c r="H4441" s="92">
        <f t="shared" si="310"/>
        <v>243</v>
      </c>
      <c r="I4441" s="92">
        <f t="shared" si="308"/>
        <v>5.4930614433405482</v>
      </c>
      <c r="J4441" s="149">
        <f t="shared" si="307"/>
        <v>379.80990868903621</v>
      </c>
    </row>
    <row r="4442" spans="1:10" x14ac:dyDescent="0.25">
      <c r="A4442" s="92">
        <f t="shared" si="309"/>
        <v>61</v>
      </c>
      <c r="B4442" s="5" t="s">
        <v>29</v>
      </c>
      <c r="C4442" s="26">
        <v>43953</v>
      </c>
      <c r="D4442" s="4">
        <v>0</v>
      </c>
      <c r="E4442" s="29">
        <v>243</v>
      </c>
      <c r="G4442" s="82" t="e">
        <f>F4442+G4418</f>
        <v>#REF!</v>
      </c>
      <c r="H4442" s="92">
        <f t="shared" si="310"/>
        <v>243</v>
      </c>
      <c r="I4442" s="92">
        <f t="shared" si="308"/>
        <v>5.4930614433405482</v>
      </c>
      <c r="J4442" s="149">
        <f t="shared" si="307"/>
        <v>941.29253730753783</v>
      </c>
    </row>
    <row r="4443" spans="1:10" x14ac:dyDescent="0.25">
      <c r="A4443" s="92">
        <f t="shared" si="309"/>
        <v>62</v>
      </c>
      <c r="B4443" s="5" t="s">
        <v>29</v>
      </c>
      <c r="C4443" s="26">
        <v>43954</v>
      </c>
      <c r="D4443" s="4">
        <v>0</v>
      </c>
      <c r="E4443" s="29">
        <v>243</v>
      </c>
      <c r="G4443" s="82">
        <f>F4443+G4419</f>
        <v>280</v>
      </c>
      <c r="H4443" s="92">
        <f t="shared" si="310"/>
        <v>243</v>
      </c>
      <c r="I4443" s="92">
        <f t="shared" si="308"/>
        <v>5.4930614433405482</v>
      </c>
      <c r="J4443" s="149">
        <f t="shared" si="307"/>
        <v>1176.6156716344224</v>
      </c>
    </row>
    <row r="4444" spans="1:10" x14ac:dyDescent="0.25">
      <c r="A4444" s="92">
        <f t="shared" si="309"/>
        <v>63</v>
      </c>
      <c r="B4444" s="5" t="s">
        <v>29</v>
      </c>
      <c r="C4444" s="26">
        <v>43955</v>
      </c>
      <c r="D4444" s="4">
        <v>0</v>
      </c>
      <c r="E4444" s="29">
        <v>243</v>
      </c>
      <c r="G4444" s="82" t="e">
        <f>F4444+G4420</f>
        <v>#REF!</v>
      </c>
      <c r="H4444" s="92">
        <f t="shared" si="310"/>
        <v>243</v>
      </c>
      <c r="I4444" s="92">
        <f t="shared" si="308"/>
        <v>5.4930614433405482</v>
      </c>
      <c r="J4444" s="149">
        <f t="shared" si="307"/>
        <v>2017.0554370875809</v>
      </c>
    </row>
    <row r="4445" spans="1:10" x14ac:dyDescent="0.25">
      <c r="A4445" s="92">
        <f t="shared" si="309"/>
        <v>64</v>
      </c>
      <c r="B4445" s="5" t="s">
        <v>29</v>
      </c>
      <c r="C4445" s="26">
        <v>43956</v>
      </c>
      <c r="D4445" s="4">
        <v>1</v>
      </c>
      <c r="E4445" s="29">
        <v>244</v>
      </c>
      <c r="G4445" s="82">
        <f>F4445+G4421</f>
        <v>304</v>
      </c>
      <c r="H4445" s="92">
        <f t="shared" si="310"/>
        <v>244</v>
      </c>
      <c r="I4445" s="92">
        <f t="shared" si="308"/>
        <v>5.4971682252932021</v>
      </c>
      <c r="J4445" s="149">
        <f t="shared" si="307"/>
        <v>2025.3732149923853</v>
      </c>
    </row>
    <row r="4446" spans="1:10" x14ac:dyDescent="0.25">
      <c r="A4446" s="92">
        <f t="shared" si="309"/>
        <v>65</v>
      </c>
      <c r="B4446" s="5" t="s">
        <v>29</v>
      </c>
      <c r="C4446" s="26">
        <v>43957</v>
      </c>
      <c r="D4446" s="4">
        <v>0</v>
      </c>
      <c r="E4446" s="29">
        <v>244</v>
      </c>
      <c r="G4446" s="82" t="e">
        <f>F4446+G4422</f>
        <v>#REF!</v>
      </c>
      <c r="H4446" s="92">
        <f t="shared" si="310"/>
        <v>244</v>
      </c>
      <c r="I4446" s="92">
        <f t="shared" si="308"/>
        <v>5.4971682252932021</v>
      </c>
      <c r="J4446" s="149">
        <f t="shared" si="307"/>
        <v>1181.4677087455582</v>
      </c>
    </row>
    <row r="4447" spans="1:10" x14ac:dyDescent="0.25">
      <c r="A4447" s="92">
        <f t="shared" si="309"/>
        <v>66</v>
      </c>
      <c r="B4447" s="5" t="s">
        <v>29</v>
      </c>
      <c r="C4447" s="26">
        <v>43958</v>
      </c>
      <c r="D4447" s="4">
        <v>0</v>
      </c>
      <c r="E4447" s="29">
        <v>244</v>
      </c>
      <c r="F4447" s="4">
        <v>1</v>
      </c>
      <c r="G4447" s="82" t="e">
        <f>F4447+G4423</f>
        <v>#REF!</v>
      </c>
      <c r="H4447" s="92">
        <f t="shared" si="310"/>
        <v>244</v>
      </c>
      <c r="I4447" s="92">
        <f t="shared" si="308"/>
        <v>5.4971682252932021</v>
      </c>
      <c r="J4447" s="149">
        <f t="shared" si="307"/>
        <v>945.1741669964465</v>
      </c>
    </row>
    <row r="4448" spans="1:10" x14ac:dyDescent="0.25">
      <c r="A4448" s="92">
        <f t="shared" si="309"/>
        <v>67</v>
      </c>
      <c r="B4448" s="5" t="s">
        <v>29</v>
      </c>
      <c r="C4448" s="26">
        <v>43959</v>
      </c>
      <c r="D4448" s="4">
        <v>0</v>
      </c>
      <c r="E4448" s="29">
        <v>244</v>
      </c>
      <c r="G4448" s="82">
        <f>F4448+G4424</f>
        <v>292</v>
      </c>
      <c r="H4448" s="92">
        <f t="shared" si="310"/>
        <v>244</v>
      </c>
      <c r="I4448" s="92">
        <f t="shared" si="308"/>
        <v>5.4971682252932021</v>
      </c>
      <c r="J4448" s="149">
        <f t="shared" si="307"/>
        <v>886.10078155916858</v>
      </c>
    </row>
    <row r="4449" spans="1:10" x14ac:dyDescent="0.25">
      <c r="A4449" s="92">
        <f t="shared" si="309"/>
        <v>68</v>
      </c>
      <c r="B4449" s="5" t="s">
        <v>29</v>
      </c>
      <c r="C4449" s="26">
        <v>43960</v>
      </c>
      <c r="D4449" s="4">
        <v>0</v>
      </c>
      <c r="E4449" s="29">
        <v>244</v>
      </c>
      <c r="G4449" s="82">
        <f>F4449+G4425</f>
        <v>332</v>
      </c>
      <c r="H4449" s="92">
        <f t="shared" si="310"/>
        <v>244</v>
      </c>
      <c r="I4449" s="92">
        <f t="shared" si="308"/>
        <v>5.4971682252932021</v>
      </c>
      <c r="J4449" s="149">
        <f t="shared" si="307"/>
        <v>945.1741669964465</v>
      </c>
    </row>
    <row r="4450" spans="1:10" x14ac:dyDescent="0.25">
      <c r="A4450" s="92">
        <f t="shared" si="309"/>
        <v>69</v>
      </c>
      <c r="B4450" s="5" t="s">
        <v>29</v>
      </c>
      <c r="C4450" s="26">
        <v>43961</v>
      </c>
      <c r="D4450" s="4">
        <v>0</v>
      </c>
      <c r="E4450" s="29">
        <v>244</v>
      </c>
      <c r="G4450" s="82" t="e">
        <f>F4450+G4426</f>
        <v>#REF!</v>
      </c>
      <c r="H4450" s="92">
        <f t="shared" si="310"/>
        <v>244</v>
      </c>
      <c r="I4450" s="92">
        <f t="shared" si="308"/>
        <v>5.4971682252932021</v>
      </c>
      <c r="J4450" s="149">
        <f t="shared" si="307"/>
        <v>1181.4677087455582</v>
      </c>
    </row>
    <row r="4451" spans="1:10" x14ac:dyDescent="0.25">
      <c r="A4451" s="92">
        <f t="shared" si="309"/>
        <v>70</v>
      </c>
      <c r="B4451" s="5" t="s">
        <v>29</v>
      </c>
      <c r="C4451" s="26">
        <v>43962</v>
      </c>
      <c r="D4451" s="4">
        <v>0</v>
      </c>
      <c r="E4451" s="29">
        <v>244</v>
      </c>
      <c r="G4451" s="82" t="e">
        <f>F4451+G4427</f>
        <v>#REF!</v>
      </c>
      <c r="H4451" s="92">
        <f t="shared" si="310"/>
        <v>244</v>
      </c>
      <c r="I4451" s="92">
        <f t="shared" si="308"/>
        <v>5.4971682252932021</v>
      </c>
      <c r="J4451" s="149">
        <f t="shared" si="307"/>
        <v>2025.3732149923853</v>
      </c>
    </row>
    <row r="4452" spans="1:10" x14ac:dyDescent="0.25">
      <c r="A4452" s="92">
        <f t="shared" si="309"/>
        <v>71</v>
      </c>
      <c r="B4452" s="5" t="s">
        <v>29</v>
      </c>
      <c r="C4452" s="26">
        <v>43963</v>
      </c>
      <c r="D4452" s="4">
        <v>0</v>
      </c>
      <c r="E4452" s="29">
        <v>244</v>
      </c>
      <c r="G4452" s="82">
        <f>F4452+G4428</f>
        <v>187</v>
      </c>
      <c r="H4452" s="92">
        <f t="shared" si="310"/>
        <v>244</v>
      </c>
      <c r="I4452" s="92">
        <f t="shared" si="308"/>
        <v>5.4971682252932021</v>
      </c>
      <c r="J4452" s="149" t="e">
        <f t="shared" si="307"/>
        <v>#DIV/0!</v>
      </c>
    </row>
    <row r="4453" spans="1:10" x14ac:dyDescent="0.25">
      <c r="A4453" s="92">
        <f t="shared" si="309"/>
        <v>72</v>
      </c>
      <c r="B4453" s="5" t="s">
        <v>29</v>
      </c>
      <c r="C4453" s="26">
        <v>43964</v>
      </c>
      <c r="D4453" s="4">
        <v>0</v>
      </c>
      <c r="E4453" s="29">
        <v>244</v>
      </c>
      <c r="G4453" s="82">
        <f>F4453+G4429</f>
        <v>11</v>
      </c>
      <c r="H4453" s="92">
        <f t="shared" si="310"/>
        <v>244</v>
      </c>
      <c r="I4453" s="92">
        <f t="shared" si="308"/>
        <v>5.4971682252932021</v>
      </c>
      <c r="J4453" s="149" t="e">
        <f t="shared" ref="J4453:J4516" si="311">LN(2)/SLOPE(I4446:I4453,A4446:A4453)</f>
        <v>#DIV/0!</v>
      </c>
    </row>
    <row r="4454" spans="1:10" x14ac:dyDescent="0.25">
      <c r="A4454" s="92">
        <f t="shared" si="309"/>
        <v>73</v>
      </c>
      <c r="B4454" s="5" t="s">
        <v>29</v>
      </c>
      <c r="C4454" s="26">
        <v>43965</v>
      </c>
      <c r="D4454" s="4">
        <v>0</v>
      </c>
      <c r="E4454" s="29">
        <v>244</v>
      </c>
      <c r="G4454" s="82">
        <f>F4454+G4430</f>
        <v>0</v>
      </c>
      <c r="H4454" s="92">
        <f t="shared" si="310"/>
        <v>244</v>
      </c>
      <c r="I4454" s="92">
        <f t="shared" si="308"/>
        <v>5.4971682252932021</v>
      </c>
      <c r="J4454" s="149" t="e">
        <f t="shared" si="311"/>
        <v>#DIV/0!</v>
      </c>
    </row>
    <row r="4455" spans="1:10" x14ac:dyDescent="0.25">
      <c r="A4455" s="92">
        <f t="shared" si="309"/>
        <v>74</v>
      </c>
      <c r="B4455" s="5" t="s">
        <v>29</v>
      </c>
      <c r="C4455" s="26">
        <v>43966</v>
      </c>
      <c r="D4455" s="4">
        <v>0</v>
      </c>
      <c r="E4455" s="29">
        <v>244</v>
      </c>
      <c r="G4455" s="82">
        <f>F4455+G4431</f>
        <v>0</v>
      </c>
      <c r="H4455" s="92">
        <f t="shared" si="310"/>
        <v>244</v>
      </c>
      <c r="I4455" s="92">
        <f t="shared" si="308"/>
        <v>5.4971682252932021</v>
      </c>
      <c r="J4455" s="149" t="e">
        <f t="shared" si="311"/>
        <v>#DIV/0!</v>
      </c>
    </row>
    <row r="4456" spans="1:10" x14ac:dyDescent="0.25">
      <c r="A4456" s="92">
        <f t="shared" si="309"/>
        <v>75</v>
      </c>
      <c r="B4456" s="5" t="s">
        <v>29</v>
      </c>
      <c r="C4456" s="26">
        <v>43967</v>
      </c>
      <c r="D4456" s="4">
        <v>1</v>
      </c>
      <c r="E4456" s="29">
        <v>245</v>
      </c>
      <c r="G4456" s="82">
        <f>F4456+G4432</f>
        <v>46</v>
      </c>
      <c r="H4456" s="92">
        <f t="shared" si="310"/>
        <v>245</v>
      </c>
      <c r="I4456" s="92">
        <f t="shared" si="308"/>
        <v>5.5012582105447274</v>
      </c>
      <c r="J4456" s="149">
        <f t="shared" si="311"/>
        <v>2033.6909928018517</v>
      </c>
    </row>
    <row r="4457" spans="1:10" x14ac:dyDescent="0.25">
      <c r="A4457" s="92">
        <f t="shared" si="309"/>
        <v>76</v>
      </c>
      <c r="B4457" s="5" t="s">
        <v>29</v>
      </c>
      <c r="C4457" s="26">
        <v>43968</v>
      </c>
      <c r="D4457" s="4">
        <v>0</v>
      </c>
      <c r="E4457" s="29">
        <v>245</v>
      </c>
      <c r="G4457" s="82">
        <f>F4457+G4433</f>
        <v>67</v>
      </c>
      <c r="H4457" s="92">
        <f t="shared" si="310"/>
        <v>245</v>
      </c>
      <c r="I4457" s="92">
        <f t="shared" si="308"/>
        <v>5.5012582105447274</v>
      </c>
      <c r="J4457" s="149">
        <f t="shared" si="311"/>
        <v>1186.3197458010802</v>
      </c>
    </row>
    <row r="4458" spans="1:10" x14ac:dyDescent="0.25">
      <c r="A4458" s="92">
        <f t="shared" si="309"/>
        <v>77</v>
      </c>
      <c r="B4458" s="5" t="s">
        <v>29</v>
      </c>
      <c r="C4458" s="26">
        <v>43969</v>
      </c>
      <c r="D4458" s="4">
        <v>4</v>
      </c>
      <c r="E4458" s="29">
        <v>249</v>
      </c>
      <c r="G4458" s="82">
        <f>F4458+G4434</f>
        <v>62</v>
      </c>
      <c r="H4458" s="92">
        <f t="shared" si="310"/>
        <v>249</v>
      </c>
      <c r="I4458" s="92">
        <f t="shared" si="308"/>
        <v>5.5174528964647074</v>
      </c>
      <c r="J4458" s="149">
        <f t="shared" si="311"/>
        <v>333.25798918508633</v>
      </c>
    </row>
    <row r="4459" spans="1:10" x14ac:dyDescent="0.25">
      <c r="A4459" s="92">
        <f t="shared" si="309"/>
        <v>78</v>
      </c>
      <c r="B4459" s="5" t="s">
        <v>29</v>
      </c>
      <c r="C4459" s="26">
        <v>43970</v>
      </c>
      <c r="D4459" s="4">
        <v>0</v>
      </c>
      <c r="E4459" s="29">
        <v>249</v>
      </c>
      <c r="G4459" s="82">
        <f>F4459+G4435</f>
        <v>69</v>
      </c>
      <c r="H4459" s="92">
        <f t="shared" si="310"/>
        <v>249</v>
      </c>
      <c r="I4459" s="92">
        <f t="shared" si="308"/>
        <v>5.5174528964647074</v>
      </c>
      <c r="J4459" s="149">
        <f t="shared" si="311"/>
        <v>224.13296175674037</v>
      </c>
    </row>
    <row r="4460" spans="1:10" x14ac:dyDescent="0.25">
      <c r="A4460" s="92">
        <f t="shared" si="309"/>
        <v>79</v>
      </c>
      <c r="B4460" s="5" t="s">
        <v>29</v>
      </c>
      <c r="C4460" s="26">
        <v>43971</v>
      </c>
      <c r="D4460" s="4">
        <v>0</v>
      </c>
      <c r="E4460" s="29">
        <v>249</v>
      </c>
      <c r="G4460" s="82">
        <f>F4460+G4436</f>
        <v>63</v>
      </c>
      <c r="H4460" s="92">
        <f t="shared" si="310"/>
        <v>249</v>
      </c>
      <c r="I4460" s="92">
        <f t="shared" si="308"/>
        <v>5.5174528964647074</v>
      </c>
      <c r="J4460" s="149">
        <f t="shared" si="311"/>
        <v>191.35751219809674</v>
      </c>
    </row>
    <row r="4461" spans="1:10" x14ac:dyDescent="0.25">
      <c r="A4461" s="92">
        <f t="shared" si="309"/>
        <v>80</v>
      </c>
      <c r="B4461" s="5" t="s">
        <v>29</v>
      </c>
      <c r="C4461" s="26">
        <v>43972</v>
      </c>
      <c r="D4461" s="4">
        <v>5</v>
      </c>
      <c r="E4461" s="29">
        <v>254</v>
      </c>
      <c r="G4461" s="82">
        <f>F4461+G4437</f>
        <v>108</v>
      </c>
      <c r="H4461" s="92">
        <f t="shared" si="310"/>
        <v>254</v>
      </c>
      <c r="I4461" s="92">
        <f t="shared" si="308"/>
        <v>5.5373342670185366</v>
      </c>
      <c r="J4461" s="149">
        <f t="shared" si="311"/>
        <v>130.14974874703654</v>
      </c>
    </row>
    <row r="4462" spans="1:10" x14ac:dyDescent="0.25">
      <c r="A4462" s="92">
        <f t="shared" si="309"/>
        <v>81</v>
      </c>
      <c r="B4462" s="5" t="s">
        <v>29</v>
      </c>
      <c r="C4462" s="26">
        <v>43973</v>
      </c>
      <c r="D4462" s="4">
        <v>4</v>
      </c>
      <c r="E4462" s="29">
        <v>258</v>
      </c>
      <c r="G4462" s="82">
        <f>F4462+G4438</f>
        <v>106</v>
      </c>
      <c r="H4462" s="92">
        <f t="shared" si="310"/>
        <v>258</v>
      </c>
      <c r="I4462" s="92">
        <f t="shared" si="308"/>
        <v>5.5529595849216173</v>
      </c>
      <c r="J4462" s="149">
        <f t="shared" si="311"/>
        <v>93.985473148428213</v>
      </c>
    </row>
    <row r="4463" spans="1:10" x14ac:dyDescent="0.25">
      <c r="A4463" s="92">
        <f t="shared" si="309"/>
        <v>82</v>
      </c>
      <c r="B4463" s="5" t="s">
        <v>29</v>
      </c>
      <c r="C4463" s="26">
        <v>43974</v>
      </c>
      <c r="D4463" s="4">
        <v>0</v>
      </c>
      <c r="E4463" s="29">
        <v>258</v>
      </c>
      <c r="G4463" s="82" t="e">
        <f>F4463+G4439</f>
        <v>#REF!</v>
      </c>
      <c r="H4463" s="92">
        <f t="shared" si="310"/>
        <v>258</v>
      </c>
      <c r="I4463" s="92">
        <f t="shared" si="308"/>
        <v>5.5529595849216173</v>
      </c>
      <c r="J4463" s="149">
        <f t="shared" si="311"/>
        <v>85.61643301906031</v>
      </c>
    </row>
    <row r="4464" spans="1:10" x14ac:dyDescent="0.25">
      <c r="A4464" s="92">
        <f t="shared" si="309"/>
        <v>83</v>
      </c>
      <c r="B4464" s="5" t="s">
        <v>29</v>
      </c>
      <c r="C4464" s="26">
        <v>43975</v>
      </c>
      <c r="D4464" s="4">
        <v>0</v>
      </c>
      <c r="E4464" s="29">
        <v>258</v>
      </c>
      <c r="G4464" s="82" t="e">
        <f>F4464+G4440</f>
        <v>#REF!</v>
      </c>
      <c r="H4464" s="92">
        <f t="shared" si="310"/>
        <v>258</v>
      </c>
      <c r="I4464" s="92">
        <f t="shared" si="308"/>
        <v>5.5529595849216173</v>
      </c>
      <c r="J4464" s="149">
        <f t="shared" si="311"/>
        <v>87.444385690396459</v>
      </c>
    </row>
    <row r="4465" spans="1:10" x14ac:dyDescent="0.25">
      <c r="A4465" s="92">
        <f t="shared" si="309"/>
        <v>84</v>
      </c>
      <c r="B4465" s="5" t="s">
        <v>29</v>
      </c>
      <c r="C4465" s="26">
        <v>43976</v>
      </c>
      <c r="D4465" s="4">
        <v>0</v>
      </c>
      <c r="E4465" s="29">
        <v>258</v>
      </c>
      <c r="G4465" s="82" t="e">
        <f>F4465+G4441</f>
        <v>#REF!</v>
      </c>
      <c r="H4465" s="92">
        <f t="shared" si="310"/>
        <v>258</v>
      </c>
      <c r="I4465" s="92">
        <f t="shared" si="308"/>
        <v>5.5529595849216173</v>
      </c>
      <c r="J4465" s="149">
        <f t="shared" si="311"/>
        <v>106.20510682763098</v>
      </c>
    </row>
    <row r="4466" spans="1:10" x14ac:dyDescent="0.25">
      <c r="A4466" s="92">
        <f t="shared" si="309"/>
        <v>85</v>
      </c>
      <c r="B4466" s="5" t="s">
        <v>29</v>
      </c>
      <c r="C4466" s="26">
        <v>43977</v>
      </c>
      <c r="D4466" s="4">
        <v>2</v>
      </c>
      <c r="E4466" s="29">
        <v>260</v>
      </c>
      <c r="G4466" s="82" t="e">
        <f>F4466+G4442</f>
        <v>#REF!</v>
      </c>
      <c r="H4466" s="92">
        <f t="shared" si="310"/>
        <v>260</v>
      </c>
      <c r="I4466" s="92">
        <f t="shared" si="308"/>
        <v>5.5606816310155276</v>
      </c>
      <c r="J4466" s="149">
        <f t="shared" si="311"/>
        <v>110.48045339780094</v>
      </c>
    </row>
    <row r="4467" spans="1:10" x14ac:dyDescent="0.25">
      <c r="A4467" s="92">
        <f t="shared" si="309"/>
        <v>86</v>
      </c>
      <c r="B4467" s="5" t="s">
        <v>29</v>
      </c>
      <c r="C4467" s="26">
        <v>43978</v>
      </c>
      <c r="D4467" s="4">
        <v>0</v>
      </c>
      <c r="E4467" s="29">
        <v>260</v>
      </c>
      <c r="G4467" s="82">
        <f>F4467+G4443</f>
        <v>280</v>
      </c>
      <c r="H4467" s="92">
        <f t="shared" si="310"/>
        <v>260</v>
      </c>
      <c r="I4467" s="92">
        <f t="shared" si="308"/>
        <v>5.5606816310155276</v>
      </c>
      <c r="J4467" s="149">
        <f t="shared" si="311"/>
        <v>138.84830009536418</v>
      </c>
    </row>
    <row r="4468" spans="1:10" x14ac:dyDescent="0.25">
      <c r="A4468" s="92">
        <f t="shared" si="309"/>
        <v>87</v>
      </c>
      <c r="B4468" s="5" t="s">
        <v>29</v>
      </c>
      <c r="C4468" s="26">
        <v>43979</v>
      </c>
      <c r="D4468" s="4">
        <v>0</v>
      </c>
      <c r="E4468" s="29">
        <v>260</v>
      </c>
      <c r="G4468" s="82" t="e">
        <f>F4468+G4444</f>
        <v>#REF!</v>
      </c>
      <c r="H4468" s="92">
        <f t="shared" si="310"/>
        <v>260</v>
      </c>
      <c r="I4468" s="92">
        <f t="shared" si="308"/>
        <v>5.5606816310155276</v>
      </c>
      <c r="J4468" s="149">
        <f t="shared" si="311"/>
        <v>258.53604088342735</v>
      </c>
    </row>
    <row r="4469" spans="1:10" x14ac:dyDescent="0.25">
      <c r="A4469" s="92">
        <f t="shared" si="309"/>
        <v>88</v>
      </c>
      <c r="B4469" s="5" t="s">
        <v>29</v>
      </c>
      <c r="C4469" s="26">
        <v>43980</v>
      </c>
      <c r="D4469" s="4">
        <v>0</v>
      </c>
      <c r="E4469" s="29">
        <v>260</v>
      </c>
      <c r="G4469" s="82">
        <f>F4469+G4445</f>
        <v>304</v>
      </c>
      <c r="H4469" s="92">
        <f t="shared" si="310"/>
        <v>260</v>
      </c>
      <c r="I4469" s="92">
        <f t="shared" si="308"/>
        <v>5.5606816310155276</v>
      </c>
      <c r="J4469" s="149">
        <f t="shared" si="311"/>
        <v>471.2510976604392</v>
      </c>
    </row>
    <row r="4470" spans="1:10" x14ac:dyDescent="0.25">
      <c r="A4470" s="92">
        <f t="shared" si="309"/>
        <v>89</v>
      </c>
      <c r="B4470" s="5" t="s">
        <v>29</v>
      </c>
      <c r="C4470" s="26">
        <v>43981</v>
      </c>
      <c r="D4470" s="4">
        <v>2</v>
      </c>
      <c r="E4470" s="29">
        <v>262</v>
      </c>
      <c r="G4470" s="82" t="e">
        <f>F4470+G4446</f>
        <v>#REF!</v>
      </c>
      <c r="H4470" s="92">
        <f t="shared" si="310"/>
        <v>262</v>
      </c>
      <c r="I4470" s="92">
        <f t="shared" si="308"/>
        <v>5.5683445037610966</v>
      </c>
      <c r="J4470" s="149">
        <f t="shared" si="311"/>
        <v>343.56575263349765</v>
      </c>
    </row>
    <row r="4471" spans="1:10" x14ac:dyDescent="0.25">
      <c r="A4471" s="92">
        <f t="shared" si="309"/>
        <v>90</v>
      </c>
      <c r="B4471" s="5" t="s">
        <v>29</v>
      </c>
      <c r="C4471" s="26">
        <v>43982</v>
      </c>
      <c r="D4471" s="4">
        <v>0</v>
      </c>
      <c r="E4471" s="29">
        <v>262</v>
      </c>
      <c r="G4471" s="82" t="e">
        <f>F4471+G4447</f>
        <v>#REF!</v>
      </c>
      <c r="H4471" s="92">
        <f t="shared" si="310"/>
        <v>262</v>
      </c>
      <c r="I4471" s="92">
        <f t="shared" si="308"/>
        <v>5.5683445037610966</v>
      </c>
      <c r="J4471" s="149">
        <f t="shared" si="311"/>
        <v>315.37574650500102</v>
      </c>
    </row>
    <row r="4472" spans="1:10" x14ac:dyDescent="0.25">
      <c r="A4472" s="92">
        <f t="shared" si="309"/>
        <v>91</v>
      </c>
      <c r="B4472" s="5" t="s">
        <v>29</v>
      </c>
      <c r="C4472" s="26">
        <v>43983</v>
      </c>
      <c r="D4472" s="4">
        <v>3</v>
      </c>
      <c r="E4472" s="29">
        <v>265</v>
      </c>
      <c r="G4472" s="82">
        <f>F4472+G4448</f>
        <v>292</v>
      </c>
      <c r="H4472" s="92">
        <f t="shared" si="310"/>
        <v>265</v>
      </c>
      <c r="I4472" s="92">
        <f t="shared" si="308"/>
        <v>5.579729825986222</v>
      </c>
      <c r="J4472" s="149">
        <f t="shared" si="311"/>
        <v>234.11986796330498</v>
      </c>
    </row>
    <row r="4473" spans="1:10" x14ac:dyDescent="0.25">
      <c r="A4473" s="92">
        <f t="shared" si="309"/>
        <v>92</v>
      </c>
      <c r="B4473" s="5" t="s">
        <v>29</v>
      </c>
      <c r="C4473" s="26">
        <v>43984</v>
      </c>
      <c r="D4473" s="4">
        <v>0</v>
      </c>
      <c r="E4473" s="29">
        <v>265</v>
      </c>
      <c r="G4473" s="82">
        <f>F4473+G4449</f>
        <v>332</v>
      </c>
      <c r="H4473" s="92">
        <f t="shared" si="310"/>
        <v>265</v>
      </c>
      <c r="I4473" s="92">
        <f t="shared" si="308"/>
        <v>5.579729825986222</v>
      </c>
      <c r="J4473" s="149">
        <f t="shared" si="311"/>
        <v>224.60518153098866</v>
      </c>
    </row>
    <row r="4474" spans="1:10" x14ac:dyDescent="0.25">
      <c r="A4474" s="92">
        <f t="shared" si="309"/>
        <v>93</v>
      </c>
      <c r="B4474" s="5" t="s">
        <v>29</v>
      </c>
      <c r="C4474" s="26">
        <v>43985</v>
      </c>
      <c r="D4474" s="4">
        <v>3</v>
      </c>
      <c r="E4474" s="29">
        <v>268</v>
      </c>
      <c r="G4474" s="82" t="e">
        <f>F4474+G4450</f>
        <v>#REF!</v>
      </c>
      <c r="H4474" s="92">
        <f t="shared" si="310"/>
        <v>268</v>
      </c>
      <c r="I4474" s="92">
        <f t="shared" si="308"/>
        <v>5.5909869805108565</v>
      </c>
      <c r="J4474" s="149">
        <f t="shared" si="311"/>
        <v>159.72754029643215</v>
      </c>
    </row>
    <row r="4475" spans="1:10" x14ac:dyDescent="0.25">
      <c r="A4475" s="92">
        <f t="shared" si="309"/>
        <v>94</v>
      </c>
      <c r="B4475" s="5" t="s">
        <v>29</v>
      </c>
      <c r="C4475" s="26">
        <v>43986</v>
      </c>
      <c r="D4475" s="4">
        <v>5</v>
      </c>
      <c r="E4475" s="29">
        <v>273</v>
      </c>
      <c r="G4475" s="82" t="e">
        <f>F4475+G4451</f>
        <v>#REF!</v>
      </c>
      <c r="H4475" s="92">
        <f t="shared" si="310"/>
        <v>273</v>
      </c>
      <c r="I4475" s="92">
        <f t="shared" si="308"/>
        <v>5.6094717951849598</v>
      </c>
      <c r="J4475" s="149">
        <f t="shared" si="311"/>
        <v>108.10332567836078</v>
      </c>
    </row>
    <row r="4476" spans="1:10" x14ac:dyDescent="0.25">
      <c r="A4476" s="92">
        <f t="shared" si="309"/>
        <v>95</v>
      </c>
      <c r="B4476" s="5" t="s">
        <v>29</v>
      </c>
      <c r="C4476" s="26">
        <v>43987</v>
      </c>
      <c r="D4476" s="4">
        <v>1</v>
      </c>
      <c r="E4476" s="29">
        <v>274</v>
      </c>
      <c r="G4476" s="82">
        <f>F4476+G4452</f>
        <v>187</v>
      </c>
      <c r="H4476" s="92">
        <f t="shared" si="310"/>
        <v>274</v>
      </c>
      <c r="I4476" s="92">
        <f t="shared" si="308"/>
        <v>5.6131281063880705</v>
      </c>
      <c r="J4476" s="149">
        <f t="shared" si="311"/>
        <v>90.87770139720628</v>
      </c>
    </row>
    <row r="4477" spans="1:10" x14ac:dyDescent="0.25">
      <c r="A4477" s="92">
        <f t="shared" si="309"/>
        <v>96</v>
      </c>
      <c r="B4477" s="5" t="s">
        <v>29</v>
      </c>
      <c r="C4477" s="26">
        <v>43988</v>
      </c>
      <c r="D4477" s="4">
        <v>2</v>
      </c>
      <c r="E4477" s="29">
        <v>276</v>
      </c>
      <c r="G4477" s="82">
        <f>F4477+G4453</f>
        <v>11</v>
      </c>
      <c r="H4477" s="92">
        <f t="shared" si="310"/>
        <v>276</v>
      </c>
      <c r="I4477" s="92">
        <f t="shared" si="308"/>
        <v>5.6204008657171496</v>
      </c>
      <c r="J4477" s="149">
        <f t="shared" si="311"/>
        <v>84.530682847926712</v>
      </c>
    </row>
    <row r="4478" spans="1:10" x14ac:dyDescent="0.25">
      <c r="A4478" s="92">
        <f t="shared" si="309"/>
        <v>97</v>
      </c>
      <c r="B4478" s="5" t="s">
        <v>29</v>
      </c>
      <c r="C4478" s="26">
        <v>43989</v>
      </c>
      <c r="D4478" s="4">
        <v>0</v>
      </c>
      <c r="E4478" s="29">
        <v>276</v>
      </c>
      <c r="G4478" s="82">
        <f>F4478+G4454</f>
        <v>0</v>
      </c>
      <c r="H4478" s="92">
        <f t="shared" si="310"/>
        <v>276</v>
      </c>
      <c r="I4478" s="92">
        <f t="shared" si="308"/>
        <v>5.6204008657171496</v>
      </c>
      <c r="J4478" s="149">
        <f t="shared" si="311"/>
        <v>84.822072256337975</v>
      </c>
    </row>
    <row r="4479" spans="1:10" x14ac:dyDescent="0.25">
      <c r="A4479" s="92">
        <f t="shared" si="309"/>
        <v>98</v>
      </c>
      <c r="B4479" s="5" t="s">
        <v>29</v>
      </c>
      <c r="C4479" s="26">
        <v>43990</v>
      </c>
      <c r="D4479" s="4">
        <v>0</v>
      </c>
      <c r="E4479" s="29">
        <v>276</v>
      </c>
      <c r="G4479" s="82">
        <f>F4479+G4455</f>
        <v>0</v>
      </c>
      <c r="H4479" s="92">
        <f t="shared" si="310"/>
        <v>276</v>
      </c>
      <c r="I4479" s="92">
        <f t="shared" si="308"/>
        <v>5.6204008657171496</v>
      </c>
      <c r="J4479" s="149">
        <f t="shared" si="311"/>
        <v>100.39541103943741</v>
      </c>
    </row>
    <row r="4480" spans="1:10" x14ac:dyDescent="0.25">
      <c r="A4480" s="92">
        <f t="shared" si="309"/>
        <v>99</v>
      </c>
      <c r="B4480" s="5" t="s">
        <v>29</v>
      </c>
      <c r="C4480" s="26">
        <v>43991</v>
      </c>
      <c r="D4480" s="4">
        <v>2</v>
      </c>
      <c r="E4480" s="29">
        <v>278</v>
      </c>
      <c r="G4480" s="82">
        <f>F4480+G4456</f>
        <v>46</v>
      </c>
      <c r="H4480" s="92">
        <f t="shared" si="310"/>
        <v>278</v>
      </c>
      <c r="I4480" s="92">
        <f t="shared" si="308"/>
        <v>5.6276211136906369</v>
      </c>
      <c r="J4480" s="149">
        <f t="shared" si="311"/>
        <v>111.46225911336199</v>
      </c>
    </row>
    <row r="4481" spans="1:10" x14ac:dyDescent="0.25">
      <c r="A4481" s="92">
        <f t="shared" si="309"/>
        <v>100</v>
      </c>
      <c r="B4481" s="5" t="s">
        <v>29</v>
      </c>
      <c r="C4481" s="26">
        <v>43992</v>
      </c>
      <c r="D4481" s="4">
        <v>4</v>
      </c>
      <c r="E4481" s="29">
        <v>282</v>
      </c>
      <c r="G4481" s="82">
        <f>F4481+G4457</f>
        <v>67</v>
      </c>
      <c r="H4481" s="92">
        <f t="shared" si="310"/>
        <v>282</v>
      </c>
      <c r="I4481" s="92">
        <f t="shared" si="308"/>
        <v>5.6419070709381138</v>
      </c>
      <c r="J4481" s="149">
        <f t="shared" si="311"/>
        <v>124.14430690414675</v>
      </c>
    </row>
    <row r="4482" spans="1:10" x14ac:dyDescent="0.25">
      <c r="A4482" s="92">
        <f t="shared" si="309"/>
        <v>101</v>
      </c>
      <c r="B4482" s="5" t="s">
        <v>29</v>
      </c>
      <c r="C4482" s="26">
        <v>43993</v>
      </c>
      <c r="D4482" s="4">
        <v>2</v>
      </c>
      <c r="E4482" s="29">
        <v>284</v>
      </c>
      <c r="G4482" s="82">
        <f>F4482+G4458</f>
        <v>62</v>
      </c>
      <c r="H4482" s="92">
        <f t="shared" si="310"/>
        <v>284</v>
      </c>
      <c r="I4482" s="92">
        <f t="shared" ref="I4482:I4545" si="312">LN(H4482)</f>
        <v>5.6489742381612063</v>
      </c>
      <c r="J4482" s="149">
        <f t="shared" si="311"/>
        <v>131.70767488459424</v>
      </c>
    </row>
    <row r="4483" spans="1:10" x14ac:dyDescent="0.25">
      <c r="A4483" s="92">
        <f t="shared" si="309"/>
        <v>102</v>
      </c>
      <c r="B4483" s="5" t="s">
        <v>29</v>
      </c>
      <c r="C4483" s="26">
        <v>43994</v>
      </c>
      <c r="D4483" s="4">
        <v>0</v>
      </c>
      <c r="E4483" s="29">
        <v>284</v>
      </c>
      <c r="G4483" s="82">
        <f>F4483+G4459</f>
        <v>69</v>
      </c>
      <c r="H4483" s="92">
        <f t="shared" si="310"/>
        <v>284</v>
      </c>
      <c r="I4483" s="92">
        <f t="shared" si="312"/>
        <v>5.6489742381612063</v>
      </c>
      <c r="J4483" s="149">
        <f t="shared" si="311"/>
        <v>125.07149320150856</v>
      </c>
    </row>
    <row r="4484" spans="1:10" x14ac:dyDescent="0.25">
      <c r="A4484" s="92">
        <f t="shared" ref="A4484:A4547" si="313">IF(EXACT(B4484,B4483),A4483+1,1)</f>
        <v>103</v>
      </c>
      <c r="B4484" s="5" t="s">
        <v>29</v>
      </c>
      <c r="C4484" s="26">
        <v>43995</v>
      </c>
      <c r="D4484" s="4">
        <v>1</v>
      </c>
      <c r="E4484" s="29">
        <v>285</v>
      </c>
      <c r="G4484" s="82">
        <f>F4484+G4460</f>
        <v>63</v>
      </c>
      <c r="H4484" s="92">
        <f t="shared" si="310"/>
        <v>285</v>
      </c>
      <c r="I4484" s="92">
        <f t="shared" si="312"/>
        <v>5.6524891802686508</v>
      </c>
      <c r="J4484" s="149">
        <f t="shared" si="311"/>
        <v>124.54645308117075</v>
      </c>
    </row>
    <row r="4485" spans="1:10" x14ac:dyDescent="0.25">
      <c r="A4485" s="92">
        <f t="shared" si="313"/>
        <v>104</v>
      </c>
      <c r="B4485" s="5" t="s">
        <v>29</v>
      </c>
      <c r="C4485" s="26">
        <v>43996</v>
      </c>
      <c r="D4485" s="4">
        <v>0</v>
      </c>
      <c r="E4485" s="29">
        <v>285</v>
      </c>
      <c r="G4485" s="82">
        <f>F4485+G4461</f>
        <v>108</v>
      </c>
      <c r="H4485" s="92">
        <f t="shared" si="310"/>
        <v>285</v>
      </c>
      <c r="I4485" s="92">
        <f t="shared" si="312"/>
        <v>5.6524891802686508</v>
      </c>
      <c r="J4485" s="149">
        <f t="shared" si="311"/>
        <v>127.6328579360561</v>
      </c>
    </row>
    <row r="4486" spans="1:10" x14ac:dyDescent="0.25">
      <c r="A4486" s="92">
        <f t="shared" si="313"/>
        <v>105</v>
      </c>
      <c r="B4486" s="5" t="s">
        <v>29</v>
      </c>
      <c r="C4486" s="26">
        <v>43997</v>
      </c>
      <c r="D4486" s="4">
        <v>0</v>
      </c>
      <c r="E4486" s="29">
        <v>285</v>
      </c>
      <c r="G4486" s="82">
        <f>F4486+G4462</f>
        <v>106</v>
      </c>
      <c r="H4486" s="92">
        <f t="shared" si="310"/>
        <v>285</v>
      </c>
      <c r="I4486" s="92">
        <f t="shared" si="312"/>
        <v>5.6524891802686508</v>
      </c>
      <c r="J4486" s="149">
        <f t="shared" si="311"/>
        <v>152.93832274074381</v>
      </c>
    </row>
    <row r="4487" spans="1:10" x14ac:dyDescent="0.25">
      <c r="A4487" s="92">
        <f t="shared" si="313"/>
        <v>106</v>
      </c>
      <c r="B4487" s="5" t="s">
        <v>29</v>
      </c>
      <c r="C4487" s="26">
        <v>43998</v>
      </c>
      <c r="D4487" s="4">
        <v>3</v>
      </c>
      <c r="E4487" s="29">
        <v>288</v>
      </c>
      <c r="F4487" s="4">
        <v>1</v>
      </c>
      <c r="G4487" s="82" t="e">
        <f>F4487+G4463</f>
        <v>#REF!</v>
      </c>
      <c r="H4487" s="92">
        <f t="shared" si="310"/>
        <v>288</v>
      </c>
      <c r="I4487" s="92">
        <f t="shared" si="312"/>
        <v>5.6629604801359461</v>
      </c>
      <c r="J4487" s="149">
        <f t="shared" si="311"/>
        <v>185.22387864622138</v>
      </c>
    </row>
    <row r="4488" spans="1:10" x14ac:dyDescent="0.25">
      <c r="A4488" s="92">
        <f t="shared" si="313"/>
        <v>107</v>
      </c>
      <c r="B4488" s="5" t="s">
        <v>29</v>
      </c>
      <c r="C4488" s="26">
        <v>43999</v>
      </c>
      <c r="D4488" s="4">
        <v>2</v>
      </c>
      <c r="E4488" s="29">
        <v>290</v>
      </c>
      <c r="G4488" s="82" t="e">
        <f>F4488+G4464</f>
        <v>#REF!</v>
      </c>
      <c r="H4488" s="92">
        <f t="shared" si="310"/>
        <v>290</v>
      </c>
      <c r="I4488" s="92">
        <f t="shared" si="312"/>
        <v>5.6698809229805196</v>
      </c>
      <c r="J4488" s="149">
        <f t="shared" si="311"/>
        <v>210.73412306200373</v>
      </c>
    </row>
    <row r="4489" spans="1:10" x14ac:dyDescent="0.25">
      <c r="A4489" s="92">
        <f t="shared" si="313"/>
        <v>108</v>
      </c>
      <c r="B4489" s="5" t="s">
        <v>29</v>
      </c>
      <c r="C4489" s="26">
        <v>44000</v>
      </c>
      <c r="D4489" s="4">
        <v>11</v>
      </c>
      <c r="E4489" s="29">
        <v>301</v>
      </c>
      <c r="G4489" s="82" t="e">
        <f>F4489+G4465</f>
        <v>#REF!</v>
      </c>
      <c r="H4489" s="92">
        <f t="shared" si="310"/>
        <v>301</v>
      </c>
      <c r="I4489" s="92">
        <f t="shared" si="312"/>
        <v>5.7071102647488754</v>
      </c>
      <c r="J4489" s="149">
        <f t="shared" si="311"/>
        <v>107.24703580444046</v>
      </c>
    </row>
    <row r="4490" spans="1:10" x14ac:dyDescent="0.25">
      <c r="A4490" s="92">
        <f t="shared" si="313"/>
        <v>109</v>
      </c>
      <c r="B4490" s="5" t="s">
        <v>29</v>
      </c>
      <c r="C4490" s="26">
        <v>44001</v>
      </c>
      <c r="D4490" s="4">
        <v>11</v>
      </c>
      <c r="E4490" s="29">
        <v>312</v>
      </c>
      <c r="G4490" s="82" t="e">
        <f>F4490+G4466</f>
        <v>#REF!</v>
      </c>
      <c r="H4490" s="92">
        <f t="shared" si="310"/>
        <v>312</v>
      </c>
      <c r="I4490" s="92">
        <f t="shared" si="312"/>
        <v>5.7430031878094825</v>
      </c>
      <c r="J4490" s="149">
        <f t="shared" si="311"/>
        <v>58.578493713487887</v>
      </c>
    </row>
    <row r="4491" spans="1:10" x14ac:dyDescent="0.25">
      <c r="A4491" s="92">
        <f t="shared" si="313"/>
        <v>110</v>
      </c>
      <c r="B4491" s="5" t="s">
        <v>29</v>
      </c>
      <c r="C4491" s="26">
        <v>44002</v>
      </c>
      <c r="D4491" s="4">
        <v>6</v>
      </c>
      <c r="E4491" s="29">
        <v>318</v>
      </c>
      <c r="G4491" s="82">
        <f>F4491+G4467</f>
        <v>280</v>
      </c>
      <c r="H4491" s="92">
        <f t="shared" si="310"/>
        <v>318</v>
      </c>
      <c r="I4491" s="92">
        <f t="shared" si="312"/>
        <v>5.7620513827801769</v>
      </c>
      <c r="J4491" s="149">
        <f t="shared" si="311"/>
        <v>41.879319205850912</v>
      </c>
    </row>
    <row r="4492" spans="1:10" x14ac:dyDescent="0.25">
      <c r="A4492" s="92">
        <f t="shared" si="313"/>
        <v>111</v>
      </c>
      <c r="B4492" s="5" t="s">
        <v>29</v>
      </c>
      <c r="C4492" s="26">
        <v>44003</v>
      </c>
      <c r="D4492" s="4">
        <v>17</v>
      </c>
      <c r="E4492" s="29">
        <v>335</v>
      </c>
      <c r="G4492" s="82" t="e">
        <f>F4492+G4468</f>
        <v>#REF!</v>
      </c>
      <c r="H4492" s="92">
        <f t="shared" si="310"/>
        <v>335</v>
      </c>
      <c r="I4492" s="92">
        <f t="shared" si="312"/>
        <v>5.8141305318250662</v>
      </c>
      <c r="J4492" s="149">
        <f t="shared" si="311"/>
        <v>29.757047478295085</v>
      </c>
    </row>
    <row r="4493" spans="1:10" x14ac:dyDescent="0.25">
      <c r="A4493" s="92">
        <f t="shared" si="313"/>
        <v>112</v>
      </c>
      <c r="B4493" s="5" t="s">
        <v>29</v>
      </c>
      <c r="C4493" s="26">
        <v>44004</v>
      </c>
      <c r="D4493" s="4">
        <v>5</v>
      </c>
      <c r="E4493" s="29">
        <v>340</v>
      </c>
      <c r="G4493" s="82">
        <f>F4493+G4469</f>
        <v>304</v>
      </c>
      <c r="H4493" s="92">
        <f t="shared" si="310"/>
        <v>340</v>
      </c>
      <c r="I4493" s="92">
        <f t="shared" si="312"/>
        <v>5.8289456176102075</v>
      </c>
      <c r="J4493" s="149">
        <f t="shared" si="311"/>
        <v>25.277029114705538</v>
      </c>
    </row>
    <row r="4494" spans="1:10" x14ac:dyDescent="0.25">
      <c r="A4494" s="92">
        <f t="shared" si="313"/>
        <v>113</v>
      </c>
      <c r="B4494" s="5" t="s">
        <v>29</v>
      </c>
      <c r="C4494" s="26">
        <v>44005</v>
      </c>
      <c r="D4494" s="4">
        <v>29</v>
      </c>
      <c r="E4494" s="29">
        <v>369</v>
      </c>
      <c r="G4494" s="82" t="e">
        <f>F4494+G4470</f>
        <v>#REF!</v>
      </c>
      <c r="H4494" s="92">
        <f t="shared" si="310"/>
        <v>369</v>
      </c>
      <c r="I4494" s="92">
        <f t="shared" si="312"/>
        <v>5.9107966440405271</v>
      </c>
      <c r="J4494" s="149">
        <f t="shared" si="311"/>
        <v>20.285215808727397</v>
      </c>
    </row>
    <row r="4495" spans="1:10" x14ac:dyDescent="0.25">
      <c r="A4495" s="92">
        <f t="shared" si="313"/>
        <v>114</v>
      </c>
      <c r="B4495" s="5" t="s">
        <v>29</v>
      </c>
      <c r="C4495" s="26">
        <v>44006</v>
      </c>
      <c r="D4495" s="4">
        <v>4</v>
      </c>
      <c r="E4495" s="29">
        <v>373</v>
      </c>
      <c r="G4495" s="82" t="e">
        <f>F4495+G4471</f>
        <v>#REF!</v>
      </c>
      <c r="H4495" s="92">
        <f t="shared" si="310"/>
        <v>373</v>
      </c>
      <c r="I4495" s="92">
        <f t="shared" si="312"/>
        <v>5.9215784196438159</v>
      </c>
      <c r="J4495" s="149">
        <f t="shared" si="311"/>
        <v>18.841489562637854</v>
      </c>
    </row>
    <row r="4496" spans="1:10" x14ac:dyDescent="0.25">
      <c r="A4496" s="92">
        <f t="shared" si="313"/>
        <v>115</v>
      </c>
      <c r="B4496" s="5" t="s">
        <v>29</v>
      </c>
      <c r="C4496" s="26">
        <v>44007</v>
      </c>
      <c r="D4496" s="4">
        <v>21</v>
      </c>
      <c r="E4496" s="29">
        <v>394</v>
      </c>
      <c r="G4496" s="82">
        <f>F4496+G4472</f>
        <v>292</v>
      </c>
      <c r="H4496" s="92">
        <f t="shared" si="310"/>
        <v>394</v>
      </c>
      <c r="I4496" s="92">
        <f t="shared" si="312"/>
        <v>5.9763509092979339</v>
      </c>
      <c r="J4496" s="149">
        <f t="shared" si="311"/>
        <v>17.978186774627886</v>
      </c>
    </row>
    <row r="4497" spans="1:10" x14ac:dyDescent="0.25">
      <c r="A4497" s="92">
        <f t="shared" si="313"/>
        <v>116</v>
      </c>
      <c r="B4497" s="5" t="s">
        <v>29</v>
      </c>
      <c r="C4497" s="26">
        <v>44008</v>
      </c>
      <c r="D4497" s="4">
        <v>12</v>
      </c>
      <c r="E4497" s="29">
        <v>406</v>
      </c>
      <c r="G4497" s="82">
        <f>F4497+G4473</f>
        <v>332</v>
      </c>
      <c r="H4497" s="92">
        <f t="shared" si="310"/>
        <v>406</v>
      </c>
      <c r="I4497" s="92">
        <f t="shared" si="312"/>
        <v>6.0063531596017325</v>
      </c>
      <c r="J4497" s="149">
        <f t="shared" si="311"/>
        <v>17.541991567072532</v>
      </c>
    </row>
    <row r="4498" spans="1:10" x14ac:dyDescent="0.25">
      <c r="A4498" s="92">
        <f t="shared" si="313"/>
        <v>117</v>
      </c>
      <c r="B4498" s="5" t="s">
        <v>29</v>
      </c>
      <c r="C4498" s="26">
        <v>44009</v>
      </c>
      <c r="D4498" s="4">
        <v>5</v>
      </c>
      <c r="E4498" s="29">
        <v>411</v>
      </c>
      <c r="G4498" s="82" t="e">
        <f>F4498+G4474</f>
        <v>#REF!</v>
      </c>
      <c r="H4498" s="92">
        <f t="shared" si="310"/>
        <v>411</v>
      </c>
      <c r="I4498" s="92">
        <f t="shared" si="312"/>
        <v>6.0185932144962342</v>
      </c>
      <c r="J4498" s="149">
        <f t="shared" si="311"/>
        <v>18.138975562166085</v>
      </c>
    </row>
    <row r="4499" spans="1:10" x14ac:dyDescent="0.25">
      <c r="A4499" s="92">
        <f t="shared" si="313"/>
        <v>118</v>
      </c>
      <c r="B4499" s="5" t="s">
        <v>29</v>
      </c>
      <c r="C4499" s="26">
        <v>44010</v>
      </c>
      <c r="D4499" s="4">
        <v>6</v>
      </c>
      <c r="E4499" s="29">
        <v>417</v>
      </c>
      <c r="G4499" s="82" t="e">
        <f>F4499+G4475</f>
        <v>#REF!</v>
      </c>
      <c r="H4499" s="92">
        <f t="shared" si="310"/>
        <v>417</v>
      </c>
      <c r="I4499" s="92">
        <f t="shared" si="312"/>
        <v>6.0330862217988015</v>
      </c>
      <c r="J4499" s="149">
        <f t="shared" si="311"/>
        <v>20.629600743144067</v>
      </c>
    </row>
    <row r="4500" spans="1:10" x14ac:dyDescent="0.25">
      <c r="A4500" s="92">
        <f t="shared" si="313"/>
        <v>119</v>
      </c>
      <c r="B4500" s="5" t="s">
        <v>29</v>
      </c>
      <c r="C4500" s="26">
        <v>44011</v>
      </c>
      <c r="D4500" s="4">
        <v>3</v>
      </c>
      <c r="E4500" s="29">
        <v>420</v>
      </c>
      <c r="G4500" s="82">
        <f>F4500+G4476</f>
        <v>187</v>
      </c>
      <c r="H4500" s="92">
        <f t="shared" si="310"/>
        <v>420</v>
      </c>
      <c r="I4500" s="92">
        <f t="shared" si="312"/>
        <v>6.0402547112774139</v>
      </c>
      <c r="J4500" s="149">
        <f t="shared" si="311"/>
        <v>24.142875497962674</v>
      </c>
    </row>
    <row r="4501" spans="1:10" x14ac:dyDescent="0.25">
      <c r="A4501" s="92">
        <f t="shared" si="313"/>
        <v>120</v>
      </c>
      <c r="B4501" s="5" t="s">
        <v>29</v>
      </c>
      <c r="C4501" s="26">
        <v>44012</v>
      </c>
      <c r="D4501" s="4">
        <v>1</v>
      </c>
      <c r="E4501" s="29">
        <v>421</v>
      </c>
      <c r="G4501" s="82">
        <f>F4501+G4477</f>
        <v>11</v>
      </c>
      <c r="H4501" s="92">
        <f t="shared" ref="H4501:H4564" si="314">IF(EXACT(B4501,B4500),D4501+H4500,E4501)</f>
        <v>421</v>
      </c>
      <c r="I4501" s="92">
        <f t="shared" si="312"/>
        <v>6.0426328336823811</v>
      </c>
      <c r="J4501" s="149">
        <f t="shared" si="311"/>
        <v>34.276224184744912</v>
      </c>
    </row>
    <row r="4502" spans="1:10" x14ac:dyDescent="0.25">
      <c r="A4502" s="92">
        <f t="shared" si="313"/>
        <v>121</v>
      </c>
      <c r="B4502" s="5" t="s">
        <v>29</v>
      </c>
      <c r="C4502" s="26">
        <v>44013</v>
      </c>
      <c r="D4502" s="4">
        <v>1</v>
      </c>
      <c r="E4502" s="29">
        <v>422</v>
      </c>
      <c r="G4502" s="82">
        <f>F4502+G4478</f>
        <v>0</v>
      </c>
      <c r="H4502" s="92">
        <f t="shared" si="314"/>
        <v>422</v>
      </c>
      <c r="I4502" s="92">
        <f t="shared" si="312"/>
        <v>6.045005314036012</v>
      </c>
      <c r="J4502" s="149">
        <f t="shared" si="311"/>
        <v>44.392010470848923</v>
      </c>
    </row>
    <row r="4503" spans="1:10" x14ac:dyDescent="0.25">
      <c r="A4503" s="92">
        <f t="shared" si="313"/>
        <v>122</v>
      </c>
      <c r="B4503" s="5" t="s">
        <v>29</v>
      </c>
      <c r="C4503" s="26">
        <v>44014</v>
      </c>
      <c r="D4503" s="4">
        <v>2</v>
      </c>
      <c r="E4503" s="29">
        <v>424</v>
      </c>
      <c r="G4503" s="82">
        <f>F4503+G4479</f>
        <v>0</v>
      </c>
      <c r="H4503" s="92">
        <f t="shared" si="314"/>
        <v>424</v>
      </c>
      <c r="I4503" s="92">
        <f t="shared" si="312"/>
        <v>6.0497334552319577</v>
      </c>
      <c r="J4503" s="149">
        <f t="shared" si="311"/>
        <v>74.055510190549384</v>
      </c>
    </row>
    <row r="4504" spans="1:10" x14ac:dyDescent="0.25">
      <c r="A4504" s="92">
        <f t="shared" si="313"/>
        <v>123</v>
      </c>
      <c r="B4504" s="5" t="s">
        <v>29</v>
      </c>
      <c r="C4504" s="26">
        <v>44015</v>
      </c>
      <c r="D4504" s="4">
        <v>5</v>
      </c>
      <c r="E4504" s="29">
        <v>429</v>
      </c>
      <c r="F4504" s="4">
        <v>1</v>
      </c>
      <c r="G4504" s="82">
        <f>F4504+G4480</f>
        <v>47</v>
      </c>
      <c r="H4504" s="92">
        <f t="shared" si="314"/>
        <v>429</v>
      </c>
      <c r="I4504" s="92">
        <f t="shared" si="312"/>
        <v>6.061456918928017</v>
      </c>
      <c r="J4504" s="149">
        <f t="shared" si="311"/>
        <v>100.46254056419465</v>
      </c>
    </row>
    <row r="4505" spans="1:10" x14ac:dyDescent="0.25">
      <c r="A4505" s="92">
        <f t="shared" si="313"/>
        <v>124</v>
      </c>
      <c r="B4505" s="5" t="s">
        <v>29</v>
      </c>
      <c r="C4505" s="26">
        <v>44016</v>
      </c>
      <c r="D4505" s="4">
        <v>5</v>
      </c>
      <c r="E4505" s="29">
        <v>434</v>
      </c>
      <c r="F4505" s="4">
        <v>1</v>
      </c>
      <c r="G4505" s="82">
        <f>F4505+G4481</f>
        <v>68</v>
      </c>
      <c r="H4505" s="92">
        <f t="shared" si="314"/>
        <v>434</v>
      </c>
      <c r="I4505" s="92">
        <f t="shared" si="312"/>
        <v>6.0730445341004051</v>
      </c>
      <c r="J4505" s="149">
        <f t="shared" si="311"/>
        <v>105.1320145405836</v>
      </c>
    </row>
    <row r="4506" spans="1:10" x14ac:dyDescent="0.25">
      <c r="A4506" s="92">
        <f t="shared" si="313"/>
        <v>125</v>
      </c>
      <c r="B4506" s="5" t="s">
        <v>29</v>
      </c>
      <c r="C4506" s="26">
        <v>44017</v>
      </c>
      <c r="D4506" s="4">
        <v>3</v>
      </c>
      <c r="E4506" s="29">
        <v>437</v>
      </c>
      <c r="G4506" s="82">
        <f>F4506+G4482</f>
        <v>62</v>
      </c>
      <c r="H4506" s="92">
        <f t="shared" si="314"/>
        <v>437</v>
      </c>
      <c r="I4506" s="92">
        <f t="shared" si="312"/>
        <v>6.0799331950955899</v>
      </c>
      <c r="J4506" s="149">
        <f t="shared" si="311"/>
        <v>105.27326895176181</v>
      </c>
    </row>
    <row r="4507" spans="1:10" x14ac:dyDescent="0.25">
      <c r="A4507" s="92">
        <f t="shared" si="313"/>
        <v>126</v>
      </c>
      <c r="B4507" s="5" t="s">
        <v>29</v>
      </c>
      <c r="C4507" s="26">
        <v>44018</v>
      </c>
      <c r="D4507" s="4">
        <v>5</v>
      </c>
      <c r="E4507" s="29">
        <v>442</v>
      </c>
      <c r="G4507" s="82">
        <f>F4507+G4483</f>
        <v>69</v>
      </c>
      <c r="H4507" s="92">
        <f t="shared" si="314"/>
        <v>442</v>
      </c>
      <c r="I4507" s="92">
        <f t="shared" si="312"/>
        <v>6.0913098820776979</v>
      </c>
      <c r="J4507" s="149">
        <f t="shared" si="311"/>
        <v>91.014088228829436</v>
      </c>
    </row>
    <row r="4508" spans="1:10" x14ac:dyDescent="0.25">
      <c r="A4508" s="92">
        <f t="shared" si="313"/>
        <v>127</v>
      </c>
      <c r="B4508" s="5" t="s">
        <v>29</v>
      </c>
      <c r="C4508" s="26">
        <v>44019</v>
      </c>
      <c r="D4508" s="4">
        <v>9</v>
      </c>
      <c r="E4508" s="29">
        <v>451</v>
      </c>
      <c r="G4508" s="82">
        <f>F4508+G4484</f>
        <v>63</v>
      </c>
      <c r="H4508" s="92">
        <f t="shared" si="314"/>
        <v>451</v>
      </c>
      <c r="I4508" s="92">
        <f t="shared" si="312"/>
        <v>6.1114673395026786</v>
      </c>
      <c r="J4508" s="149">
        <f t="shared" si="311"/>
        <v>71.392650817245851</v>
      </c>
    </row>
    <row r="4509" spans="1:10" x14ac:dyDescent="0.25">
      <c r="A4509" s="92">
        <f t="shared" si="313"/>
        <v>128</v>
      </c>
      <c r="B4509" s="5" t="s">
        <v>29</v>
      </c>
      <c r="C4509" s="26">
        <v>44020</v>
      </c>
      <c r="D4509" s="4">
        <v>14</v>
      </c>
      <c r="E4509" s="29">
        <v>465</v>
      </c>
      <c r="G4509" s="82">
        <f>F4509+G4485</f>
        <v>108</v>
      </c>
      <c r="H4509" s="92">
        <f t="shared" si="314"/>
        <v>465</v>
      </c>
      <c r="I4509" s="92">
        <f t="shared" si="312"/>
        <v>6.1420374055873559</v>
      </c>
      <c r="J4509" s="149">
        <f t="shared" si="311"/>
        <v>53.695590473885247</v>
      </c>
    </row>
    <row r="4510" spans="1:10" x14ac:dyDescent="0.25">
      <c r="A4510" s="92">
        <f t="shared" si="313"/>
        <v>129</v>
      </c>
      <c r="B4510" s="5" t="s">
        <v>29</v>
      </c>
      <c r="C4510" s="26">
        <v>44021</v>
      </c>
      <c r="D4510" s="4">
        <v>15</v>
      </c>
      <c r="E4510" s="29">
        <v>480</v>
      </c>
      <c r="G4510" s="82">
        <f>F4510+G4486</f>
        <v>106</v>
      </c>
      <c r="H4510" s="92">
        <f t="shared" si="314"/>
        <v>480</v>
      </c>
      <c r="I4510" s="92">
        <f t="shared" si="312"/>
        <v>6.1737861039019366</v>
      </c>
      <c r="J4510" s="149">
        <f t="shared" si="311"/>
        <v>41.650828771265871</v>
      </c>
    </row>
    <row r="4511" spans="1:10" x14ac:dyDescent="0.25">
      <c r="A4511" s="92">
        <f t="shared" si="313"/>
        <v>130</v>
      </c>
      <c r="B4511" s="5" t="s">
        <v>29</v>
      </c>
      <c r="C4511" s="26">
        <v>44022</v>
      </c>
      <c r="D4511" s="4">
        <v>6</v>
      </c>
      <c r="E4511" s="29">
        <v>486</v>
      </c>
      <c r="G4511" s="82" t="e">
        <f>F4511+G4487</f>
        <v>#REF!</v>
      </c>
      <c r="H4511" s="92">
        <f t="shared" si="314"/>
        <v>486</v>
      </c>
      <c r="I4511" s="92">
        <f t="shared" si="312"/>
        <v>6.1862086239004936</v>
      </c>
      <c r="J4511" s="149">
        <f t="shared" si="311"/>
        <v>36.770807764991183</v>
      </c>
    </row>
    <row r="4512" spans="1:10" x14ac:dyDescent="0.25">
      <c r="A4512" s="92">
        <f t="shared" si="313"/>
        <v>131</v>
      </c>
      <c r="B4512" s="5" t="s">
        <v>29</v>
      </c>
      <c r="C4512" s="26">
        <v>44023</v>
      </c>
      <c r="D4512" s="4">
        <v>19</v>
      </c>
      <c r="E4512" s="29">
        <v>505</v>
      </c>
      <c r="G4512" s="82" t="e">
        <f>F4512+G4488</f>
        <v>#REF!</v>
      </c>
      <c r="H4512" s="92">
        <f t="shared" si="314"/>
        <v>505</v>
      </c>
      <c r="I4512" s="92">
        <f t="shared" si="312"/>
        <v>6.2245584292753602</v>
      </c>
      <c r="J4512" s="149">
        <f t="shared" si="311"/>
        <v>31.136470286832214</v>
      </c>
    </row>
    <row r="4513" spans="1:10" x14ac:dyDescent="0.25">
      <c r="A4513" s="92">
        <f t="shared" si="313"/>
        <v>132</v>
      </c>
      <c r="B4513" s="5" t="s">
        <v>29</v>
      </c>
      <c r="C4513" s="26">
        <v>44024</v>
      </c>
      <c r="D4513" s="4">
        <v>23</v>
      </c>
      <c r="E4513" s="29">
        <v>528</v>
      </c>
      <c r="G4513" s="82" t="e">
        <f>F4513+G4489</f>
        <v>#REF!</v>
      </c>
      <c r="H4513" s="92">
        <f t="shared" si="314"/>
        <v>528</v>
      </c>
      <c r="I4513" s="92">
        <f t="shared" si="312"/>
        <v>6.2690962837062614</v>
      </c>
      <c r="J4513" s="149">
        <f t="shared" si="311"/>
        <v>25.919462292752453</v>
      </c>
    </row>
    <row r="4514" spans="1:10" x14ac:dyDescent="0.25">
      <c r="A4514" s="92">
        <f t="shared" si="313"/>
        <v>133</v>
      </c>
      <c r="B4514" s="5" t="s">
        <v>29</v>
      </c>
      <c r="C4514" s="26">
        <v>44025</v>
      </c>
      <c r="D4514" s="4">
        <v>11</v>
      </c>
      <c r="E4514" s="29">
        <v>539</v>
      </c>
      <c r="G4514" s="82" t="e">
        <f>F4514+G4490</f>
        <v>#REF!</v>
      </c>
      <c r="H4514" s="92">
        <f t="shared" si="314"/>
        <v>539</v>
      </c>
      <c r="I4514" s="92">
        <f t="shared" si="312"/>
        <v>6.2897155709089976</v>
      </c>
      <c r="J4514" s="149">
        <f t="shared" si="311"/>
        <v>23.89211191269963</v>
      </c>
    </row>
    <row r="4515" spans="1:10" x14ac:dyDescent="0.25">
      <c r="A4515" s="92">
        <f t="shared" si="313"/>
        <v>134</v>
      </c>
      <c r="B4515" s="5" t="s">
        <v>29</v>
      </c>
      <c r="C4515" s="26">
        <v>44026</v>
      </c>
      <c r="D4515" s="4">
        <v>29</v>
      </c>
      <c r="E4515" s="29">
        <v>568</v>
      </c>
      <c r="G4515" s="82">
        <f>F4515+G4491</f>
        <v>280</v>
      </c>
      <c r="H4515" s="92">
        <f t="shared" si="314"/>
        <v>568</v>
      </c>
      <c r="I4515" s="92">
        <f t="shared" si="312"/>
        <v>6.3421214187211516</v>
      </c>
      <c r="J4515" s="149">
        <f t="shared" si="311"/>
        <v>21.747826735479755</v>
      </c>
    </row>
    <row r="4516" spans="1:10" x14ac:dyDescent="0.25">
      <c r="A4516" s="92">
        <f t="shared" si="313"/>
        <v>135</v>
      </c>
      <c r="B4516" s="5" t="s">
        <v>29</v>
      </c>
      <c r="C4516" s="26">
        <v>44027</v>
      </c>
      <c r="D4516" s="4">
        <v>23</v>
      </c>
      <c r="E4516" s="29">
        <v>591</v>
      </c>
      <c r="F4516" s="4">
        <v>2</v>
      </c>
      <c r="G4516" s="82" t="e">
        <f>F4516+G4492</f>
        <v>#REF!</v>
      </c>
      <c r="H4516" s="92">
        <f t="shared" si="314"/>
        <v>591</v>
      </c>
      <c r="I4516" s="92">
        <f t="shared" si="312"/>
        <v>6.3818160174060985</v>
      </c>
      <c r="J4516" s="149">
        <f t="shared" si="311"/>
        <v>20.2506454307929</v>
      </c>
    </row>
    <row r="4517" spans="1:10" x14ac:dyDescent="0.25">
      <c r="A4517" s="92">
        <f t="shared" si="313"/>
        <v>136</v>
      </c>
      <c r="B4517" s="5" t="s">
        <v>29</v>
      </c>
      <c r="C4517" s="26">
        <v>44028</v>
      </c>
      <c r="D4517" s="4">
        <v>15</v>
      </c>
      <c r="E4517" s="29">
        <v>606</v>
      </c>
      <c r="G4517" s="82">
        <f>F4517+G4493</f>
        <v>304</v>
      </c>
      <c r="H4517" s="92">
        <f t="shared" si="314"/>
        <v>606</v>
      </c>
      <c r="I4517" s="92">
        <f t="shared" si="312"/>
        <v>6.4068799860693142</v>
      </c>
      <c r="J4517" s="149">
        <f t="shared" ref="J4517:J4580" si="315">LN(2)/SLOPE(I4510:I4517,A4510:A4517)</f>
        <v>19.518711483903825</v>
      </c>
    </row>
    <row r="4518" spans="1:10" x14ac:dyDescent="0.25">
      <c r="A4518" s="92">
        <f t="shared" si="313"/>
        <v>137</v>
      </c>
      <c r="B4518" s="5" t="s">
        <v>29</v>
      </c>
      <c r="C4518" s="26">
        <v>44029</v>
      </c>
      <c r="D4518" s="4">
        <v>26</v>
      </c>
      <c r="E4518" s="29">
        <v>632</v>
      </c>
      <c r="G4518" s="82" t="e">
        <f>F4518+G4494</f>
        <v>#REF!</v>
      </c>
      <c r="H4518" s="92">
        <f t="shared" si="314"/>
        <v>632</v>
      </c>
      <c r="I4518" s="92">
        <f t="shared" si="312"/>
        <v>6.4488893941468577</v>
      </c>
      <c r="J4518" s="149">
        <f t="shared" si="315"/>
        <v>18.537251930301618</v>
      </c>
    </row>
    <row r="4519" spans="1:10" x14ac:dyDescent="0.25">
      <c r="A4519" s="92">
        <f t="shared" si="313"/>
        <v>138</v>
      </c>
      <c r="B4519" s="5" t="s">
        <v>29</v>
      </c>
      <c r="C4519" s="26">
        <v>44030</v>
      </c>
      <c r="D4519" s="4">
        <v>36</v>
      </c>
      <c r="E4519" s="29">
        <v>668</v>
      </c>
      <c r="G4519" s="82" t="e">
        <f>F4519+G4495</f>
        <v>#REF!</v>
      </c>
      <c r="H4519" s="92">
        <f t="shared" si="314"/>
        <v>668</v>
      </c>
      <c r="I4519" s="92">
        <f t="shared" si="312"/>
        <v>6.5042881735366453</v>
      </c>
      <c r="J4519" s="149">
        <f t="shared" si="315"/>
        <v>17.924776457641183</v>
      </c>
    </row>
    <row r="4520" spans="1:10" x14ac:dyDescent="0.25">
      <c r="A4520" s="92">
        <f t="shared" si="313"/>
        <v>139</v>
      </c>
      <c r="B4520" s="5" t="s">
        <v>29</v>
      </c>
      <c r="C4520" s="26">
        <v>44031</v>
      </c>
      <c r="D4520" s="4">
        <v>23</v>
      </c>
      <c r="E4520" s="29">
        <v>691</v>
      </c>
      <c r="F4520" s="4">
        <v>1</v>
      </c>
      <c r="G4520" s="82">
        <f>F4520+G4496</f>
        <v>293</v>
      </c>
      <c r="H4520" s="92">
        <f t="shared" si="314"/>
        <v>691</v>
      </c>
      <c r="I4520" s="92">
        <f t="shared" si="312"/>
        <v>6.5381398237676702</v>
      </c>
      <c r="J4520" s="149">
        <f t="shared" si="315"/>
        <v>17.635539536857156</v>
      </c>
    </row>
    <row r="4521" spans="1:10" x14ac:dyDescent="0.25">
      <c r="A4521" s="92">
        <f t="shared" si="313"/>
        <v>140</v>
      </c>
      <c r="B4521" s="5" t="s">
        <v>29</v>
      </c>
      <c r="C4521" s="26">
        <v>44032</v>
      </c>
      <c r="D4521" s="4">
        <v>27</v>
      </c>
      <c r="E4521" s="29">
        <v>718</v>
      </c>
      <c r="G4521" s="82">
        <f>F4521+G4497</f>
        <v>332</v>
      </c>
      <c r="H4521" s="92">
        <f t="shared" si="314"/>
        <v>718</v>
      </c>
      <c r="I4521" s="92">
        <f t="shared" si="312"/>
        <v>6.576469569048224</v>
      </c>
      <c r="J4521" s="149">
        <f t="shared" si="315"/>
        <v>17.140966097236959</v>
      </c>
    </row>
    <row r="4522" spans="1:10" x14ac:dyDescent="0.25">
      <c r="A4522" s="92">
        <f t="shared" si="313"/>
        <v>141</v>
      </c>
      <c r="B4522" s="5" t="s">
        <v>29</v>
      </c>
      <c r="C4522" s="26">
        <v>44033</v>
      </c>
      <c r="D4522" s="4">
        <v>35</v>
      </c>
      <c r="E4522" s="29">
        <v>753</v>
      </c>
      <c r="G4522" s="82" t="e">
        <f>F4522+G4498</f>
        <v>#REF!</v>
      </c>
      <c r="H4522" s="92">
        <f t="shared" si="314"/>
        <v>753</v>
      </c>
      <c r="I4522" s="92">
        <f t="shared" si="312"/>
        <v>6.6240652277998935</v>
      </c>
      <c r="J4522" s="149">
        <f t="shared" si="315"/>
        <v>17.144717136686417</v>
      </c>
    </row>
    <row r="4523" spans="1:10" x14ac:dyDescent="0.25">
      <c r="A4523" s="92">
        <f t="shared" si="313"/>
        <v>142</v>
      </c>
      <c r="B4523" s="5" t="s">
        <v>29</v>
      </c>
      <c r="C4523" s="26">
        <v>44034</v>
      </c>
      <c r="D4523" s="4">
        <v>49</v>
      </c>
      <c r="E4523" s="29">
        <v>802</v>
      </c>
      <c r="G4523" s="82" t="e">
        <f>F4523+G4499</f>
        <v>#REF!</v>
      </c>
      <c r="H4523" s="92">
        <f t="shared" si="314"/>
        <v>802</v>
      </c>
      <c r="I4523" s="92">
        <f t="shared" si="312"/>
        <v>6.6871086078665147</v>
      </c>
      <c r="J4523" s="149">
        <f t="shared" si="315"/>
        <v>15.997609302674</v>
      </c>
    </row>
    <row r="4524" spans="1:10" x14ac:dyDescent="0.25">
      <c r="A4524" s="92">
        <f t="shared" si="313"/>
        <v>143</v>
      </c>
      <c r="B4524" s="5" t="s">
        <v>29</v>
      </c>
      <c r="C4524" s="26">
        <v>44035</v>
      </c>
      <c r="D4524" s="4">
        <v>34</v>
      </c>
      <c r="E4524" s="29">
        <v>836</v>
      </c>
      <c r="G4524" s="82">
        <f>F4524+G4500</f>
        <v>187</v>
      </c>
      <c r="H4524" s="92">
        <f t="shared" si="314"/>
        <v>836</v>
      </c>
      <c r="I4524" s="92">
        <f t="shared" si="312"/>
        <v>6.7286286130847017</v>
      </c>
      <c r="J4524" s="149">
        <f t="shared" si="315"/>
        <v>15.158657406490512</v>
      </c>
    </row>
    <row r="4525" spans="1:10" x14ac:dyDescent="0.25">
      <c r="A4525" s="92">
        <f t="shared" si="313"/>
        <v>144</v>
      </c>
      <c r="B4525" s="5" t="s">
        <v>29</v>
      </c>
      <c r="C4525" s="26">
        <v>44036</v>
      </c>
      <c r="D4525" s="4">
        <v>32</v>
      </c>
      <c r="E4525" s="29">
        <v>868</v>
      </c>
      <c r="G4525" s="82">
        <f>F4525+G4501</f>
        <v>11</v>
      </c>
      <c r="H4525" s="92">
        <f t="shared" si="314"/>
        <v>868</v>
      </c>
      <c r="I4525" s="92">
        <f t="shared" si="312"/>
        <v>6.7661917146603505</v>
      </c>
      <c r="J4525" s="149">
        <f t="shared" si="315"/>
        <v>15.173182404111884</v>
      </c>
    </row>
    <row r="4526" spans="1:10" x14ac:dyDescent="0.25">
      <c r="A4526" s="92">
        <f t="shared" si="313"/>
        <v>145</v>
      </c>
      <c r="B4526" s="5" t="s">
        <v>29</v>
      </c>
      <c r="C4526" s="26">
        <v>44037</v>
      </c>
      <c r="D4526" s="4">
        <v>30</v>
      </c>
      <c r="E4526" s="29">
        <v>898</v>
      </c>
      <c r="G4526" s="82">
        <f>F4526+G4502</f>
        <v>0</v>
      </c>
      <c r="H4526" s="92">
        <f t="shared" si="314"/>
        <v>898</v>
      </c>
      <c r="I4526" s="92">
        <f t="shared" si="312"/>
        <v>6.8001700683021999</v>
      </c>
      <c r="J4526" s="149">
        <f t="shared" si="315"/>
        <v>15.605760666976073</v>
      </c>
    </row>
    <row r="4527" spans="1:10" x14ac:dyDescent="0.25">
      <c r="A4527" s="92">
        <f t="shared" si="313"/>
        <v>146</v>
      </c>
      <c r="B4527" s="5" t="s">
        <v>29</v>
      </c>
      <c r="C4527" s="26">
        <v>44038</v>
      </c>
      <c r="D4527" s="4">
        <v>41</v>
      </c>
      <c r="E4527" s="29">
        <v>939</v>
      </c>
      <c r="G4527" s="82">
        <f>F4527+G4503</f>
        <v>0</v>
      </c>
      <c r="H4527" s="92">
        <f t="shared" si="314"/>
        <v>939</v>
      </c>
      <c r="I4527" s="92">
        <f t="shared" si="312"/>
        <v>6.8448154792082629</v>
      </c>
      <c r="J4527" s="149">
        <f t="shared" si="315"/>
        <v>15.596654547209825</v>
      </c>
    </row>
    <row r="4528" spans="1:10" x14ac:dyDescent="0.25">
      <c r="A4528" s="92">
        <f t="shared" si="313"/>
        <v>147</v>
      </c>
      <c r="B4528" s="5" t="s">
        <v>29</v>
      </c>
      <c r="C4528" s="26">
        <v>44039</v>
      </c>
      <c r="D4528" s="4">
        <v>33</v>
      </c>
      <c r="E4528" s="29">
        <v>972</v>
      </c>
      <c r="F4528" s="4">
        <v>2</v>
      </c>
      <c r="G4528" s="82">
        <f>F4528+G4504</f>
        <v>49</v>
      </c>
      <c r="H4528" s="92">
        <f t="shared" si="314"/>
        <v>972</v>
      </c>
      <c r="I4528" s="92">
        <f t="shared" si="312"/>
        <v>6.879355804460439</v>
      </c>
      <c r="J4528" s="149">
        <f t="shared" si="315"/>
        <v>16.170279266664799</v>
      </c>
    </row>
    <row r="4529" spans="1:10" x14ac:dyDescent="0.25">
      <c r="A4529" s="92">
        <f t="shared" si="313"/>
        <v>148</v>
      </c>
      <c r="B4529" s="5" t="s">
        <v>29</v>
      </c>
      <c r="C4529" s="26">
        <v>44040</v>
      </c>
      <c r="D4529" s="4">
        <v>63</v>
      </c>
      <c r="E4529" s="29">
        <v>1035</v>
      </c>
      <c r="G4529" s="82">
        <f>F4529+G4505</f>
        <v>68</v>
      </c>
      <c r="H4529" s="92">
        <f t="shared" si="314"/>
        <v>1035</v>
      </c>
      <c r="I4529" s="92">
        <f t="shared" si="312"/>
        <v>6.9421567056994693</v>
      </c>
      <c r="J4529" s="149">
        <f t="shared" si="315"/>
        <v>16.307448460864361</v>
      </c>
    </row>
    <row r="4530" spans="1:10" x14ac:dyDescent="0.25">
      <c r="A4530" s="92">
        <f t="shared" si="313"/>
        <v>149</v>
      </c>
      <c r="B4530" s="5" t="s">
        <v>29</v>
      </c>
      <c r="C4530" s="26">
        <v>44041</v>
      </c>
      <c r="D4530" s="4">
        <v>68</v>
      </c>
      <c r="E4530" s="29">
        <v>1103</v>
      </c>
      <c r="F4530" s="4">
        <v>1</v>
      </c>
      <c r="G4530" s="82">
        <f>F4530+G4506</f>
        <v>63</v>
      </c>
      <c r="H4530" s="92">
        <f t="shared" si="314"/>
        <v>1103</v>
      </c>
      <c r="I4530" s="92">
        <f t="shared" si="312"/>
        <v>7.0057890192535028</v>
      </c>
      <c r="J4530" s="149">
        <f t="shared" si="315"/>
        <v>15.810920449215841</v>
      </c>
    </row>
    <row r="4531" spans="1:10" x14ac:dyDescent="0.25">
      <c r="A4531" s="92">
        <f t="shared" si="313"/>
        <v>150</v>
      </c>
      <c r="B4531" s="5" t="s">
        <v>29</v>
      </c>
      <c r="C4531" s="26">
        <v>44042</v>
      </c>
      <c r="D4531" s="4">
        <v>50</v>
      </c>
      <c r="E4531" s="29">
        <v>1153</v>
      </c>
      <c r="G4531" s="82">
        <f>F4531+G4507</f>
        <v>69</v>
      </c>
      <c r="H4531" s="92">
        <f t="shared" si="314"/>
        <v>1153</v>
      </c>
      <c r="I4531" s="92">
        <f t="shared" si="312"/>
        <v>7.0501225202690589</v>
      </c>
      <c r="J4531" s="149">
        <f t="shared" si="315"/>
        <v>14.895163890333833</v>
      </c>
    </row>
    <row r="4532" spans="1:10" x14ac:dyDescent="0.25">
      <c r="A4532" s="92">
        <f t="shared" si="313"/>
        <v>151</v>
      </c>
      <c r="B4532" s="5" t="s">
        <v>29</v>
      </c>
      <c r="C4532" s="26">
        <v>44043</v>
      </c>
      <c r="D4532" s="4">
        <v>63</v>
      </c>
      <c r="E4532" s="29">
        <v>1216</v>
      </c>
      <c r="F4532" s="4">
        <v>1</v>
      </c>
      <c r="G4532" s="82">
        <f>F4532+G4508</f>
        <v>64</v>
      </c>
      <c r="H4532" s="92">
        <f t="shared" si="314"/>
        <v>1216</v>
      </c>
      <c r="I4532" s="92">
        <f t="shared" si="312"/>
        <v>7.1033220625261126</v>
      </c>
      <c r="J4532" s="149">
        <f t="shared" si="315"/>
        <v>14.011747649736254</v>
      </c>
    </row>
    <row r="4533" spans="1:10" x14ac:dyDescent="0.25">
      <c r="A4533" s="92">
        <f t="shared" si="313"/>
        <v>152</v>
      </c>
      <c r="B4533" s="5" t="s">
        <v>29</v>
      </c>
      <c r="C4533" s="26">
        <v>44044</v>
      </c>
      <c r="D4533" s="4">
        <v>78</v>
      </c>
      <c r="E4533" s="29">
        <v>1294</v>
      </c>
      <c r="G4533" s="82">
        <f>F4533+G4509</f>
        <v>108</v>
      </c>
      <c r="H4533" s="92">
        <f t="shared" si="314"/>
        <v>1294</v>
      </c>
      <c r="I4533" s="92">
        <f t="shared" si="312"/>
        <v>7.1654934750608454</v>
      </c>
      <c r="J4533" s="149">
        <f t="shared" si="315"/>
        <v>13.155880129250017</v>
      </c>
    </row>
    <row r="4534" spans="1:10" x14ac:dyDescent="0.25">
      <c r="A4534" s="92">
        <f t="shared" si="313"/>
        <v>153</v>
      </c>
      <c r="B4534" s="5" t="s">
        <v>29</v>
      </c>
      <c r="C4534" s="26">
        <v>44045</v>
      </c>
      <c r="D4534" s="4">
        <v>78</v>
      </c>
      <c r="E4534" s="29">
        <v>1372</v>
      </c>
      <c r="F4534" s="4">
        <v>2</v>
      </c>
      <c r="G4534" s="82">
        <f>F4534+G4510</f>
        <v>108</v>
      </c>
      <c r="H4534" s="92">
        <f t="shared" si="314"/>
        <v>1372</v>
      </c>
      <c r="I4534" s="92">
        <f t="shared" si="312"/>
        <v>7.2240248082858303</v>
      </c>
      <c r="J4534" s="149">
        <f t="shared" si="315"/>
        <v>12.62184584004396</v>
      </c>
    </row>
    <row r="4535" spans="1:10" x14ac:dyDescent="0.25">
      <c r="A4535" s="92">
        <f t="shared" si="313"/>
        <v>154</v>
      </c>
      <c r="B4535" s="5" t="s">
        <v>29</v>
      </c>
      <c r="C4535" s="26">
        <v>44046</v>
      </c>
      <c r="D4535" s="4">
        <v>63</v>
      </c>
      <c r="E4535" s="29">
        <v>1435</v>
      </c>
      <c r="F4535" s="4">
        <v>1</v>
      </c>
      <c r="G4535" s="82" t="e">
        <f>F4535+G4511</f>
        <v>#REF!</v>
      </c>
      <c r="H4535" s="92">
        <f t="shared" si="314"/>
        <v>1435</v>
      </c>
      <c r="I4535" s="92">
        <f t="shared" si="312"/>
        <v>7.2689201281937219</v>
      </c>
      <c r="J4535" s="149">
        <f t="shared" si="315"/>
        <v>12.471472639113911</v>
      </c>
    </row>
    <row r="4536" spans="1:10" x14ac:dyDescent="0.25">
      <c r="A4536" s="92">
        <f t="shared" si="313"/>
        <v>155</v>
      </c>
      <c r="B4536" s="5" t="s">
        <v>29</v>
      </c>
      <c r="C4536" s="26">
        <v>44047</v>
      </c>
      <c r="D4536" s="4">
        <v>101</v>
      </c>
      <c r="E4536" s="29">
        <v>1536</v>
      </c>
      <c r="G4536" s="82" t="e">
        <f>F4536+G4512</f>
        <v>#REF!</v>
      </c>
      <c r="H4536" s="92">
        <f t="shared" si="314"/>
        <v>1536</v>
      </c>
      <c r="I4536" s="92">
        <f t="shared" si="312"/>
        <v>7.3369369137076177</v>
      </c>
      <c r="J4536" s="149">
        <f t="shared" si="315"/>
        <v>12.486472686330856</v>
      </c>
    </row>
    <row r="4537" spans="1:10" x14ac:dyDescent="0.25">
      <c r="A4537" s="92">
        <f t="shared" si="313"/>
        <v>156</v>
      </c>
      <c r="B4537" s="5" t="s">
        <v>29</v>
      </c>
      <c r="C4537" s="26">
        <v>44048</v>
      </c>
      <c r="D4537" s="4">
        <v>101</v>
      </c>
      <c r="E4537" s="29">
        <v>1637</v>
      </c>
      <c r="F4537" s="4">
        <f>1+1</f>
        <v>2</v>
      </c>
      <c r="G4537" s="82" t="e">
        <f>F4537+G4513</f>
        <v>#REF!</v>
      </c>
      <c r="H4537" s="92">
        <f t="shared" si="314"/>
        <v>1637</v>
      </c>
      <c r="I4537" s="92">
        <f t="shared" si="312"/>
        <v>7.4006205773711349</v>
      </c>
      <c r="J4537" s="149">
        <f t="shared" si="315"/>
        <v>12.249460936835622</v>
      </c>
    </row>
    <row r="4538" spans="1:10" x14ac:dyDescent="0.25">
      <c r="A4538" s="92">
        <f t="shared" si="313"/>
        <v>157</v>
      </c>
      <c r="B4538" s="5" t="s">
        <v>29</v>
      </c>
      <c r="C4538" s="26">
        <v>44049</v>
      </c>
      <c r="D4538" s="4">
        <v>141</v>
      </c>
      <c r="E4538" s="29">
        <v>1778</v>
      </c>
      <c r="G4538" s="82" t="e">
        <f>F4538+G4514</f>
        <v>#REF!</v>
      </c>
      <c r="H4538" s="92">
        <f t="shared" si="314"/>
        <v>1778</v>
      </c>
      <c r="I4538" s="92">
        <f t="shared" si="312"/>
        <v>7.48324441607385</v>
      </c>
      <c r="J4538" s="149">
        <f t="shared" si="315"/>
        <v>11.466970654823729</v>
      </c>
    </row>
    <row r="4539" spans="1:10" x14ac:dyDescent="0.25">
      <c r="A4539" s="92">
        <f t="shared" si="313"/>
        <v>158</v>
      </c>
      <c r="B4539" s="5" t="s">
        <v>29</v>
      </c>
      <c r="C4539" s="26">
        <v>44050</v>
      </c>
      <c r="D4539" s="4">
        <v>134</v>
      </c>
      <c r="E4539" s="29">
        <v>1912</v>
      </c>
      <c r="F4539" s="4">
        <f>1+1</f>
        <v>2</v>
      </c>
      <c r="G4539" s="82">
        <f>F4539+G4515</f>
        <v>282</v>
      </c>
      <c r="H4539" s="92">
        <f t="shared" si="314"/>
        <v>1912</v>
      </c>
      <c r="I4539" s="92">
        <f t="shared" si="312"/>
        <v>7.5559050936113463</v>
      </c>
      <c r="J4539" s="149">
        <f t="shared" si="315"/>
        <v>10.873627918821686</v>
      </c>
    </row>
    <row r="4540" spans="1:10" x14ac:dyDescent="0.25">
      <c r="A4540" s="92">
        <f t="shared" si="313"/>
        <v>159</v>
      </c>
      <c r="B4540" s="5" t="s">
        <v>29</v>
      </c>
      <c r="C4540" s="26">
        <v>44051</v>
      </c>
      <c r="D4540" s="4">
        <v>137</v>
      </c>
      <c r="E4540" s="29">
        <v>2049</v>
      </c>
      <c r="F4540" s="4">
        <v>1</v>
      </c>
      <c r="G4540" s="82" t="e">
        <f>F4540+G4516</f>
        <v>#REF!</v>
      </c>
      <c r="H4540" s="92">
        <f t="shared" si="314"/>
        <v>2049</v>
      </c>
      <c r="I4540" s="92">
        <f t="shared" si="312"/>
        <v>7.6251071482389001</v>
      </c>
      <c r="J4540" s="149">
        <f t="shared" si="315"/>
        <v>10.428206172884876</v>
      </c>
    </row>
    <row r="4541" spans="1:10" x14ac:dyDescent="0.25">
      <c r="A4541" s="92">
        <f t="shared" si="313"/>
        <v>160</v>
      </c>
      <c r="B4541" s="5" t="s">
        <v>29</v>
      </c>
      <c r="C4541" s="26">
        <v>44052</v>
      </c>
      <c r="D4541" s="4">
        <v>87</v>
      </c>
      <c r="E4541" s="29">
        <v>2136</v>
      </c>
      <c r="F4541" s="4">
        <v>1</v>
      </c>
      <c r="G4541" s="82">
        <f>F4541+G4517</f>
        <v>305</v>
      </c>
      <c r="H4541" s="92">
        <f t="shared" si="314"/>
        <v>2136</v>
      </c>
      <c r="I4541" s="92">
        <f t="shared" si="312"/>
        <v>7.6666902000800858</v>
      </c>
      <c r="J4541" s="149">
        <f t="shared" si="315"/>
        <v>10.361827210163931</v>
      </c>
    </row>
    <row r="4542" spans="1:10" x14ac:dyDescent="0.25">
      <c r="A4542" s="92">
        <f t="shared" si="313"/>
        <v>161</v>
      </c>
      <c r="B4542" s="5" t="s">
        <v>29</v>
      </c>
      <c r="C4542" s="26">
        <v>44053</v>
      </c>
      <c r="D4542" s="4">
        <v>140</v>
      </c>
      <c r="E4542" s="29">
        <v>2276</v>
      </c>
      <c r="F4542" s="4">
        <v>1</v>
      </c>
      <c r="G4542" s="82" t="e">
        <f>F4542+G4518</f>
        <v>#REF!</v>
      </c>
      <c r="H4542" s="92">
        <f t="shared" si="314"/>
        <v>2276</v>
      </c>
      <c r="I4542" s="92">
        <f t="shared" si="312"/>
        <v>7.7301747952462216</v>
      </c>
      <c r="J4542" s="149">
        <f t="shared" si="315"/>
        <v>10.353446847539514</v>
      </c>
    </row>
    <row r="4543" spans="1:10" x14ac:dyDescent="0.25">
      <c r="A4543" s="92">
        <f t="shared" si="313"/>
        <v>162</v>
      </c>
      <c r="B4543" s="5" t="s">
        <v>29</v>
      </c>
      <c r="C4543" s="26">
        <v>44054</v>
      </c>
      <c r="D4543" s="4">
        <v>155</v>
      </c>
      <c r="E4543" s="29">
        <v>2431</v>
      </c>
      <c r="F4543" s="4">
        <v>2</v>
      </c>
      <c r="G4543" s="82" t="e">
        <f>F4543+G4519</f>
        <v>#REF!</v>
      </c>
      <c r="H4543" s="92">
        <f t="shared" si="314"/>
        <v>2431</v>
      </c>
      <c r="I4543" s="92">
        <f t="shared" si="312"/>
        <v>7.7960579743161231</v>
      </c>
      <c r="J4543" s="149">
        <f t="shared" si="315"/>
        <v>10.622639233143635</v>
      </c>
    </row>
    <row r="4544" spans="1:10" x14ac:dyDescent="0.25">
      <c r="A4544" s="92">
        <f t="shared" si="313"/>
        <v>163</v>
      </c>
      <c r="B4544" s="5" t="s">
        <v>29</v>
      </c>
      <c r="C4544" s="26">
        <v>44055</v>
      </c>
      <c r="D4544" s="4">
        <v>165</v>
      </c>
      <c r="E4544" s="29">
        <f>D4544+E4520</f>
        <v>856</v>
      </c>
      <c r="F4544" s="4">
        <v>1</v>
      </c>
      <c r="G4544" s="82">
        <f>F4544+G4520</f>
        <v>294</v>
      </c>
      <c r="H4544" s="92">
        <f t="shared" si="314"/>
        <v>2596</v>
      </c>
      <c r="I4544" s="92">
        <f t="shared" si="312"/>
        <v>7.8617270778239803</v>
      </c>
      <c r="J4544" s="149">
        <f t="shared" si="315"/>
        <v>10.870449929209377</v>
      </c>
    </row>
    <row r="4545" spans="1:10" x14ac:dyDescent="0.25">
      <c r="A4545" s="92">
        <f t="shared" si="313"/>
        <v>164</v>
      </c>
      <c r="B4545" s="5" t="s">
        <v>29</v>
      </c>
      <c r="C4545" s="26">
        <v>44056</v>
      </c>
      <c r="D4545" s="4">
        <v>168</v>
      </c>
      <c r="E4545" s="29">
        <f>D4545+E4521</f>
        <v>886</v>
      </c>
      <c r="F4545" s="4">
        <v>3</v>
      </c>
      <c r="G4545" s="82">
        <f>F4545+G4521</f>
        <v>335</v>
      </c>
      <c r="H4545" s="92">
        <f t="shared" si="314"/>
        <v>2764</v>
      </c>
      <c r="I4545" s="92">
        <f t="shared" si="312"/>
        <v>7.9244341848875601</v>
      </c>
      <c r="J4545" s="149">
        <f t="shared" si="315"/>
        <v>11.210412262787852</v>
      </c>
    </row>
    <row r="4546" spans="1:10" x14ac:dyDescent="0.25">
      <c r="A4546" s="92">
        <f t="shared" si="313"/>
        <v>165</v>
      </c>
      <c r="B4546" s="5" t="s">
        <v>29</v>
      </c>
      <c r="C4546" s="26">
        <v>44057</v>
      </c>
      <c r="D4546" s="4">
        <v>190</v>
      </c>
      <c r="E4546" s="29">
        <f>D4546+E4522</f>
        <v>943</v>
      </c>
      <c r="F4546" s="4">
        <v>1</v>
      </c>
      <c r="G4546" s="82" t="e">
        <f>F4546+G4522</f>
        <v>#REF!</v>
      </c>
      <c r="H4546" s="92">
        <f t="shared" si="314"/>
        <v>2954</v>
      </c>
      <c r="I4546" s="92">
        <f t="shared" ref="I4546:I4609" si="316">LN(H4546)</f>
        <v>7.9909154630913255</v>
      </c>
      <c r="J4546" s="149">
        <f t="shared" si="315"/>
        <v>11.21273045420763</v>
      </c>
    </row>
    <row r="4547" spans="1:10" x14ac:dyDescent="0.25">
      <c r="A4547" s="92">
        <f t="shared" si="313"/>
        <v>166</v>
      </c>
      <c r="B4547" s="5" t="s">
        <v>29</v>
      </c>
      <c r="C4547" s="26">
        <v>44058</v>
      </c>
      <c r="D4547" s="4">
        <v>179</v>
      </c>
      <c r="E4547" s="29">
        <f>D4547+E4523</f>
        <v>981</v>
      </c>
      <c r="F4547" s="4">
        <v>1</v>
      </c>
      <c r="G4547" s="82" t="e">
        <f>F4547+G4523</f>
        <v>#REF!</v>
      </c>
      <c r="H4547" s="92">
        <f t="shared" si="314"/>
        <v>3133</v>
      </c>
      <c r="I4547" s="92">
        <f t="shared" si="316"/>
        <v>8.0497462909521911</v>
      </c>
      <c r="J4547" s="149">
        <f t="shared" si="315"/>
        <v>11.107179438277548</v>
      </c>
    </row>
    <row r="4548" spans="1:10" x14ac:dyDescent="0.25">
      <c r="A4548" s="92">
        <f t="shared" ref="A4548:A4611" si="317">IF(EXACT(B4548,B4547),A4547+1,1)</f>
        <v>167</v>
      </c>
      <c r="B4548" s="5" t="s">
        <v>29</v>
      </c>
      <c r="C4548" s="26">
        <v>44059</v>
      </c>
      <c r="D4548" s="4">
        <v>160</v>
      </c>
      <c r="E4548" s="29">
        <f>D4548+E4524</f>
        <v>996</v>
      </c>
      <c r="G4548" s="82">
        <f>F4548+G4524</f>
        <v>187</v>
      </c>
      <c r="H4548" s="92">
        <f t="shared" si="314"/>
        <v>3293</v>
      </c>
      <c r="I4548" s="92">
        <f t="shared" si="316"/>
        <v>8.0995542823763635</v>
      </c>
      <c r="J4548" s="149">
        <f t="shared" si="315"/>
        <v>11.037405557458596</v>
      </c>
    </row>
    <row r="4549" spans="1:10" x14ac:dyDescent="0.25">
      <c r="A4549" s="92">
        <f t="shared" si="317"/>
        <v>168</v>
      </c>
      <c r="B4549" s="5" t="s">
        <v>29</v>
      </c>
      <c r="C4549" s="26">
        <v>44060</v>
      </c>
      <c r="D4549" s="4">
        <v>139</v>
      </c>
      <c r="E4549" s="29">
        <f>D4549+E4525</f>
        <v>1007</v>
      </c>
      <c r="F4549" s="4">
        <f>1</f>
        <v>1</v>
      </c>
      <c r="G4549" s="82">
        <f>F4549+G4525</f>
        <v>12</v>
      </c>
      <c r="H4549" s="92">
        <f t="shared" si="314"/>
        <v>3432</v>
      </c>
      <c r="I4549" s="92">
        <f t="shared" si="316"/>
        <v>8.1408984606078523</v>
      </c>
      <c r="J4549" s="149">
        <f t="shared" si="315"/>
        <v>11.591352771811932</v>
      </c>
    </row>
    <row r="4550" spans="1:10" x14ac:dyDescent="0.25">
      <c r="A4550" s="92">
        <f t="shared" si="317"/>
        <v>169</v>
      </c>
      <c r="B4550" s="5" t="s">
        <v>29</v>
      </c>
      <c r="C4550" s="26">
        <v>44061</v>
      </c>
      <c r="D4550" s="4">
        <v>129</v>
      </c>
      <c r="E4550" s="29">
        <f>D4550+E4526</f>
        <v>1027</v>
      </c>
      <c r="F4550" s="4">
        <v>2</v>
      </c>
      <c r="G4550" s="82">
        <f>F4550+G4526</f>
        <v>2</v>
      </c>
      <c r="H4550" s="92">
        <f t="shared" si="314"/>
        <v>3561</v>
      </c>
      <c r="I4550" s="92">
        <f t="shared" si="316"/>
        <v>8.1777966832777782</v>
      </c>
      <c r="J4550" s="149">
        <f t="shared" si="315"/>
        <v>12.515396030336097</v>
      </c>
    </row>
    <row r="4551" spans="1:10" x14ac:dyDescent="0.25">
      <c r="A4551" s="92">
        <f t="shared" si="317"/>
        <v>170</v>
      </c>
      <c r="B4551" s="5" t="s">
        <v>29</v>
      </c>
      <c r="C4551" s="26">
        <v>44062</v>
      </c>
      <c r="D4551" s="4">
        <v>202</v>
      </c>
      <c r="E4551" s="29">
        <f>D4551+E4527</f>
        <v>1141</v>
      </c>
      <c r="F4551" s="4">
        <v>2</v>
      </c>
      <c r="G4551" s="82">
        <f>F4551+G4527</f>
        <v>2</v>
      </c>
      <c r="H4551" s="92">
        <f t="shared" si="314"/>
        <v>3763</v>
      </c>
      <c r="I4551" s="92">
        <f t="shared" si="316"/>
        <v>8.232971790593437</v>
      </c>
      <c r="J4551" s="149">
        <f t="shared" si="315"/>
        <v>13.338051690748204</v>
      </c>
    </row>
    <row r="4552" spans="1:10" x14ac:dyDescent="0.25">
      <c r="A4552" s="92">
        <f t="shared" si="317"/>
        <v>171</v>
      </c>
      <c r="B4552" s="5" t="s">
        <v>29</v>
      </c>
      <c r="C4552" s="26">
        <v>44063</v>
      </c>
      <c r="D4552" s="4">
        <v>290</v>
      </c>
      <c r="E4552" s="29">
        <f>D4552+E4528</f>
        <v>1262</v>
      </c>
      <c r="F4552" s="4">
        <v>3</v>
      </c>
      <c r="G4552" s="82">
        <f>F4552+G4528</f>
        <v>52</v>
      </c>
      <c r="H4552" s="92">
        <f t="shared" si="314"/>
        <v>4053</v>
      </c>
      <c r="I4552" s="92">
        <f t="shared" si="316"/>
        <v>8.3072126266283082</v>
      </c>
      <c r="J4552" s="149">
        <f t="shared" si="315"/>
        <v>13.492772341806541</v>
      </c>
    </row>
    <row r="4553" spans="1:10" x14ac:dyDescent="0.25">
      <c r="A4553" s="92">
        <f t="shared" si="317"/>
        <v>172</v>
      </c>
      <c r="B4553" s="5" t="s">
        <v>29</v>
      </c>
      <c r="C4553" s="26">
        <v>44064</v>
      </c>
      <c r="D4553" s="4">
        <v>262</v>
      </c>
      <c r="E4553" s="29">
        <f>D4553+E4529</f>
        <v>1297</v>
      </c>
      <c r="F4553" s="4">
        <v>6</v>
      </c>
      <c r="G4553" s="82">
        <f>F4553+G4529</f>
        <v>74</v>
      </c>
      <c r="H4553" s="92">
        <f t="shared" si="314"/>
        <v>4315</v>
      </c>
      <c r="I4553" s="92">
        <f t="shared" si="316"/>
        <v>8.3698526035175291</v>
      </c>
      <c r="J4553" s="149">
        <f t="shared" si="315"/>
        <v>13.302215909880966</v>
      </c>
    </row>
    <row r="4554" spans="1:10" x14ac:dyDescent="0.25">
      <c r="A4554" s="92">
        <f t="shared" si="317"/>
        <v>173</v>
      </c>
      <c r="B4554" s="5" t="s">
        <v>29</v>
      </c>
      <c r="C4554" s="26">
        <v>44065</v>
      </c>
      <c r="D4554" s="4">
        <v>294</v>
      </c>
      <c r="E4554" s="29">
        <f>D4554+E4530</f>
        <v>1397</v>
      </c>
      <c r="F4554" s="4">
        <f>2+2</f>
        <v>4</v>
      </c>
      <c r="G4554" s="82">
        <f>F4554+G4530</f>
        <v>67</v>
      </c>
      <c r="H4554" s="92">
        <f t="shared" si="314"/>
        <v>4609</v>
      </c>
      <c r="I4554" s="92">
        <f t="shared" si="316"/>
        <v>8.435766192720509</v>
      </c>
      <c r="J4554" s="149">
        <f t="shared" si="315"/>
        <v>12.63618508487971</v>
      </c>
    </row>
    <row r="4555" spans="1:10" x14ac:dyDescent="0.25">
      <c r="A4555" s="92">
        <f t="shared" si="317"/>
        <v>174</v>
      </c>
      <c r="B4555" s="5" t="s">
        <v>29</v>
      </c>
      <c r="C4555" s="26">
        <v>44066</v>
      </c>
      <c r="D4555" s="4">
        <v>208</v>
      </c>
      <c r="E4555" s="29">
        <f>D4555+E4531</f>
        <v>1361</v>
      </c>
      <c r="F4555" s="4">
        <f>2+1</f>
        <v>3</v>
      </c>
      <c r="G4555" s="82">
        <f>F4555+G4531</f>
        <v>72</v>
      </c>
      <c r="H4555" s="92">
        <f t="shared" si="314"/>
        <v>4817</v>
      </c>
      <c r="I4555" s="92">
        <f t="shared" si="316"/>
        <v>8.4799066066302213</v>
      </c>
      <c r="J4555" s="149">
        <f t="shared" si="315"/>
        <v>12.162474649919062</v>
      </c>
    </row>
    <row r="4556" spans="1:10" x14ac:dyDescent="0.25">
      <c r="A4556" s="92">
        <f t="shared" si="317"/>
        <v>175</v>
      </c>
      <c r="B4556" s="5" t="s">
        <v>29</v>
      </c>
      <c r="C4556" s="26">
        <v>44067</v>
      </c>
      <c r="D4556" s="4">
        <v>209</v>
      </c>
      <c r="E4556" s="29">
        <f>D4556+E4532</f>
        <v>1425</v>
      </c>
      <c r="F4556" s="4">
        <f>5+2</f>
        <v>7</v>
      </c>
      <c r="G4556" s="82">
        <f>F4556+G4532</f>
        <v>71</v>
      </c>
      <c r="H4556" s="92">
        <f t="shared" si="314"/>
        <v>5026</v>
      </c>
      <c r="I4556" s="92">
        <f t="shared" si="316"/>
        <v>8.5223797181035383</v>
      </c>
      <c r="J4556" s="149">
        <f t="shared" si="315"/>
        <v>12.000219280670112</v>
      </c>
    </row>
    <row r="4557" spans="1:10" x14ac:dyDescent="0.25">
      <c r="A4557" s="92">
        <f t="shared" si="317"/>
        <v>176</v>
      </c>
      <c r="B4557" s="5" t="s">
        <v>29</v>
      </c>
      <c r="C4557" s="26">
        <v>44068</v>
      </c>
      <c r="D4557" s="4">
        <v>356</v>
      </c>
      <c r="E4557" s="29">
        <f>D4557+E4533</f>
        <v>1650</v>
      </c>
      <c r="F4557" s="4">
        <f>2+3</f>
        <v>5</v>
      </c>
      <c r="G4557" s="82">
        <f>F4557+G4533</f>
        <v>113</v>
      </c>
      <c r="H4557" s="92">
        <f t="shared" si="314"/>
        <v>5382</v>
      </c>
      <c r="I4557" s="92">
        <f t="shared" si="316"/>
        <v>8.5908153312868514</v>
      </c>
      <c r="J4557" s="149">
        <f t="shared" si="315"/>
        <v>11.829013219454437</v>
      </c>
    </row>
    <row r="4558" spans="1:10" x14ac:dyDescent="0.25">
      <c r="A4558" s="92">
        <f t="shared" si="317"/>
        <v>177</v>
      </c>
      <c r="B4558" s="5" t="s">
        <v>29</v>
      </c>
      <c r="C4558" s="26">
        <v>44069</v>
      </c>
      <c r="D4558" s="4">
        <v>381</v>
      </c>
      <c r="E4558" s="29">
        <f>D4558+E4534</f>
        <v>1753</v>
      </c>
      <c r="F4558" s="4">
        <f>2+2</f>
        <v>4</v>
      </c>
      <c r="G4558" s="82">
        <f>F4558+G4534</f>
        <v>112</v>
      </c>
      <c r="H4558" s="92">
        <f t="shared" si="314"/>
        <v>5763</v>
      </c>
      <c r="I4558" s="92">
        <f t="shared" si="316"/>
        <v>8.659213451436667</v>
      </c>
      <c r="J4558" s="149">
        <f t="shared" si="315"/>
        <v>11.874218637896256</v>
      </c>
    </row>
    <row r="4559" spans="1:10" x14ac:dyDescent="0.25">
      <c r="A4559" s="92">
        <f t="shared" si="317"/>
        <v>178</v>
      </c>
      <c r="B4559" s="5" t="s">
        <v>29</v>
      </c>
      <c r="C4559" s="26">
        <v>44070</v>
      </c>
      <c r="D4559" s="4">
        <v>471</v>
      </c>
      <c r="E4559" s="29">
        <f>D4559+E4535</f>
        <v>1906</v>
      </c>
      <c r="F4559" s="4">
        <f>3+1</f>
        <v>4</v>
      </c>
      <c r="G4559" s="82" t="e">
        <f>F4559+G4535</f>
        <v>#REF!</v>
      </c>
      <c r="H4559" s="92">
        <f t="shared" si="314"/>
        <v>6234</v>
      </c>
      <c r="I4559" s="92">
        <f t="shared" si="316"/>
        <v>8.7377734603272827</v>
      </c>
      <c r="J4559" s="149">
        <f t="shared" si="315"/>
        <v>11.719052825268149</v>
      </c>
    </row>
    <row r="4560" spans="1:10" x14ac:dyDescent="0.25">
      <c r="A4560" s="92">
        <f t="shared" si="317"/>
        <v>179</v>
      </c>
      <c r="B4560" s="5" t="s">
        <v>29</v>
      </c>
      <c r="C4560" s="26">
        <v>44071</v>
      </c>
      <c r="D4560" s="4">
        <v>507</v>
      </c>
      <c r="E4560" s="29">
        <f>D4560+E4536</f>
        <v>2043</v>
      </c>
      <c r="F4560" s="4">
        <f>2+2</f>
        <v>4</v>
      </c>
      <c r="G4560" s="82" t="e">
        <f>F4560+G4536</f>
        <v>#REF!</v>
      </c>
      <c r="H4560" s="92">
        <f t="shared" si="314"/>
        <v>6741</v>
      </c>
      <c r="I4560" s="92">
        <f t="shared" si="316"/>
        <v>8.8159635608534384</v>
      </c>
      <c r="J4560" s="149">
        <f t="shared" si="315"/>
        <v>11.113281722537749</v>
      </c>
    </row>
    <row r="4561" spans="1:10" ht="15.75" thickBot="1" x14ac:dyDescent="0.3">
      <c r="A4561" s="92">
        <f t="shared" si="317"/>
        <v>180</v>
      </c>
      <c r="B4561" s="45" t="s">
        <v>29</v>
      </c>
      <c r="C4561" s="46">
        <v>44072</v>
      </c>
      <c r="D4561" s="47">
        <v>406</v>
      </c>
      <c r="E4561" s="88">
        <f>D4561+E4537</f>
        <v>2043</v>
      </c>
      <c r="F4561" s="47">
        <f>1</f>
        <v>1</v>
      </c>
      <c r="G4561" s="82" t="e">
        <f>F4561+G4537</f>
        <v>#REF!</v>
      </c>
      <c r="H4561" s="92">
        <f t="shared" si="314"/>
        <v>7147</v>
      </c>
      <c r="I4561" s="92">
        <f t="shared" si="316"/>
        <v>8.8744479672199788</v>
      </c>
      <c r="J4561" s="149">
        <f t="shared" si="315"/>
        <v>10.652805532705813</v>
      </c>
    </row>
    <row r="4562" spans="1:10" x14ac:dyDescent="0.25">
      <c r="A4562" s="92">
        <f t="shared" si="317"/>
        <v>181</v>
      </c>
      <c r="B4562" s="148" t="s">
        <v>29</v>
      </c>
      <c r="C4562" s="49">
        <v>44073</v>
      </c>
      <c r="D4562" s="50">
        <v>283</v>
      </c>
      <c r="E4562" s="135">
        <f>D4562+E4538</f>
        <v>2061</v>
      </c>
      <c r="F4562" s="50">
        <f>1+2</f>
        <v>3</v>
      </c>
      <c r="G4562" s="82" t="e">
        <f>F4562+G4538</f>
        <v>#REF!</v>
      </c>
      <c r="H4562" s="92">
        <f t="shared" si="314"/>
        <v>7430</v>
      </c>
      <c r="I4562" s="92">
        <f t="shared" si="316"/>
        <v>8.9132811377118042</v>
      </c>
      <c r="J4562" s="149">
        <f t="shared" si="315"/>
        <v>10.494719278740517</v>
      </c>
    </row>
    <row r="4563" spans="1:10" x14ac:dyDescent="0.25">
      <c r="A4563" s="92">
        <f t="shared" si="317"/>
        <v>182</v>
      </c>
      <c r="B4563" s="51" t="s">
        <v>29</v>
      </c>
      <c r="C4563" s="26">
        <v>44074</v>
      </c>
      <c r="D4563" s="4">
        <v>475</v>
      </c>
      <c r="E4563" s="29">
        <f>D4563+E4539</f>
        <v>2387</v>
      </c>
      <c r="F4563" s="4">
        <f>1+6+3</f>
        <v>10</v>
      </c>
      <c r="G4563" s="133">
        <f>F4563+G4539</f>
        <v>292</v>
      </c>
      <c r="H4563" s="92">
        <f t="shared" si="314"/>
        <v>7905</v>
      </c>
      <c r="I4563" s="92">
        <f t="shared" si="316"/>
        <v>8.9752507496435729</v>
      </c>
      <c r="J4563" s="149">
        <f t="shared" si="315"/>
        <v>10.574097440066279</v>
      </c>
    </row>
    <row r="4564" spans="1:10" x14ac:dyDescent="0.25">
      <c r="A4564" s="92">
        <f t="shared" si="317"/>
        <v>183</v>
      </c>
      <c r="B4564" s="51" t="s">
        <v>29</v>
      </c>
      <c r="C4564" s="26">
        <v>44075</v>
      </c>
      <c r="D4564" s="4">
        <v>677</v>
      </c>
      <c r="E4564" s="29">
        <f>D4564+E4540</f>
        <v>2726</v>
      </c>
      <c r="F4564" s="4">
        <f>1+1+1+2</f>
        <v>5</v>
      </c>
      <c r="G4564" s="133" t="e">
        <f>F4564+G4540</f>
        <v>#REF!</v>
      </c>
      <c r="H4564" s="92">
        <f t="shared" si="314"/>
        <v>8582</v>
      </c>
      <c r="I4564" s="92">
        <f t="shared" si="316"/>
        <v>9.0574222655514696</v>
      </c>
      <c r="J4564" s="149">
        <f t="shared" si="315"/>
        <v>10.71987110145948</v>
      </c>
    </row>
    <row r="4565" spans="1:10" x14ac:dyDescent="0.25">
      <c r="A4565" s="92">
        <f t="shared" si="317"/>
        <v>184</v>
      </c>
      <c r="B4565" s="51" t="s">
        <v>29</v>
      </c>
      <c r="C4565" s="26">
        <v>44076</v>
      </c>
      <c r="D4565" s="4">
        <v>747</v>
      </c>
      <c r="E4565" s="29">
        <f>D4565+E4541</f>
        <v>2883</v>
      </c>
      <c r="F4565" s="4">
        <f>1+3+2</f>
        <v>6</v>
      </c>
      <c r="G4565" s="133">
        <f>F4565+G4541</f>
        <v>311</v>
      </c>
      <c r="H4565" s="92">
        <f t="shared" ref="H4565:H4600" si="318">IF(EXACT(B4565,B4564),D4565+H4564,E4565)</f>
        <v>9329</v>
      </c>
      <c r="I4565" s="92">
        <f t="shared" si="316"/>
        <v>9.1408831069609615</v>
      </c>
      <c r="J4565" s="149">
        <f t="shared" si="315"/>
        <v>10.612051821150768</v>
      </c>
    </row>
    <row r="4566" spans="1:10" x14ac:dyDescent="0.25">
      <c r="A4566" s="92">
        <f t="shared" si="317"/>
        <v>185</v>
      </c>
      <c r="B4566" s="51" t="s">
        <v>29</v>
      </c>
      <c r="C4566" s="26">
        <v>44077</v>
      </c>
      <c r="D4566" s="4">
        <v>764</v>
      </c>
      <c r="E4566" s="29">
        <f>D4566+E4542</f>
        <v>3040</v>
      </c>
      <c r="F4566" s="4">
        <f>3+2</f>
        <v>5</v>
      </c>
      <c r="G4566" s="133" t="e">
        <f>F4566+G4542</f>
        <v>#REF!</v>
      </c>
      <c r="H4566" s="92">
        <f t="shared" si="318"/>
        <v>10093</v>
      </c>
      <c r="I4566" s="92">
        <f t="shared" si="316"/>
        <v>9.2195973932388586</v>
      </c>
      <c r="J4566" s="149">
        <f t="shared" si="315"/>
        <v>10.381898546259146</v>
      </c>
    </row>
    <row r="4567" spans="1:10" x14ac:dyDescent="0.25">
      <c r="A4567" s="92">
        <f t="shared" si="317"/>
        <v>186</v>
      </c>
      <c r="B4567" s="51" t="s">
        <v>29</v>
      </c>
      <c r="C4567" s="26">
        <v>44078</v>
      </c>
      <c r="D4567" s="4">
        <v>713</v>
      </c>
      <c r="E4567" s="29">
        <f>D4567+E4543</f>
        <v>3144</v>
      </c>
      <c r="F4567" s="4">
        <f>2+2+2+1</f>
        <v>7</v>
      </c>
      <c r="G4567" s="133" t="e">
        <f>F4567+G4543</f>
        <v>#REF!</v>
      </c>
      <c r="H4567" s="92">
        <f t="shared" si="318"/>
        <v>10806</v>
      </c>
      <c r="I4567" s="92">
        <f t="shared" si="316"/>
        <v>9.2878568144040106</v>
      </c>
      <c r="J4567" s="149">
        <f t="shared" si="315"/>
        <v>10.049118224814707</v>
      </c>
    </row>
    <row r="4568" spans="1:10" x14ac:dyDescent="0.25">
      <c r="A4568" s="92">
        <f t="shared" si="317"/>
        <v>187</v>
      </c>
      <c r="B4568" s="51" t="s">
        <v>29</v>
      </c>
      <c r="C4568" s="26">
        <v>44079</v>
      </c>
      <c r="D4568" s="4">
        <v>698</v>
      </c>
      <c r="E4568" s="29">
        <f>D4568+E4544</f>
        <v>1554</v>
      </c>
      <c r="F4568" s="4">
        <v>6</v>
      </c>
      <c r="G4568" s="133">
        <f>F4568+G4544</f>
        <v>300</v>
      </c>
      <c r="H4568" s="92">
        <f t="shared" si="318"/>
        <v>11504</v>
      </c>
      <c r="I4568" s="92">
        <f t="shared" si="316"/>
        <v>9.3504500799608277</v>
      </c>
      <c r="J4568" s="149">
        <f t="shared" si="315"/>
        <v>9.6695821101205279</v>
      </c>
    </row>
    <row r="4569" spans="1:10" x14ac:dyDescent="0.25">
      <c r="A4569" s="92">
        <f t="shared" si="317"/>
        <v>188</v>
      </c>
      <c r="B4569" s="51" t="s">
        <v>29</v>
      </c>
      <c r="C4569" s="26">
        <v>44080</v>
      </c>
      <c r="D4569" s="4">
        <v>615</v>
      </c>
      <c r="E4569" s="29">
        <f>D4569+E4545</f>
        <v>1501</v>
      </c>
      <c r="F4569" s="4">
        <f>1+4+6</f>
        <v>11</v>
      </c>
      <c r="G4569" s="133">
        <f>F4569+G4545</f>
        <v>346</v>
      </c>
      <c r="H4569" s="92">
        <f t="shared" si="318"/>
        <v>12119</v>
      </c>
      <c r="I4569" s="92">
        <f t="shared" si="316"/>
        <v>9.4025297479684866</v>
      </c>
      <c r="J4569" s="149">
        <f t="shared" si="315"/>
        <v>9.5909593693102835</v>
      </c>
    </row>
    <row r="4570" spans="1:10" x14ac:dyDescent="0.25">
      <c r="A4570" s="92">
        <f t="shared" si="317"/>
        <v>189</v>
      </c>
      <c r="B4570" s="51" t="s">
        <v>29</v>
      </c>
      <c r="C4570" s="26">
        <v>44081</v>
      </c>
      <c r="D4570" s="4">
        <v>517</v>
      </c>
      <c r="E4570" s="29">
        <f>D4570+E4546</f>
        <v>1460</v>
      </c>
      <c r="F4570" s="4">
        <f>2+1+5+4</f>
        <v>12</v>
      </c>
      <c r="G4570" s="82" t="e">
        <f>F4570+G4546</f>
        <v>#REF!</v>
      </c>
      <c r="H4570" s="92">
        <f t="shared" si="318"/>
        <v>12636</v>
      </c>
      <c r="I4570" s="92">
        <f t="shared" si="316"/>
        <v>9.4443051619219762</v>
      </c>
      <c r="J4570" s="149">
        <f t="shared" si="315"/>
        <v>10.204276476763058</v>
      </c>
    </row>
    <row r="4571" spans="1:10" x14ac:dyDescent="0.25">
      <c r="A4571" s="92">
        <f t="shared" si="317"/>
        <v>190</v>
      </c>
      <c r="B4571" s="51" t="s">
        <v>29</v>
      </c>
      <c r="C4571" s="26">
        <v>44082</v>
      </c>
      <c r="D4571" s="4">
        <v>976</v>
      </c>
      <c r="E4571" s="29">
        <f>D4571+E4547</f>
        <v>1957</v>
      </c>
      <c r="F4571" s="4">
        <f>1+2+4</f>
        <v>7</v>
      </c>
      <c r="G4571" s="133" t="e">
        <f>F4571+G4547</f>
        <v>#REF!</v>
      </c>
      <c r="H4571" s="92">
        <f t="shared" si="318"/>
        <v>13612</v>
      </c>
      <c r="I4571" s="92">
        <f t="shared" si="316"/>
        <v>9.5187070356207961</v>
      </c>
      <c r="J4571" s="149">
        <f t="shared" si="315"/>
        <v>10.867835450862415</v>
      </c>
    </row>
    <row r="4572" spans="1:10" x14ac:dyDescent="0.25">
      <c r="A4572" s="92">
        <f t="shared" si="317"/>
        <v>191</v>
      </c>
      <c r="B4572" s="51" t="s">
        <v>29</v>
      </c>
      <c r="C4572" s="26">
        <v>44083</v>
      </c>
      <c r="D4572" s="4">
        <v>1089</v>
      </c>
      <c r="E4572" s="29">
        <f>D4572+E4548</f>
        <v>2085</v>
      </c>
      <c r="F4572" s="4">
        <f>1+2+4</f>
        <v>7</v>
      </c>
      <c r="G4572" s="133">
        <f>F4572+G4548</f>
        <v>194</v>
      </c>
      <c r="H4572" s="92">
        <f t="shared" si="318"/>
        <v>14701</v>
      </c>
      <c r="I4572" s="92">
        <f t="shared" si="316"/>
        <v>9.595670797663967</v>
      </c>
      <c r="J4572" s="149">
        <f t="shared" si="315"/>
        <v>11.195944895787269</v>
      </c>
    </row>
    <row r="4573" spans="1:10" x14ac:dyDescent="0.25">
      <c r="A4573" s="92">
        <f t="shared" si="317"/>
        <v>192</v>
      </c>
      <c r="B4573" s="51" t="s">
        <v>29</v>
      </c>
      <c r="C4573" s="26">
        <v>44084</v>
      </c>
      <c r="D4573" s="1">
        <v>1042</v>
      </c>
      <c r="E4573" s="29">
        <f>D4573+E4549</f>
        <v>2049</v>
      </c>
      <c r="F4573" s="4">
        <f>5+2+7+7</f>
        <v>21</v>
      </c>
      <c r="G4573" s="133">
        <f>F4573+G4549</f>
        <v>33</v>
      </c>
      <c r="H4573" s="92">
        <f t="shared" si="318"/>
        <v>15743</v>
      </c>
      <c r="I4573" s="92">
        <f t="shared" si="316"/>
        <v>9.6641511010146282</v>
      </c>
      <c r="J4573" s="149">
        <f t="shared" si="315"/>
        <v>11.202395591573813</v>
      </c>
    </row>
    <row r="4574" spans="1:10" x14ac:dyDescent="0.25">
      <c r="A4574" s="92">
        <f t="shared" si="317"/>
        <v>193</v>
      </c>
      <c r="B4574" s="51" t="s">
        <v>29</v>
      </c>
      <c r="C4574" s="26">
        <v>44085</v>
      </c>
      <c r="D4574" s="4">
        <v>930</v>
      </c>
      <c r="E4574" s="29">
        <f>D4574+E4550</f>
        <v>1957</v>
      </c>
      <c r="F4574" s="4">
        <f>2+4+4</f>
        <v>10</v>
      </c>
      <c r="G4574" s="133">
        <f>F4574+G4550</f>
        <v>12</v>
      </c>
      <c r="H4574" s="92">
        <f t="shared" si="318"/>
        <v>16673</v>
      </c>
      <c r="I4574" s="92">
        <f t="shared" si="316"/>
        <v>9.7215459235604591</v>
      </c>
      <c r="J4574" s="149">
        <f t="shared" si="315"/>
        <v>11.073156921855462</v>
      </c>
    </row>
    <row r="4575" spans="1:10" x14ac:dyDescent="0.25">
      <c r="A4575" s="92">
        <f t="shared" si="317"/>
        <v>194</v>
      </c>
      <c r="B4575" s="51" t="s">
        <v>29</v>
      </c>
      <c r="C4575" s="26">
        <v>44086</v>
      </c>
      <c r="D4575" s="4">
        <v>889</v>
      </c>
      <c r="E4575" s="29">
        <f>D4575+E4551</f>
        <v>2030</v>
      </c>
      <c r="F4575" s="4">
        <f>2+3+2</f>
        <v>7</v>
      </c>
      <c r="G4575" s="133">
        <f>F4575+G4551</f>
        <v>9</v>
      </c>
      <c r="H4575" s="92">
        <f t="shared" si="318"/>
        <v>17562</v>
      </c>
      <c r="I4575" s="92">
        <f t="shared" si="316"/>
        <v>9.7734927559199409</v>
      </c>
      <c r="J4575" s="149">
        <f t="shared" si="315"/>
        <v>11.000504467793148</v>
      </c>
    </row>
    <row r="4576" spans="1:10" x14ac:dyDescent="0.25">
      <c r="A4576" s="92">
        <f t="shared" si="317"/>
        <v>195</v>
      </c>
      <c r="B4576" s="51" t="s">
        <v>29</v>
      </c>
      <c r="C4576" s="26">
        <v>44087</v>
      </c>
      <c r="D4576" s="4">
        <v>1055</v>
      </c>
      <c r="E4576" s="29">
        <f>D4576+E4552</f>
        <v>2317</v>
      </c>
      <c r="F4576" s="4">
        <f>1+1</f>
        <v>2</v>
      </c>
      <c r="G4576" s="133">
        <f>F4576+G4552</f>
        <v>54</v>
      </c>
      <c r="H4576" s="92">
        <f t="shared" si="318"/>
        <v>18617</v>
      </c>
      <c r="I4576" s="92">
        <f t="shared" si="316"/>
        <v>9.8318304207718974</v>
      </c>
      <c r="J4576" s="149">
        <f t="shared" si="315"/>
        <v>10.927914772966581</v>
      </c>
    </row>
    <row r="4577" spans="1:10" x14ac:dyDescent="0.25">
      <c r="A4577" s="92">
        <f t="shared" si="317"/>
        <v>196</v>
      </c>
      <c r="B4577" s="51" t="s">
        <v>29</v>
      </c>
      <c r="C4577" s="26">
        <v>44088</v>
      </c>
      <c r="D4577" s="4">
        <v>850</v>
      </c>
      <c r="E4577" s="29">
        <f>D4577+E4553</f>
        <v>2147</v>
      </c>
      <c r="F4577" s="4">
        <f>1+10+5</f>
        <v>16</v>
      </c>
      <c r="G4577" s="133">
        <f>F4577+G4553</f>
        <v>90</v>
      </c>
      <c r="H4577" s="92">
        <f t="shared" si="318"/>
        <v>19467</v>
      </c>
      <c r="I4577" s="92">
        <f t="shared" si="316"/>
        <v>9.8764760032892784</v>
      </c>
      <c r="J4577" s="149">
        <f t="shared" si="315"/>
        <v>11.236594321313499</v>
      </c>
    </row>
    <row r="4578" spans="1:10" x14ac:dyDescent="0.25">
      <c r="A4578" s="92">
        <f t="shared" si="317"/>
        <v>197</v>
      </c>
      <c r="B4578" s="144" t="s">
        <v>29</v>
      </c>
      <c r="C4578" s="26">
        <v>44089</v>
      </c>
      <c r="D4578" s="4">
        <v>1056</v>
      </c>
      <c r="E4578" s="29">
        <f>D4578+E4554</f>
        <v>2453</v>
      </c>
      <c r="F4578" s="4">
        <f>3+4</f>
        <v>7</v>
      </c>
      <c r="G4578" s="133">
        <f>F4578+G4554</f>
        <v>74</v>
      </c>
      <c r="H4578" s="92">
        <f t="shared" si="318"/>
        <v>20523</v>
      </c>
      <c r="I4578" s="92">
        <f t="shared" si="316"/>
        <v>9.9293014874291075</v>
      </c>
      <c r="J4578" s="149">
        <f t="shared" si="315"/>
        <v>12.046822124034984</v>
      </c>
    </row>
    <row r="4579" spans="1:10" x14ac:dyDescent="0.25">
      <c r="A4579" s="92">
        <f t="shared" si="317"/>
        <v>198</v>
      </c>
      <c r="B4579" s="144" t="s">
        <v>29</v>
      </c>
      <c r="C4579" s="26">
        <v>44090</v>
      </c>
      <c r="D4579" s="4">
        <v>1149</v>
      </c>
      <c r="E4579" s="29">
        <f>D4579+E4555</f>
        <v>2510</v>
      </c>
      <c r="F4579" s="4">
        <f>2+1+7+7</f>
        <v>17</v>
      </c>
      <c r="G4579" s="82">
        <f>F4579+G4555</f>
        <v>89</v>
      </c>
      <c r="H4579" s="92">
        <f t="shared" si="318"/>
        <v>21672</v>
      </c>
      <c r="I4579" s="92">
        <f t="shared" si="316"/>
        <v>9.9837763837649316</v>
      </c>
      <c r="J4579" s="149">
        <f t="shared" si="315"/>
        <v>12.75278641237518</v>
      </c>
    </row>
    <row r="4580" spans="1:10" x14ac:dyDescent="0.25">
      <c r="A4580" s="92">
        <f t="shared" si="317"/>
        <v>199</v>
      </c>
      <c r="B4580" s="144" t="s">
        <v>29</v>
      </c>
      <c r="C4580" s="26">
        <v>44091</v>
      </c>
      <c r="D4580" s="4">
        <v>1362</v>
      </c>
      <c r="E4580" s="29">
        <f>D4580+E4556</f>
        <v>2787</v>
      </c>
      <c r="F4580" s="4">
        <f>3+2+8+3</f>
        <v>16</v>
      </c>
      <c r="G4580" s="133">
        <f>F4580+G4556</f>
        <v>87</v>
      </c>
      <c r="H4580" s="92">
        <f t="shared" si="318"/>
        <v>23034</v>
      </c>
      <c r="I4580" s="92">
        <f t="shared" si="316"/>
        <v>10.044726664228852</v>
      </c>
      <c r="J4580" s="149">
        <f t="shared" si="315"/>
        <v>12.975502584804264</v>
      </c>
    </row>
    <row r="4581" spans="1:10" x14ac:dyDescent="0.25">
      <c r="A4581" s="92">
        <f t="shared" si="317"/>
        <v>200</v>
      </c>
      <c r="B4581" s="144" t="s">
        <v>29</v>
      </c>
      <c r="C4581" s="26">
        <v>44092</v>
      </c>
      <c r="D4581" s="4">
        <v>1347</v>
      </c>
      <c r="E4581" s="29">
        <f>D4581+E4557</f>
        <v>2997</v>
      </c>
      <c r="F4581" s="4">
        <f>1+1+2+6</f>
        <v>10</v>
      </c>
      <c r="G4581" s="82">
        <f>F4581+G4557</f>
        <v>123</v>
      </c>
      <c r="H4581" s="92">
        <f t="shared" si="318"/>
        <v>24381</v>
      </c>
      <c r="I4581" s="92">
        <f t="shared" si="316"/>
        <v>10.101559419421314</v>
      </c>
      <c r="J4581" s="149">
        <f t="shared" ref="J4581:J4600" si="319">LN(2)/SLOPE(I4574:I4581,A4574:A4581)</f>
        <v>12.867469067277348</v>
      </c>
    </row>
    <row r="4582" spans="1:10" x14ac:dyDescent="0.25">
      <c r="A4582" s="92">
        <f t="shared" si="317"/>
        <v>201</v>
      </c>
      <c r="B4582" s="144" t="s">
        <v>29</v>
      </c>
      <c r="C4582" s="26">
        <v>44093</v>
      </c>
      <c r="D4582" s="4">
        <v>1137</v>
      </c>
      <c r="E4582" s="29">
        <f>D4582+E4558</f>
        <v>2890</v>
      </c>
      <c r="F4582" s="4">
        <f>3+1</f>
        <v>4</v>
      </c>
      <c r="G4582" s="82">
        <f>F4582+G4558</f>
        <v>116</v>
      </c>
      <c r="H4582" s="92">
        <f t="shared" si="318"/>
        <v>25518</v>
      </c>
      <c r="I4582" s="92">
        <f t="shared" si="316"/>
        <v>10.147139364481689</v>
      </c>
      <c r="J4582" s="149">
        <f t="shared" si="319"/>
        <v>12.871819252618911</v>
      </c>
    </row>
    <row r="4583" spans="1:10" x14ac:dyDescent="0.25">
      <c r="A4583" s="92">
        <f t="shared" si="317"/>
        <v>202</v>
      </c>
      <c r="B4583" s="144" t="s">
        <v>29</v>
      </c>
      <c r="C4583" s="26">
        <v>44094</v>
      </c>
      <c r="D4583" s="4">
        <v>877</v>
      </c>
      <c r="E4583" s="29">
        <f>D4583+E4559</f>
        <v>2783</v>
      </c>
      <c r="F4583" s="4">
        <f>1+1+3</f>
        <v>5</v>
      </c>
      <c r="G4583" s="82" t="e">
        <f>F4583+G4559</f>
        <v>#REF!</v>
      </c>
      <c r="H4583" s="92">
        <f t="shared" si="318"/>
        <v>26395</v>
      </c>
      <c r="I4583" s="92">
        <f t="shared" si="316"/>
        <v>10.180929877257716</v>
      </c>
      <c r="J4583" s="149">
        <f t="shared" si="319"/>
        <v>13.309225704661435</v>
      </c>
    </row>
    <row r="4584" spans="1:10" x14ac:dyDescent="0.25">
      <c r="A4584" s="92">
        <f t="shared" si="317"/>
        <v>203</v>
      </c>
      <c r="B4584" s="144" t="s">
        <v>29</v>
      </c>
      <c r="C4584" s="26">
        <v>44095</v>
      </c>
      <c r="D4584" s="4">
        <v>1215</v>
      </c>
      <c r="E4584" s="29">
        <f>D4584+E4560</f>
        <v>3258</v>
      </c>
      <c r="F4584" s="4">
        <v>27</v>
      </c>
      <c r="G4584" s="82" t="e">
        <f>F4584+G4560</f>
        <v>#REF!</v>
      </c>
      <c r="H4584" s="92">
        <f t="shared" si="318"/>
        <v>27610</v>
      </c>
      <c r="I4584" s="92">
        <f t="shared" si="316"/>
        <v>10.225933304924201</v>
      </c>
      <c r="J4584" s="149">
        <f t="shared" si="319"/>
        <v>13.695774430050427</v>
      </c>
    </row>
    <row r="4585" spans="1:10" ht="15.75" thickBot="1" x14ac:dyDescent="0.3">
      <c r="A4585" s="92">
        <f t="shared" si="317"/>
        <v>204</v>
      </c>
      <c r="B4585" s="146" t="s">
        <v>29</v>
      </c>
      <c r="C4585" s="46">
        <v>44096</v>
      </c>
      <c r="D4585" s="47">
        <v>1592</v>
      </c>
      <c r="E4585" s="88">
        <f>D4585+E4561</f>
        <v>3635</v>
      </c>
      <c r="F4585" s="47">
        <f>3+5</f>
        <v>8</v>
      </c>
      <c r="G4585" s="82" t="e">
        <f>F4585+G4561</f>
        <v>#REF!</v>
      </c>
      <c r="H4585" s="92">
        <f t="shared" si="318"/>
        <v>29202</v>
      </c>
      <c r="I4585" s="92">
        <f t="shared" si="316"/>
        <v>10.281992479061509</v>
      </c>
      <c r="J4585" s="149">
        <f t="shared" si="319"/>
        <v>14.084911312273061</v>
      </c>
    </row>
    <row r="4586" spans="1:10" x14ac:dyDescent="0.25">
      <c r="A4586" s="92">
        <f t="shared" si="317"/>
        <v>205</v>
      </c>
      <c r="B4586" s="64" t="s">
        <v>29</v>
      </c>
      <c r="C4586" s="49">
        <v>44097</v>
      </c>
      <c r="D4586" s="50">
        <v>1682</v>
      </c>
      <c r="E4586" s="135">
        <f>D4586+E4562</f>
        <v>3743</v>
      </c>
      <c r="F4586" s="50">
        <f>11+6</f>
        <v>17</v>
      </c>
      <c r="G4586" s="82" t="e">
        <f>F4586+G4562</f>
        <v>#REF!</v>
      </c>
      <c r="H4586" s="92">
        <f t="shared" si="318"/>
        <v>30884</v>
      </c>
      <c r="I4586" s="92">
        <f t="shared" si="316"/>
        <v>10.337993529428706</v>
      </c>
      <c r="J4586" s="149">
        <f t="shared" si="319"/>
        <v>14.296041286445984</v>
      </c>
    </row>
    <row r="4587" spans="1:10" x14ac:dyDescent="0.25">
      <c r="A4587" s="92">
        <f t="shared" si="317"/>
        <v>206</v>
      </c>
      <c r="B4587" s="144" t="s">
        <v>29</v>
      </c>
      <c r="C4587" s="26">
        <v>44098</v>
      </c>
      <c r="D4587" s="4">
        <v>1928</v>
      </c>
      <c r="E4587" s="29">
        <f>D4587+E4563</f>
        <v>4315</v>
      </c>
      <c r="F4587" s="4">
        <f>10+10</f>
        <v>20</v>
      </c>
      <c r="G4587" s="133">
        <f>F4587+G4563</f>
        <v>312</v>
      </c>
      <c r="H4587" s="92">
        <f t="shared" si="318"/>
        <v>32812</v>
      </c>
      <c r="I4587" s="92">
        <f t="shared" si="316"/>
        <v>10.398549581122641</v>
      </c>
      <c r="J4587" s="149">
        <f t="shared" si="319"/>
        <v>14.171705460915463</v>
      </c>
    </row>
    <row r="4588" spans="1:10" x14ac:dyDescent="0.25">
      <c r="A4588" s="92">
        <f t="shared" si="317"/>
        <v>207</v>
      </c>
      <c r="B4588" s="144" t="s">
        <v>29</v>
      </c>
      <c r="C4588" s="26">
        <v>44099</v>
      </c>
      <c r="D4588" s="4">
        <v>1728</v>
      </c>
      <c r="E4588" s="29">
        <f>D4588+E4564</f>
        <v>4454</v>
      </c>
      <c r="F4588" s="4">
        <f>13+13</f>
        <v>26</v>
      </c>
      <c r="G4588" s="133" t="e">
        <f>F4588+G4564</f>
        <v>#REF!</v>
      </c>
      <c r="H4588" s="92">
        <f t="shared" si="318"/>
        <v>34540</v>
      </c>
      <c r="I4588" s="92">
        <f t="shared" si="316"/>
        <v>10.449873351700669</v>
      </c>
      <c r="J4588" s="149">
        <f t="shared" si="319"/>
        <v>13.789077689493421</v>
      </c>
    </row>
    <row r="4589" spans="1:10" x14ac:dyDescent="0.25">
      <c r="A4589" s="92">
        <f t="shared" si="317"/>
        <v>208</v>
      </c>
      <c r="B4589" s="144" t="s">
        <v>29</v>
      </c>
      <c r="C4589" s="26">
        <v>44100</v>
      </c>
      <c r="D4589" s="4">
        <v>1311</v>
      </c>
      <c r="E4589" s="29">
        <f>D4589+E4565</f>
        <v>4194</v>
      </c>
      <c r="F4589" s="4">
        <f>7+8</f>
        <v>15</v>
      </c>
      <c r="G4589" s="133">
        <f>F4589+G4565</f>
        <v>326</v>
      </c>
      <c r="H4589" s="92">
        <f t="shared" si="318"/>
        <v>35851</v>
      </c>
      <c r="I4589" s="92">
        <f t="shared" si="316"/>
        <v>10.487126739641525</v>
      </c>
      <c r="J4589" s="149">
        <f t="shared" si="319"/>
        <v>13.545341230956611</v>
      </c>
    </row>
    <row r="4590" spans="1:10" x14ac:dyDescent="0.25">
      <c r="A4590" s="92">
        <f t="shared" si="317"/>
        <v>209</v>
      </c>
      <c r="B4590" s="144" t="s">
        <v>29</v>
      </c>
      <c r="C4590" s="26">
        <v>44101</v>
      </c>
      <c r="D4590" s="4">
        <v>944</v>
      </c>
      <c r="E4590" s="29">
        <f>D4590+E4566</f>
        <v>3984</v>
      </c>
      <c r="F4590" s="4">
        <f>6+7</f>
        <v>13</v>
      </c>
      <c r="G4590" s="133" t="e">
        <f>F4590+G4566</f>
        <v>#REF!</v>
      </c>
      <c r="H4590" s="92">
        <f t="shared" si="318"/>
        <v>36795</v>
      </c>
      <c r="I4590" s="92">
        <f t="shared" si="316"/>
        <v>10.5131172453607</v>
      </c>
      <c r="J4590" s="149">
        <f t="shared" si="319"/>
        <v>13.877887386689983</v>
      </c>
    </row>
    <row r="4591" spans="1:10" x14ac:dyDescent="0.25">
      <c r="A4591" s="92">
        <f t="shared" si="317"/>
        <v>210</v>
      </c>
      <c r="B4591" s="144" t="s">
        <v>29</v>
      </c>
      <c r="C4591" s="26">
        <v>44102</v>
      </c>
      <c r="D4591" s="4">
        <v>1575</v>
      </c>
      <c r="E4591" s="29">
        <f>D4591+E4567</f>
        <v>4719</v>
      </c>
      <c r="F4591" s="4">
        <v>24</v>
      </c>
      <c r="G4591" s="133" t="e">
        <f>F4591+G4567</f>
        <v>#REF!</v>
      </c>
      <c r="H4591" s="92">
        <f>IF(EXACT(B4591,B4590),D4591+H4590,E4591)</f>
        <v>38370</v>
      </c>
      <c r="I4591" s="92">
        <f t="shared" si="316"/>
        <v>10.555031183240999</v>
      </c>
      <c r="J4591" s="149">
        <f t="shared" si="319"/>
        <v>14.710431235369118</v>
      </c>
    </row>
    <row r="4592" spans="1:10" x14ac:dyDescent="0.25">
      <c r="A4592" s="92">
        <f t="shared" si="317"/>
        <v>211</v>
      </c>
      <c r="B4592" s="144" t="s">
        <v>29</v>
      </c>
      <c r="C4592" s="26">
        <v>44103</v>
      </c>
      <c r="D4592" s="4">
        <v>2011</v>
      </c>
      <c r="E4592" s="29">
        <f>D4592+E4568</f>
        <v>3565</v>
      </c>
      <c r="F4592" s="4">
        <v>15</v>
      </c>
      <c r="G4592" s="133">
        <f>F4592+G4568</f>
        <v>315</v>
      </c>
      <c r="H4592" s="92">
        <f t="shared" ref="H4592:H4655" si="320">IF(EXACT(B4592,B4591),D4592+H4591,E4592)</f>
        <v>40381</v>
      </c>
      <c r="I4592" s="92">
        <f t="shared" si="316"/>
        <v>10.606114656295205</v>
      </c>
      <c r="J4592" s="149">
        <f t="shared" si="319"/>
        <v>15.588852711195781</v>
      </c>
    </row>
    <row r="4593" spans="1:10" x14ac:dyDescent="0.25">
      <c r="A4593" s="92">
        <f t="shared" si="317"/>
        <v>212</v>
      </c>
      <c r="B4593" s="144" t="s">
        <v>29</v>
      </c>
      <c r="C4593" s="26">
        <v>44104</v>
      </c>
      <c r="D4593" s="4">
        <v>2017</v>
      </c>
      <c r="E4593" s="29">
        <f>D4593+E4569</f>
        <v>3518</v>
      </c>
      <c r="F4593" s="4">
        <f>5+5</f>
        <v>10</v>
      </c>
      <c r="G4593" s="133">
        <f>F4593+G4569</f>
        <v>356</v>
      </c>
      <c r="H4593" s="92">
        <f t="shared" si="320"/>
        <v>42398</v>
      </c>
      <c r="I4593" s="92">
        <f t="shared" si="316"/>
        <v>10.654856470296197</v>
      </c>
      <c r="J4593" s="149">
        <f t="shared" si="319"/>
        <v>16.185438582955758</v>
      </c>
    </row>
    <row r="4594" spans="1:10" x14ac:dyDescent="0.25">
      <c r="A4594" s="92">
        <f t="shared" si="317"/>
        <v>213</v>
      </c>
      <c r="B4594" s="144" t="s">
        <v>29</v>
      </c>
      <c r="C4594" s="26">
        <v>44105</v>
      </c>
      <c r="D4594" s="4">
        <v>2073</v>
      </c>
      <c r="E4594" s="29">
        <f>D4594+E4570</f>
        <v>3533</v>
      </c>
      <c r="F4594" s="4">
        <v>21</v>
      </c>
      <c r="G4594" s="82" t="e">
        <f>F4594+G4570</f>
        <v>#REF!</v>
      </c>
      <c r="H4594" s="92">
        <f t="shared" si="320"/>
        <v>44471</v>
      </c>
      <c r="I4594" s="92">
        <f t="shared" si="316"/>
        <v>10.702592570321846</v>
      </c>
      <c r="J4594" s="149">
        <f t="shared" si="319"/>
        <v>16.391559402219507</v>
      </c>
    </row>
    <row r="4595" spans="1:10" x14ac:dyDescent="0.25">
      <c r="A4595" s="92">
        <f t="shared" si="317"/>
        <v>214</v>
      </c>
      <c r="B4595" s="144" t="s">
        <v>29</v>
      </c>
      <c r="C4595" s="26">
        <v>44106</v>
      </c>
      <c r="D4595" s="4">
        <v>2244</v>
      </c>
      <c r="E4595" s="29">
        <f>D4595+E4571</f>
        <v>4201</v>
      </c>
      <c r="F4595" s="4">
        <v>24</v>
      </c>
      <c r="G4595" s="133" t="e">
        <f>F4595+G4571</f>
        <v>#REF!</v>
      </c>
      <c r="H4595" s="92">
        <f t="shared" si="320"/>
        <v>46715</v>
      </c>
      <c r="I4595" s="92">
        <f t="shared" si="316"/>
        <v>10.751820591227055</v>
      </c>
      <c r="J4595" s="149">
        <f t="shared" si="319"/>
        <v>15.876798383634631</v>
      </c>
    </row>
    <row r="4596" spans="1:10" x14ac:dyDescent="0.25">
      <c r="A4596" s="92">
        <f t="shared" si="317"/>
        <v>215</v>
      </c>
      <c r="B4596" s="144" t="s">
        <v>29</v>
      </c>
      <c r="C4596" s="26">
        <v>44107</v>
      </c>
      <c r="D4596" s="4">
        <v>1450</v>
      </c>
      <c r="E4596" s="29">
        <f>D4596+E4572</f>
        <v>3535</v>
      </c>
      <c r="F4596" s="4">
        <f>7+8</f>
        <v>15</v>
      </c>
      <c r="G4596" s="133">
        <f>F4596+G4572</f>
        <v>209</v>
      </c>
      <c r="H4596" s="92">
        <f t="shared" si="320"/>
        <v>48165</v>
      </c>
      <c r="I4596" s="92">
        <f t="shared" si="316"/>
        <v>10.782387895191723</v>
      </c>
      <c r="J4596" s="149">
        <f t="shared" si="319"/>
        <v>15.519168513451721</v>
      </c>
    </row>
    <row r="4597" spans="1:10" x14ac:dyDescent="0.25">
      <c r="A4597" s="92">
        <f t="shared" si="317"/>
        <v>216</v>
      </c>
      <c r="B4597" s="144" t="s">
        <v>29</v>
      </c>
      <c r="C4597" s="26">
        <v>44108</v>
      </c>
      <c r="D4597" s="4">
        <v>851</v>
      </c>
      <c r="E4597" s="29">
        <f>D4597+E4573</f>
        <v>2900</v>
      </c>
      <c r="F4597" s="4">
        <f>6+10</f>
        <v>16</v>
      </c>
      <c r="G4597" s="133">
        <f>F4597+G4573</f>
        <v>49</v>
      </c>
      <c r="H4597" s="92">
        <f t="shared" si="320"/>
        <v>49016</v>
      </c>
      <c r="I4597" s="92">
        <f t="shared" si="316"/>
        <v>10.799902054405491</v>
      </c>
      <c r="J4597" s="149">
        <f t="shared" si="319"/>
        <v>16.043609645186262</v>
      </c>
    </row>
    <row r="4598" spans="1:10" x14ac:dyDescent="0.25">
      <c r="A4598" s="92">
        <f t="shared" si="317"/>
        <v>217</v>
      </c>
      <c r="B4598" s="144" t="s">
        <v>29</v>
      </c>
      <c r="C4598" s="26">
        <v>44109</v>
      </c>
      <c r="D4598" s="4">
        <v>1670</v>
      </c>
      <c r="E4598" s="29">
        <f>D4598+E4574</f>
        <v>3627</v>
      </c>
      <c r="F4598" s="4">
        <v>34</v>
      </c>
      <c r="G4598" s="133">
        <f>F4598+G4574</f>
        <v>46</v>
      </c>
      <c r="H4598" s="92">
        <f t="shared" si="320"/>
        <v>50686</v>
      </c>
      <c r="I4598" s="92">
        <f t="shared" si="316"/>
        <v>10.833405017324941</v>
      </c>
      <c r="J4598" s="149">
        <f t="shared" si="319"/>
        <v>17.383644296358291</v>
      </c>
    </row>
    <row r="4599" spans="1:10" x14ac:dyDescent="0.25">
      <c r="A4599" s="92">
        <f t="shared" si="317"/>
        <v>218</v>
      </c>
      <c r="B4599" s="144" t="s">
        <v>29</v>
      </c>
      <c r="C4599" s="26">
        <v>44110</v>
      </c>
      <c r="D4599" s="4">
        <v>2209</v>
      </c>
      <c r="E4599" s="29">
        <f>D4599+E4575</f>
        <v>4239</v>
      </c>
      <c r="F4599" s="4">
        <v>16</v>
      </c>
      <c r="G4599" s="133">
        <f>F4599+G4575</f>
        <v>25</v>
      </c>
      <c r="H4599" s="92">
        <f t="shared" si="320"/>
        <v>52895</v>
      </c>
      <c r="I4599" s="92">
        <f t="shared" si="316"/>
        <v>10.876064095420874</v>
      </c>
      <c r="J4599" s="149">
        <f t="shared" si="319"/>
        <v>18.752504946203501</v>
      </c>
    </row>
    <row r="4600" spans="1:10" x14ac:dyDescent="0.25">
      <c r="A4600" s="92">
        <f t="shared" si="317"/>
        <v>219</v>
      </c>
      <c r="B4600" s="144" t="s">
        <v>29</v>
      </c>
      <c r="C4600" s="26">
        <v>44111</v>
      </c>
      <c r="D4600" s="4">
        <v>2137</v>
      </c>
      <c r="E4600" s="29">
        <f>D4600+E4576</f>
        <v>4454</v>
      </c>
      <c r="F4600" s="4">
        <v>17</v>
      </c>
      <c r="G4600" s="133">
        <f>F4600+G4576</f>
        <v>71</v>
      </c>
      <c r="H4600" s="92">
        <f t="shared" si="320"/>
        <v>55032</v>
      </c>
      <c r="I4600" s="92">
        <f t="shared" si="316"/>
        <v>10.91567011320585</v>
      </c>
      <c r="J4600" s="149">
        <f t="shared" si="319"/>
        <v>19.70153894257701</v>
      </c>
    </row>
    <row r="4601" spans="1:10" x14ac:dyDescent="0.25">
      <c r="A4601" s="92">
        <f t="shared" si="317"/>
        <v>1</v>
      </c>
      <c r="B4601" s="51" t="s">
        <v>45</v>
      </c>
      <c r="C4601" s="26">
        <v>43893</v>
      </c>
      <c r="D4601" s="4">
        <v>0</v>
      </c>
      <c r="E4601" s="29">
        <v>0</v>
      </c>
      <c r="G4601" s="133"/>
      <c r="H4601" s="92">
        <f t="shared" si="320"/>
        <v>0</v>
      </c>
      <c r="I4601" s="92" t="e">
        <f t="shared" si="316"/>
        <v>#NUM!</v>
      </c>
    </row>
    <row r="4602" spans="1:10" x14ac:dyDescent="0.25">
      <c r="A4602" s="92">
        <f t="shared" si="317"/>
        <v>2</v>
      </c>
      <c r="B4602" s="51" t="s">
        <v>45</v>
      </c>
      <c r="C4602" s="26">
        <v>43894</v>
      </c>
      <c r="D4602" s="4">
        <v>0</v>
      </c>
      <c r="E4602" s="29">
        <v>0</v>
      </c>
      <c r="G4602" s="133">
        <f>F4602+G4578</f>
        <v>74</v>
      </c>
      <c r="H4602" s="92">
        <f t="shared" si="320"/>
        <v>0</v>
      </c>
      <c r="I4602" s="92" t="e">
        <f t="shared" si="316"/>
        <v>#NUM!</v>
      </c>
    </row>
    <row r="4603" spans="1:10" x14ac:dyDescent="0.25">
      <c r="A4603" s="92">
        <f t="shared" si="317"/>
        <v>3</v>
      </c>
      <c r="B4603" s="51" t="s">
        <v>45</v>
      </c>
      <c r="C4603" s="26">
        <v>43895</v>
      </c>
      <c r="D4603" s="4">
        <v>0</v>
      </c>
      <c r="E4603" s="29">
        <v>0</v>
      </c>
      <c r="G4603" s="82">
        <f>F4603+G4579</f>
        <v>89</v>
      </c>
      <c r="H4603" s="92">
        <f t="shared" si="320"/>
        <v>0</v>
      </c>
      <c r="I4603" s="92" t="e">
        <f t="shared" si="316"/>
        <v>#NUM!</v>
      </c>
    </row>
    <row r="4604" spans="1:10" x14ac:dyDescent="0.25">
      <c r="A4604" s="92">
        <f t="shared" si="317"/>
        <v>4</v>
      </c>
      <c r="B4604" s="51" t="s">
        <v>45</v>
      </c>
      <c r="C4604" s="26">
        <v>43896</v>
      </c>
      <c r="D4604" s="4">
        <v>0</v>
      </c>
      <c r="E4604" s="29">
        <v>0</v>
      </c>
      <c r="G4604" s="133">
        <f>F4604+G4580</f>
        <v>87</v>
      </c>
      <c r="H4604" s="92">
        <f t="shared" si="320"/>
        <v>0</v>
      </c>
      <c r="I4604" s="92" t="e">
        <f t="shared" si="316"/>
        <v>#NUM!</v>
      </c>
    </row>
    <row r="4605" spans="1:10" x14ac:dyDescent="0.25">
      <c r="A4605" s="92">
        <f t="shared" si="317"/>
        <v>5</v>
      </c>
      <c r="B4605" s="51" t="s">
        <v>45</v>
      </c>
      <c r="C4605" s="26">
        <v>43897</v>
      </c>
      <c r="D4605" s="4">
        <v>0</v>
      </c>
      <c r="E4605" s="29">
        <v>0</v>
      </c>
      <c r="G4605" s="82">
        <f>F4605+G4581</f>
        <v>123</v>
      </c>
      <c r="H4605" s="92">
        <f t="shared" si="320"/>
        <v>0</v>
      </c>
      <c r="I4605" s="92" t="e">
        <f t="shared" si="316"/>
        <v>#NUM!</v>
      </c>
    </row>
    <row r="4606" spans="1:10" x14ac:dyDescent="0.25">
      <c r="A4606" s="92">
        <f t="shared" si="317"/>
        <v>6</v>
      </c>
      <c r="B4606" s="51" t="s">
        <v>45</v>
      </c>
      <c r="C4606" s="26">
        <v>43898</v>
      </c>
      <c r="D4606" s="4">
        <v>0</v>
      </c>
      <c r="E4606" s="29">
        <v>0</v>
      </c>
      <c r="G4606" s="82">
        <f>F4606+G4582</f>
        <v>116</v>
      </c>
      <c r="H4606" s="92">
        <f t="shared" si="320"/>
        <v>0</v>
      </c>
      <c r="I4606" s="92" t="e">
        <f t="shared" si="316"/>
        <v>#NUM!</v>
      </c>
    </row>
    <row r="4607" spans="1:10" x14ac:dyDescent="0.25">
      <c r="A4607" s="92">
        <f t="shared" si="317"/>
        <v>7</v>
      </c>
      <c r="B4607" s="51" t="s">
        <v>45</v>
      </c>
      <c r="C4607" s="26">
        <v>43899</v>
      </c>
      <c r="D4607" s="4">
        <v>0</v>
      </c>
      <c r="E4607" s="29">
        <v>0</v>
      </c>
      <c r="G4607" s="82" t="e">
        <f>F4607+G4583</f>
        <v>#REF!</v>
      </c>
      <c r="H4607" s="92">
        <f t="shared" si="320"/>
        <v>0</v>
      </c>
      <c r="I4607" s="92" t="e">
        <f t="shared" si="316"/>
        <v>#NUM!</v>
      </c>
      <c r="J4607" s="149" t="e">
        <f>LN(2)/SLOPE(I4600:I4607,A4600:A4607)</f>
        <v>#NUM!</v>
      </c>
    </row>
    <row r="4608" spans="1:10" x14ac:dyDescent="0.25">
      <c r="A4608" s="92">
        <f t="shared" si="317"/>
        <v>8</v>
      </c>
      <c r="B4608" s="51" t="s">
        <v>45</v>
      </c>
      <c r="C4608" s="26">
        <v>43900</v>
      </c>
      <c r="D4608" s="4">
        <v>0</v>
      </c>
      <c r="E4608" s="29">
        <v>0</v>
      </c>
      <c r="G4608" s="82" t="e">
        <f>F4608+G4584</f>
        <v>#REF!</v>
      </c>
      <c r="H4608" s="92">
        <f t="shared" si="320"/>
        <v>0</v>
      </c>
      <c r="I4608" s="92" t="e">
        <f t="shared" si="316"/>
        <v>#NUM!</v>
      </c>
      <c r="J4608" s="149" t="e">
        <f t="shared" ref="J4608:J4671" si="321">LN(2)/SLOPE(I4601:I4608,A4601:A4608)</f>
        <v>#NUM!</v>
      </c>
    </row>
    <row r="4609" spans="1:10" ht="15.75" thickBot="1" x14ac:dyDescent="0.3">
      <c r="A4609" s="92">
        <f t="shared" si="317"/>
        <v>9</v>
      </c>
      <c r="B4609" s="52" t="s">
        <v>45</v>
      </c>
      <c r="C4609" s="53">
        <v>43901</v>
      </c>
      <c r="D4609" s="54">
        <v>0</v>
      </c>
      <c r="E4609" s="136">
        <v>0</v>
      </c>
      <c r="F4609" s="54"/>
      <c r="G4609" s="82" t="e">
        <f>F4609+G4585</f>
        <v>#REF!</v>
      </c>
      <c r="H4609" s="92">
        <f t="shared" si="320"/>
        <v>0</v>
      </c>
      <c r="I4609" s="92" t="e">
        <f t="shared" si="316"/>
        <v>#NUM!</v>
      </c>
      <c r="J4609" s="149" t="e">
        <f t="shared" si="321"/>
        <v>#NUM!</v>
      </c>
    </row>
    <row r="4610" spans="1:10" ht="15.75" thickBot="1" x14ac:dyDescent="0.3">
      <c r="A4610" s="92">
        <f t="shared" si="317"/>
        <v>10</v>
      </c>
      <c r="B4610" s="148" t="s">
        <v>45</v>
      </c>
      <c r="C4610" s="53">
        <v>43902</v>
      </c>
      <c r="D4610" s="48">
        <v>0</v>
      </c>
      <c r="E4610" s="135">
        <v>0</v>
      </c>
      <c r="F4610" s="48"/>
      <c r="G4610" s="82" t="e">
        <f>F4610+G4586</f>
        <v>#REF!</v>
      </c>
      <c r="H4610" s="92">
        <f t="shared" si="320"/>
        <v>0</v>
      </c>
      <c r="I4610" s="92" t="e">
        <f t="shared" ref="I4610:I4673" si="322">LN(H4610)</f>
        <v>#NUM!</v>
      </c>
      <c r="J4610" s="149" t="e">
        <f t="shared" si="321"/>
        <v>#NUM!</v>
      </c>
    </row>
    <row r="4611" spans="1:10" ht="15.75" thickBot="1" x14ac:dyDescent="0.3">
      <c r="A4611" s="92">
        <f t="shared" si="317"/>
        <v>11</v>
      </c>
      <c r="B4611" s="51" t="s">
        <v>45</v>
      </c>
      <c r="C4611" s="53">
        <v>43903</v>
      </c>
      <c r="D4611" s="4">
        <v>0</v>
      </c>
      <c r="E4611" s="29">
        <v>0</v>
      </c>
      <c r="G4611" s="133">
        <f>F4611+G4587</f>
        <v>312</v>
      </c>
      <c r="H4611" s="92">
        <f t="shared" si="320"/>
        <v>0</v>
      </c>
      <c r="I4611" s="92" t="e">
        <f t="shared" si="322"/>
        <v>#NUM!</v>
      </c>
      <c r="J4611" s="149" t="e">
        <f t="shared" si="321"/>
        <v>#NUM!</v>
      </c>
    </row>
    <row r="4612" spans="1:10" ht="15.75" thickBot="1" x14ac:dyDescent="0.3">
      <c r="A4612" s="92">
        <f t="shared" ref="A4612:A4675" si="323">IF(EXACT(B4612,B4611),A4611+1,1)</f>
        <v>12</v>
      </c>
      <c r="B4612" s="51" t="s">
        <v>45</v>
      </c>
      <c r="C4612" s="53">
        <v>43904</v>
      </c>
      <c r="D4612" s="4">
        <v>0</v>
      </c>
      <c r="E4612" s="29">
        <v>0</v>
      </c>
      <c r="G4612" s="133" t="e">
        <f>F4612+G4588</f>
        <v>#REF!</v>
      </c>
      <c r="H4612" s="92">
        <f t="shared" si="320"/>
        <v>0</v>
      </c>
      <c r="I4612" s="92" t="e">
        <f t="shared" si="322"/>
        <v>#NUM!</v>
      </c>
      <c r="J4612" s="149" t="e">
        <f t="shared" si="321"/>
        <v>#NUM!</v>
      </c>
    </row>
    <row r="4613" spans="1:10" ht="15.75" thickBot="1" x14ac:dyDescent="0.3">
      <c r="A4613" s="92">
        <f t="shared" si="323"/>
        <v>13</v>
      </c>
      <c r="B4613" s="51" t="s">
        <v>45</v>
      </c>
      <c r="C4613" s="53">
        <v>43905</v>
      </c>
      <c r="D4613" s="4">
        <v>0</v>
      </c>
      <c r="E4613" s="29">
        <v>0</v>
      </c>
      <c r="G4613" s="133">
        <f>F4613+G4589</f>
        <v>326</v>
      </c>
      <c r="H4613" s="92">
        <f t="shared" si="320"/>
        <v>0</v>
      </c>
      <c r="I4613" s="92" t="e">
        <f t="shared" si="322"/>
        <v>#NUM!</v>
      </c>
      <c r="J4613" s="149" t="e">
        <f t="shared" si="321"/>
        <v>#NUM!</v>
      </c>
    </row>
    <row r="4614" spans="1:10" ht="15.75" thickBot="1" x14ac:dyDescent="0.3">
      <c r="A4614" s="92">
        <f t="shared" si="323"/>
        <v>14</v>
      </c>
      <c r="B4614" s="51" t="s">
        <v>45</v>
      </c>
      <c r="C4614" s="53">
        <v>43906</v>
      </c>
      <c r="D4614" s="4">
        <v>0</v>
      </c>
      <c r="E4614" s="29">
        <v>0</v>
      </c>
      <c r="G4614" s="133" t="e">
        <f>F4614+G4590</f>
        <v>#REF!</v>
      </c>
      <c r="H4614" s="92">
        <f t="shared" si="320"/>
        <v>0</v>
      </c>
      <c r="I4614" s="92" t="e">
        <f t="shared" si="322"/>
        <v>#NUM!</v>
      </c>
      <c r="J4614" s="149" t="e">
        <f t="shared" si="321"/>
        <v>#NUM!</v>
      </c>
    </row>
    <row r="4615" spans="1:10" ht="15.75" thickBot="1" x14ac:dyDescent="0.3">
      <c r="A4615" s="92">
        <f t="shared" si="323"/>
        <v>15</v>
      </c>
      <c r="B4615" s="51" t="s">
        <v>45</v>
      </c>
      <c r="C4615" s="53">
        <v>43907</v>
      </c>
      <c r="D4615" s="4">
        <v>0</v>
      </c>
      <c r="E4615" s="29">
        <v>0</v>
      </c>
      <c r="G4615" s="133" t="e">
        <f>F4615+G4591</f>
        <v>#REF!</v>
      </c>
      <c r="H4615" s="92">
        <f t="shared" si="320"/>
        <v>0</v>
      </c>
      <c r="I4615" s="92" t="e">
        <f t="shared" si="322"/>
        <v>#NUM!</v>
      </c>
      <c r="J4615" s="149" t="e">
        <f t="shared" si="321"/>
        <v>#NUM!</v>
      </c>
    </row>
    <row r="4616" spans="1:10" ht="15.75" thickBot="1" x14ac:dyDescent="0.3">
      <c r="A4616" s="92">
        <f t="shared" si="323"/>
        <v>16</v>
      </c>
      <c r="B4616" s="51" t="s">
        <v>45</v>
      </c>
      <c r="C4616" s="53">
        <v>43908</v>
      </c>
      <c r="D4616" s="4">
        <v>0</v>
      </c>
      <c r="E4616" s="29">
        <v>0</v>
      </c>
      <c r="G4616" s="133">
        <f>F4616+G4592</f>
        <v>315</v>
      </c>
      <c r="H4616" s="92">
        <f t="shared" si="320"/>
        <v>0</v>
      </c>
      <c r="I4616" s="92" t="e">
        <f t="shared" si="322"/>
        <v>#NUM!</v>
      </c>
      <c r="J4616" s="149" t="e">
        <f t="shared" si="321"/>
        <v>#NUM!</v>
      </c>
    </row>
    <row r="4617" spans="1:10" ht="15.75" thickBot="1" x14ac:dyDescent="0.3">
      <c r="A4617" s="92">
        <f t="shared" si="323"/>
        <v>17</v>
      </c>
      <c r="B4617" s="51" t="s">
        <v>45</v>
      </c>
      <c r="C4617" s="53">
        <v>43909</v>
      </c>
      <c r="D4617" s="4">
        <v>0</v>
      </c>
      <c r="E4617" s="29">
        <v>0</v>
      </c>
      <c r="G4617" s="133">
        <f>F4617+G4593</f>
        <v>356</v>
      </c>
      <c r="H4617" s="92">
        <f t="shared" si="320"/>
        <v>0</v>
      </c>
      <c r="I4617" s="92" t="e">
        <f t="shared" si="322"/>
        <v>#NUM!</v>
      </c>
      <c r="J4617" s="149" t="e">
        <f t="shared" si="321"/>
        <v>#NUM!</v>
      </c>
    </row>
    <row r="4618" spans="1:10" ht="15.75" thickBot="1" x14ac:dyDescent="0.3">
      <c r="A4618" s="92">
        <f t="shared" si="323"/>
        <v>18</v>
      </c>
      <c r="B4618" s="51" t="s">
        <v>45</v>
      </c>
      <c r="C4618" s="53">
        <v>43910</v>
      </c>
      <c r="D4618" s="4">
        <v>1</v>
      </c>
      <c r="E4618" s="29">
        <v>1</v>
      </c>
      <c r="G4618" s="82" t="e">
        <f>F4618+G4594</f>
        <v>#REF!</v>
      </c>
      <c r="H4618" s="92">
        <f t="shared" si="320"/>
        <v>1</v>
      </c>
      <c r="I4618" s="92">
        <f t="shared" si="322"/>
        <v>0</v>
      </c>
      <c r="J4618" s="149" t="e">
        <f t="shared" si="321"/>
        <v>#NUM!</v>
      </c>
    </row>
    <row r="4619" spans="1:10" ht="15.75" thickBot="1" x14ac:dyDescent="0.3">
      <c r="A4619" s="92">
        <f t="shared" si="323"/>
        <v>19</v>
      </c>
      <c r="B4619" s="51" t="s">
        <v>45</v>
      </c>
      <c r="C4619" s="53">
        <v>43911</v>
      </c>
      <c r="D4619" s="4">
        <v>0</v>
      </c>
      <c r="E4619" s="29">
        <v>1</v>
      </c>
      <c r="G4619" s="133" t="e">
        <f>F4619+G4595</f>
        <v>#REF!</v>
      </c>
      <c r="H4619" s="92">
        <f t="shared" si="320"/>
        <v>1</v>
      </c>
      <c r="I4619" s="92">
        <f t="shared" si="322"/>
        <v>0</v>
      </c>
      <c r="J4619" s="149" t="e">
        <f t="shared" si="321"/>
        <v>#NUM!</v>
      </c>
    </row>
    <row r="4620" spans="1:10" ht="15.75" thickBot="1" x14ac:dyDescent="0.3">
      <c r="A4620" s="92">
        <f t="shared" si="323"/>
        <v>20</v>
      </c>
      <c r="B4620" s="51" t="s">
        <v>45</v>
      </c>
      <c r="C4620" s="53">
        <v>43912</v>
      </c>
      <c r="D4620" s="4">
        <v>0</v>
      </c>
      <c r="E4620" s="29">
        <v>1</v>
      </c>
      <c r="G4620" s="133">
        <f>F4620+G4596</f>
        <v>209</v>
      </c>
      <c r="H4620" s="92">
        <f t="shared" si="320"/>
        <v>1</v>
      </c>
      <c r="I4620" s="92">
        <f t="shared" si="322"/>
        <v>0</v>
      </c>
      <c r="J4620" s="149" t="e">
        <f t="shared" si="321"/>
        <v>#NUM!</v>
      </c>
    </row>
    <row r="4621" spans="1:10" ht="15.75" thickBot="1" x14ac:dyDescent="0.3">
      <c r="A4621" s="92">
        <f t="shared" si="323"/>
        <v>21</v>
      </c>
      <c r="B4621" s="51" t="s">
        <v>45</v>
      </c>
      <c r="C4621" s="53">
        <v>43913</v>
      </c>
      <c r="D4621" s="4">
        <v>0</v>
      </c>
      <c r="E4621" s="29">
        <v>1</v>
      </c>
      <c r="G4621" s="133">
        <f>F4621+G4597</f>
        <v>49</v>
      </c>
      <c r="H4621" s="92">
        <f t="shared" si="320"/>
        <v>1</v>
      </c>
      <c r="I4621" s="92">
        <f t="shared" si="322"/>
        <v>0</v>
      </c>
      <c r="J4621" s="149" t="e">
        <f t="shared" si="321"/>
        <v>#NUM!</v>
      </c>
    </row>
    <row r="4622" spans="1:10" ht="15.75" thickBot="1" x14ac:dyDescent="0.3">
      <c r="A4622" s="92">
        <f t="shared" si="323"/>
        <v>22</v>
      </c>
      <c r="B4622" s="51" t="s">
        <v>45</v>
      </c>
      <c r="C4622" s="53">
        <v>43914</v>
      </c>
      <c r="D4622" s="4">
        <v>0</v>
      </c>
      <c r="E4622" s="29">
        <v>1</v>
      </c>
      <c r="G4622" s="133">
        <f>F4622+G4598</f>
        <v>46</v>
      </c>
      <c r="H4622" s="92">
        <f t="shared" si="320"/>
        <v>1</v>
      </c>
      <c r="I4622" s="92">
        <f t="shared" si="322"/>
        <v>0</v>
      </c>
      <c r="J4622" s="149" t="e">
        <f t="shared" si="321"/>
        <v>#NUM!</v>
      </c>
    </row>
    <row r="4623" spans="1:10" ht="15.75" thickBot="1" x14ac:dyDescent="0.3">
      <c r="A4623" s="92">
        <f t="shared" si="323"/>
        <v>23</v>
      </c>
      <c r="B4623" s="51" t="s">
        <v>45</v>
      </c>
      <c r="C4623" s="53">
        <v>43915</v>
      </c>
      <c r="D4623" s="4">
        <v>0</v>
      </c>
      <c r="E4623" s="29">
        <v>1</v>
      </c>
      <c r="G4623" s="133">
        <f>F4623+G4599</f>
        <v>25</v>
      </c>
      <c r="H4623" s="92">
        <f t="shared" si="320"/>
        <v>1</v>
      </c>
      <c r="I4623" s="92">
        <f t="shared" si="322"/>
        <v>0</v>
      </c>
      <c r="J4623" s="149" t="e">
        <f t="shared" si="321"/>
        <v>#NUM!</v>
      </c>
    </row>
    <row r="4624" spans="1:10" ht="15.75" thickBot="1" x14ac:dyDescent="0.3">
      <c r="A4624" s="92">
        <f t="shared" si="323"/>
        <v>24</v>
      </c>
      <c r="B4624" s="51" t="s">
        <v>45</v>
      </c>
      <c r="C4624" s="53">
        <v>43916</v>
      </c>
      <c r="D4624" s="4">
        <v>0</v>
      </c>
      <c r="E4624" s="29">
        <v>1</v>
      </c>
      <c r="G4624" s="133">
        <f>F4624+G4600</f>
        <v>71</v>
      </c>
      <c r="H4624" s="92">
        <f t="shared" si="320"/>
        <v>1</v>
      </c>
      <c r="I4624" s="92">
        <f t="shared" si="322"/>
        <v>0</v>
      </c>
      <c r="J4624" s="149" t="e">
        <f t="shared" si="321"/>
        <v>#NUM!</v>
      </c>
    </row>
    <row r="4625" spans="1:10" ht="15.75" thickBot="1" x14ac:dyDescent="0.3">
      <c r="A4625" s="92">
        <f t="shared" si="323"/>
        <v>25</v>
      </c>
      <c r="B4625" s="51" t="s">
        <v>45</v>
      </c>
      <c r="C4625" s="53">
        <v>43917</v>
      </c>
      <c r="D4625" s="4">
        <v>1</v>
      </c>
      <c r="E4625" s="29">
        <v>2</v>
      </c>
      <c r="G4625" s="133">
        <f>F4625+G4601</f>
        <v>0</v>
      </c>
      <c r="H4625" s="92">
        <f t="shared" si="320"/>
        <v>2</v>
      </c>
      <c r="I4625" s="92">
        <f t="shared" si="322"/>
        <v>0.69314718055994529</v>
      </c>
      <c r="J4625" s="149">
        <f t="shared" si="321"/>
        <v>12</v>
      </c>
    </row>
    <row r="4626" spans="1:10" ht="15.75" thickBot="1" x14ac:dyDescent="0.3">
      <c r="A4626" s="92">
        <f t="shared" si="323"/>
        <v>26</v>
      </c>
      <c r="B4626" s="51" t="s">
        <v>45</v>
      </c>
      <c r="C4626" s="53">
        <v>43918</v>
      </c>
      <c r="D4626" s="4">
        <v>0</v>
      </c>
      <c r="E4626" s="29">
        <v>2</v>
      </c>
      <c r="G4626" s="133">
        <f>F4626+G4602</f>
        <v>74</v>
      </c>
      <c r="H4626" s="92">
        <f t="shared" si="320"/>
        <v>2</v>
      </c>
      <c r="I4626" s="92">
        <f t="shared" si="322"/>
        <v>0.69314718055994529</v>
      </c>
      <c r="J4626" s="149">
        <f t="shared" si="321"/>
        <v>7</v>
      </c>
    </row>
    <row r="4627" spans="1:10" ht="15.75" thickBot="1" x14ac:dyDescent="0.3">
      <c r="A4627" s="92">
        <f t="shared" si="323"/>
        <v>27</v>
      </c>
      <c r="B4627" s="51" t="s">
        <v>45</v>
      </c>
      <c r="C4627" s="53">
        <v>43919</v>
      </c>
      <c r="D4627" s="4">
        <v>0</v>
      </c>
      <c r="E4627" s="29">
        <v>2</v>
      </c>
      <c r="G4627" s="82">
        <f>F4627+G4603</f>
        <v>89</v>
      </c>
      <c r="H4627" s="92">
        <f t="shared" si="320"/>
        <v>2</v>
      </c>
      <c r="I4627" s="92">
        <f t="shared" si="322"/>
        <v>0.69314718055994529</v>
      </c>
      <c r="J4627" s="149">
        <f t="shared" si="321"/>
        <v>5.6000000000000005</v>
      </c>
    </row>
    <row r="4628" spans="1:10" ht="15.75" thickBot="1" x14ac:dyDescent="0.3">
      <c r="A4628" s="92">
        <f t="shared" si="323"/>
        <v>28</v>
      </c>
      <c r="B4628" s="51" t="s">
        <v>45</v>
      </c>
      <c r="C4628" s="53">
        <v>43920</v>
      </c>
      <c r="D4628" s="4">
        <v>0</v>
      </c>
      <c r="E4628" s="29">
        <v>2</v>
      </c>
      <c r="G4628" s="133">
        <f>F4628+G4604</f>
        <v>87</v>
      </c>
      <c r="H4628" s="92">
        <f t="shared" si="320"/>
        <v>2</v>
      </c>
      <c r="I4628" s="92">
        <f t="shared" si="322"/>
        <v>0.69314718055994529</v>
      </c>
      <c r="J4628" s="149">
        <f t="shared" si="321"/>
        <v>5.25</v>
      </c>
    </row>
    <row r="4629" spans="1:10" ht="15.75" thickBot="1" x14ac:dyDescent="0.3">
      <c r="A4629" s="92">
        <f t="shared" si="323"/>
        <v>29</v>
      </c>
      <c r="B4629" s="51" t="s">
        <v>45</v>
      </c>
      <c r="C4629" s="53">
        <v>43921</v>
      </c>
      <c r="D4629" s="4">
        <v>0</v>
      </c>
      <c r="E4629" s="29">
        <v>2</v>
      </c>
      <c r="G4629" s="82">
        <f>F4629+G4605</f>
        <v>123</v>
      </c>
      <c r="H4629" s="92">
        <f t="shared" si="320"/>
        <v>2</v>
      </c>
      <c r="I4629" s="92">
        <f t="shared" si="322"/>
        <v>0.69314718055994529</v>
      </c>
      <c r="J4629" s="149">
        <f t="shared" si="321"/>
        <v>5.6000000000000005</v>
      </c>
    </row>
    <row r="4630" spans="1:10" ht="15.75" thickBot="1" x14ac:dyDescent="0.3">
      <c r="A4630" s="92">
        <f t="shared" si="323"/>
        <v>30</v>
      </c>
      <c r="B4630" s="51" t="s">
        <v>45</v>
      </c>
      <c r="C4630" s="53">
        <v>43922</v>
      </c>
      <c r="D4630" s="4">
        <v>0</v>
      </c>
      <c r="E4630" s="29">
        <v>2</v>
      </c>
      <c r="G4630" s="82">
        <f>F4630+G4606</f>
        <v>116</v>
      </c>
      <c r="H4630" s="92">
        <f t="shared" si="320"/>
        <v>2</v>
      </c>
      <c r="I4630" s="92">
        <f t="shared" si="322"/>
        <v>0.69314718055994529</v>
      </c>
      <c r="J4630" s="149">
        <f t="shared" si="321"/>
        <v>7</v>
      </c>
    </row>
    <row r="4631" spans="1:10" ht="15.75" thickBot="1" x14ac:dyDescent="0.3">
      <c r="A4631" s="92">
        <f t="shared" si="323"/>
        <v>31</v>
      </c>
      <c r="B4631" s="51" t="s">
        <v>45</v>
      </c>
      <c r="C4631" s="53">
        <v>43923</v>
      </c>
      <c r="D4631" s="4">
        <v>1</v>
      </c>
      <c r="E4631" s="29">
        <v>3</v>
      </c>
      <c r="G4631" s="133" t="e">
        <f>F4631+G4607</f>
        <v>#REF!</v>
      </c>
      <c r="H4631" s="92">
        <f t="shared" si="320"/>
        <v>3</v>
      </c>
      <c r="I4631" s="92">
        <f t="shared" si="322"/>
        <v>1.0986122886681098</v>
      </c>
      <c r="J4631" s="149">
        <f t="shared" si="321"/>
        <v>7.5711570428574895</v>
      </c>
    </row>
    <row r="4632" spans="1:10" ht="15.75" thickBot="1" x14ac:dyDescent="0.3">
      <c r="A4632" s="92">
        <f t="shared" si="323"/>
        <v>32</v>
      </c>
      <c r="B4632" s="51" t="s">
        <v>45</v>
      </c>
      <c r="C4632" s="53">
        <v>43924</v>
      </c>
      <c r="D4632" s="4">
        <v>0</v>
      </c>
      <c r="E4632" s="29">
        <v>3</v>
      </c>
      <c r="G4632" s="133" t="e">
        <f>F4632+G4608</f>
        <v>#REF!</v>
      </c>
      <c r="H4632" s="92">
        <f t="shared" si="320"/>
        <v>3</v>
      </c>
      <c r="I4632" s="92">
        <f t="shared" si="322"/>
        <v>1.0986122886681098</v>
      </c>
      <c r="J4632" s="149">
        <f t="shared" si="321"/>
        <v>11.96657903946018</v>
      </c>
    </row>
    <row r="4633" spans="1:10" ht="15.75" thickBot="1" x14ac:dyDescent="0.3">
      <c r="A4633" s="92">
        <f t="shared" si="323"/>
        <v>33</v>
      </c>
      <c r="B4633" s="100" t="s">
        <v>45</v>
      </c>
      <c r="C4633" s="46">
        <v>43925</v>
      </c>
      <c r="D4633" s="47">
        <v>1</v>
      </c>
      <c r="E4633" s="88">
        <v>4</v>
      </c>
      <c r="F4633" s="47"/>
      <c r="G4633" s="138" t="e">
        <f>F4633+G4609</f>
        <v>#REF!</v>
      </c>
      <c r="H4633" s="92">
        <f t="shared" si="320"/>
        <v>4</v>
      </c>
      <c r="I4633" s="92">
        <f t="shared" si="322"/>
        <v>1.3862943611198906</v>
      </c>
      <c r="J4633" s="149">
        <f t="shared" si="321"/>
        <v>7.1919655435077736</v>
      </c>
    </row>
    <row r="4634" spans="1:10" x14ac:dyDescent="0.25">
      <c r="A4634" s="92">
        <f t="shared" si="323"/>
        <v>34</v>
      </c>
      <c r="B4634" s="148" t="s">
        <v>45</v>
      </c>
      <c r="C4634" s="49">
        <v>43926</v>
      </c>
      <c r="D4634" s="50">
        <v>0</v>
      </c>
      <c r="E4634" s="135">
        <v>4</v>
      </c>
      <c r="F4634" s="50"/>
      <c r="G4634" s="132" t="e">
        <f>F4634+G4610</f>
        <v>#REF!</v>
      </c>
      <c r="H4634" s="92">
        <f t="shared" si="320"/>
        <v>4</v>
      </c>
      <c r="I4634" s="92">
        <f t="shared" si="322"/>
        <v>1.3862943611198906</v>
      </c>
      <c r="J4634" s="149">
        <f t="shared" si="321"/>
        <v>5.8578018586737262</v>
      </c>
    </row>
    <row r="4635" spans="1:10" x14ac:dyDescent="0.25">
      <c r="A4635" s="92">
        <f t="shared" si="323"/>
        <v>35</v>
      </c>
      <c r="B4635" s="51" t="s">
        <v>45</v>
      </c>
      <c r="C4635" s="26">
        <v>43927</v>
      </c>
      <c r="D4635" s="4">
        <v>6</v>
      </c>
      <c r="E4635" s="29">
        <v>10</v>
      </c>
      <c r="G4635" s="133">
        <f>F4635+G4611</f>
        <v>312</v>
      </c>
      <c r="H4635" s="92">
        <f t="shared" si="320"/>
        <v>10</v>
      </c>
      <c r="I4635" s="92">
        <f t="shared" si="322"/>
        <v>2.3025850929940459</v>
      </c>
      <c r="J4635" s="149">
        <f t="shared" si="321"/>
        <v>3.4634181274137852</v>
      </c>
    </row>
    <row r="4636" spans="1:10" x14ac:dyDescent="0.25">
      <c r="A4636" s="92">
        <f t="shared" si="323"/>
        <v>36</v>
      </c>
      <c r="B4636" s="51" t="s">
        <v>45</v>
      </c>
      <c r="C4636" s="26">
        <v>43928</v>
      </c>
      <c r="D4636" s="4">
        <v>-1</v>
      </c>
      <c r="E4636" s="29">
        <v>9</v>
      </c>
      <c r="G4636" s="133" t="e">
        <f>F4636+G4612</f>
        <v>#REF!</v>
      </c>
      <c r="H4636" s="92">
        <f t="shared" si="320"/>
        <v>9</v>
      </c>
      <c r="I4636" s="92">
        <f t="shared" si="322"/>
        <v>2.1972245773362196</v>
      </c>
      <c r="J4636" s="149">
        <f t="shared" si="321"/>
        <v>2.951587069391036</v>
      </c>
    </row>
    <row r="4637" spans="1:10" x14ac:dyDescent="0.25">
      <c r="A4637" s="92">
        <f t="shared" si="323"/>
        <v>37</v>
      </c>
      <c r="B4637" s="51" t="s">
        <v>45</v>
      </c>
      <c r="C4637" s="26">
        <v>43929</v>
      </c>
      <c r="D4637" s="4">
        <v>0</v>
      </c>
      <c r="E4637" s="29">
        <v>9</v>
      </c>
      <c r="G4637" s="133">
        <f>F4637+G4613</f>
        <v>326</v>
      </c>
      <c r="H4637" s="92">
        <f t="shared" si="320"/>
        <v>9</v>
      </c>
      <c r="I4637" s="92">
        <f t="shared" si="322"/>
        <v>2.1972245773362196</v>
      </c>
      <c r="J4637" s="149">
        <f t="shared" si="321"/>
        <v>2.9655588158438699</v>
      </c>
    </row>
    <row r="4638" spans="1:10" x14ac:dyDescent="0.25">
      <c r="A4638" s="92">
        <f t="shared" si="323"/>
        <v>38</v>
      </c>
      <c r="B4638" s="51" t="s">
        <v>45</v>
      </c>
      <c r="C4638" s="26">
        <v>43930</v>
      </c>
      <c r="D4638" s="4">
        <v>0</v>
      </c>
      <c r="E4638" s="29">
        <v>9</v>
      </c>
      <c r="G4638" s="133" t="e">
        <f>F4638+G4614</f>
        <v>#REF!</v>
      </c>
      <c r="H4638" s="92">
        <f t="shared" si="320"/>
        <v>9</v>
      </c>
      <c r="I4638" s="92">
        <f t="shared" si="322"/>
        <v>2.1972245773362196</v>
      </c>
      <c r="J4638" s="149">
        <f t="shared" si="321"/>
        <v>3.5218275375346897</v>
      </c>
    </row>
    <row r="4639" spans="1:10" x14ac:dyDescent="0.25">
      <c r="A4639" s="92">
        <f t="shared" si="323"/>
        <v>39</v>
      </c>
      <c r="B4639" s="51" t="s">
        <v>45</v>
      </c>
      <c r="C4639" s="26">
        <v>43931</v>
      </c>
      <c r="D4639" s="4">
        <v>0</v>
      </c>
      <c r="E4639" s="29">
        <v>9</v>
      </c>
      <c r="G4639" s="133" t="e">
        <f>F4639+G4615</f>
        <v>#REF!</v>
      </c>
      <c r="H4639" s="92">
        <f t="shared" si="320"/>
        <v>9</v>
      </c>
      <c r="I4639" s="92">
        <f t="shared" si="322"/>
        <v>2.1972245773362196</v>
      </c>
      <c r="J4639" s="149">
        <f t="shared" si="321"/>
        <v>4.1374960016150784</v>
      </c>
    </row>
    <row r="4640" spans="1:10" x14ac:dyDescent="0.25">
      <c r="A4640" s="92">
        <f t="shared" si="323"/>
        <v>40</v>
      </c>
      <c r="B4640" s="51" t="s">
        <v>45</v>
      </c>
      <c r="C4640" s="26">
        <v>43932</v>
      </c>
      <c r="D4640" s="4">
        <v>3</v>
      </c>
      <c r="E4640" s="29">
        <v>12</v>
      </c>
      <c r="G4640" s="133">
        <f>F4640+G4616</f>
        <v>315</v>
      </c>
      <c r="H4640" s="92">
        <f t="shared" si="320"/>
        <v>12</v>
      </c>
      <c r="I4640" s="92">
        <f t="shared" si="322"/>
        <v>2.4849066497880004</v>
      </c>
      <c r="J4640" s="149">
        <f t="shared" si="321"/>
        <v>5.0945051224012134</v>
      </c>
    </row>
    <row r="4641" spans="1:10" x14ac:dyDescent="0.25">
      <c r="A4641" s="92">
        <f t="shared" si="323"/>
        <v>41</v>
      </c>
      <c r="B4641" s="51" t="s">
        <v>45</v>
      </c>
      <c r="C4641" s="26">
        <v>43933</v>
      </c>
      <c r="D4641" s="4">
        <v>0</v>
      </c>
      <c r="E4641" s="29">
        <v>12</v>
      </c>
      <c r="G4641" s="133">
        <f>F4641+G4617</f>
        <v>356</v>
      </c>
      <c r="H4641" s="92">
        <f t="shared" si="320"/>
        <v>12</v>
      </c>
      <c r="I4641" s="92">
        <f t="shared" si="322"/>
        <v>2.4849066497880004</v>
      </c>
      <c r="J4641" s="149">
        <f t="shared" si="321"/>
        <v>6.7687842339536877</v>
      </c>
    </row>
    <row r="4642" spans="1:10" x14ac:dyDescent="0.25">
      <c r="A4642" s="92">
        <f t="shared" si="323"/>
        <v>42</v>
      </c>
      <c r="B4642" s="51" t="s">
        <v>45</v>
      </c>
      <c r="C4642" s="26">
        <v>43934</v>
      </c>
      <c r="D4642" s="4">
        <v>0</v>
      </c>
      <c r="E4642" s="29">
        <v>12</v>
      </c>
      <c r="G4642" s="133" t="e">
        <f>F4642+G4618</f>
        <v>#REF!</v>
      </c>
      <c r="H4642" s="92">
        <f t="shared" si="320"/>
        <v>12</v>
      </c>
      <c r="I4642" s="92">
        <f t="shared" si="322"/>
        <v>2.4849066497880004</v>
      </c>
      <c r="J4642" s="149">
        <f t="shared" si="321"/>
        <v>16.274210102012045</v>
      </c>
    </row>
    <row r="4643" spans="1:10" x14ac:dyDescent="0.25">
      <c r="A4643" s="92">
        <f t="shared" si="323"/>
        <v>43</v>
      </c>
      <c r="B4643" s="51" t="s">
        <v>45</v>
      </c>
      <c r="C4643" s="26">
        <v>43935</v>
      </c>
      <c r="D4643" s="4">
        <v>0</v>
      </c>
      <c r="E4643" s="29">
        <v>12</v>
      </c>
      <c r="G4643" s="133" t="e">
        <f>F4643+G4619</f>
        <v>#REF!</v>
      </c>
      <c r="H4643" s="92">
        <f t="shared" si="320"/>
        <v>12</v>
      </c>
      <c r="I4643" s="92">
        <f t="shared" si="322"/>
        <v>2.4849066497880004</v>
      </c>
      <c r="J4643" s="149">
        <f t="shared" si="321"/>
        <v>12.649459408179352</v>
      </c>
    </row>
    <row r="4644" spans="1:10" x14ac:dyDescent="0.25">
      <c r="A4644" s="92">
        <f t="shared" si="323"/>
        <v>44</v>
      </c>
      <c r="B4644" s="51" t="s">
        <v>45</v>
      </c>
      <c r="C4644" s="26">
        <v>43936</v>
      </c>
      <c r="D4644" s="4">
        <v>0</v>
      </c>
      <c r="E4644" s="29">
        <v>12</v>
      </c>
      <c r="G4644" s="133">
        <f>F4644+G4620</f>
        <v>209</v>
      </c>
      <c r="H4644" s="92">
        <f t="shared" si="320"/>
        <v>12</v>
      </c>
      <c r="I4644" s="92">
        <f t="shared" si="322"/>
        <v>2.4849066497880004</v>
      </c>
      <c r="J4644" s="149">
        <f t="shared" si="321"/>
        <v>13.492756702057976</v>
      </c>
    </row>
    <row r="4645" spans="1:10" x14ac:dyDescent="0.25">
      <c r="A4645" s="92">
        <f t="shared" si="323"/>
        <v>45</v>
      </c>
      <c r="B4645" s="51" t="s">
        <v>45</v>
      </c>
      <c r="C4645" s="26">
        <v>43937</v>
      </c>
      <c r="D4645" s="4">
        <v>0</v>
      </c>
      <c r="E4645" s="29">
        <v>12</v>
      </c>
      <c r="G4645" s="133">
        <f>F4645+G4621</f>
        <v>49</v>
      </c>
      <c r="H4645" s="92">
        <f t="shared" si="320"/>
        <v>12</v>
      </c>
      <c r="I4645" s="92">
        <f t="shared" si="322"/>
        <v>2.4849066497880004</v>
      </c>
      <c r="J4645" s="149">
        <f t="shared" si="321"/>
        <v>16.865945877572468</v>
      </c>
    </row>
    <row r="4646" spans="1:10" x14ac:dyDescent="0.25">
      <c r="A4646" s="92">
        <f t="shared" si="323"/>
        <v>46</v>
      </c>
      <c r="B4646" s="51" t="s">
        <v>45</v>
      </c>
      <c r="C4646" s="26">
        <v>43938</v>
      </c>
      <c r="D4646" s="4">
        <v>0</v>
      </c>
      <c r="E4646" s="29">
        <v>12</v>
      </c>
      <c r="G4646" s="133">
        <f>F4646+G4622</f>
        <v>46</v>
      </c>
      <c r="H4646" s="92">
        <f t="shared" si="320"/>
        <v>12</v>
      </c>
      <c r="I4646" s="92">
        <f t="shared" si="322"/>
        <v>2.4849066497880004</v>
      </c>
      <c r="J4646" s="149">
        <f t="shared" si="321"/>
        <v>28.91305007583852</v>
      </c>
    </row>
    <row r="4647" spans="1:10" x14ac:dyDescent="0.25">
      <c r="A4647" s="92">
        <f t="shared" si="323"/>
        <v>47</v>
      </c>
      <c r="B4647" s="51" t="s">
        <v>45</v>
      </c>
      <c r="C4647" s="26">
        <v>43939</v>
      </c>
      <c r="D4647" s="4">
        <v>0</v>
      </c>
      <c r="E4647" s="29">
        <v>12</v>
      </c>
      <c r="G4647" s="133">
        <f>F4647+G4623</f>
        <v>25</v>
      </c>
      <c r="H4647" s="92">
        <f t="shared" si="320"/>
        <v>12</v>
      </c>
      <c r="I4647" s="92">
        <f t="shared" si="322"/>
        <v>2.4849066497880004</v>
      </c>
      <c r="J4647" s="149" t="e">
        <f t="shared" si="321"/>
        <v>#DIV/0!</v>
      </c>
    </row>
    <row r="4648" spans="1:10" x14ac:dyDescent="0.25">
      <c r="A4648" s="92">
        <f t="shared" si="323"/>
        <v>48</v>
      </c>
      <c r="B4648" s="51" t="s">
        <v>45</v>
      </c>
      <c r="C4648" s="26">
        <v>43940</v>
      </c>
      <c r="D4648" s="4">
        <v>0</v>
      </c>
      <c r="E4648" s="29">
        <v>12</v>
      </c>
      <c r="G4648" s="133">
        <f>F4648+G4624</f>
        <v>71</v>
      </c>
      <c r="H4648" s="92">
        <f t="shared" si="320"/>
        <v>12</v>
      </c>
      <c r="I4648" s="92">
        <f t="shared" si="322"/>
        <v>2.4849066497880004</v>
      </c>
      <c r="J4648" s="149" t="e">
        <f t="shared" si="321"/>
        <v>#DIV/0!</v>
      </c>
    </row>
    <row r="4649" spans="1:10" x14ac:dyDescent="0.25">
      <c r="A4649" s="92">
        <f t="shared" si="323"/>
        <v>49</v>
      </c>
      <c r="B4649" s="51" t="s">
        <v>45</v>
      </c>
      <c r="C4649" s="26">
        <v>43941</v>
      </c>
      <c r="D4649" s="4">
        <v>0</v>
      </c>
      <c r="E4649" s="29">
        <v>12</v>
      </c>
      <c r="G4649" s="133">
        <f>F4649+G4625</f>
        <v>0</v>
      </c>
      <c r="H4649" s="92">
        <f t="shared" si="320"/>
        <v>12</v>
      </c>
      <c r="I4649" s="92">
        <f t="shared" si="322"/>
        <v>2.4849066497880004</v>
      </c>
      <c r="J4649" s="149" t="e">
        <f t="shared" si="321"/>
        <v>#DIV/0!</v>
      </c>
    </row>
    <row r="4650" spans="1:10" x14ac:dyDescent="0.25">
      <c r="A4650" s="92">
        <f t="shared" si="323"/>
        <v>50</v>
      </c>
      <c r="B4650" s="51" t="s">
        <v>45</v>
      </c>
      <c r="C4650" s="26">
        <v>43942</v>
      </c>
      <c r="D4650" s="4">
        <v>0</v>
      </c>
      <c r="E4650" s="29">
        <v>12</v>
      </c>
      <c r="G4650" s="133">
        <f>F4650+G4626</f>
        <v>74</v>
      </c>
      <c r="H4650" s="92">
        <f t="shared" si="320"/>
        <v>12</v>
      </c>
      <c r="I4650" s="92">
        <f t="shared" si="322"/>
        <v>2.4849066497880004</v>
      </c>
      <c r="J4650" s="149" t="e">
        <f t="shared" si="321"/>
        <v>#DIV/0!</v>
      </c>
    </row>
    <row r="4651" spans="1:10" x14ac:dyDescent="0.25">
      <c r="A4651" s="92">
        <f t="shared" si="323"/>
        <v>51</v>
      </c>
      <c r="B4651" s="51" t="s">
        <v>45</v>
      </c>
      <c r="C4651" s="26">
        <v>43943</v>
      </c>
      <c r="D4651" s="4">
        <v>0</v>
      </c>
      <c r="E4651" s="29">
        <v>12</v>
      </c>
      <c r="G4651" s="133">
        <f>F4651+G4627</f>
        <v>89</v>
      </c>
      <c r="H4651" s="92">
        <f t="shared" si="320"/>
        <v>12</v>
      </c>
      <c r="I4651" s="92">
        <f t="shared" si="322"/>
        <v>2.4849066497880004</v>
      </c>
      <c r="J4651" s="149" t="e">
        <f t="shared" si="321"/>
        <v>#DIV/0!</v>
      </c>
    </row>
    <row r="4652" spans="1:10" x14ac:dyDescent="0.25">
      <c r="A4652" s="92">
        <f t="shared" si="323"/>
        <v>52</v>
      </c>
      <c r="B4652" s="51" t="s">
        <v>45</v>
      </c>
      <c r="C4652" s="26">
        <v>43944</v>
      </c>
      <c r="D4652" s="4">
        <v>0</v>
      </c>
      <c r="E4652" s="29">
        <v>12</v>
      </c>
      <c r="G4652" s="133">
        <f>F4652+G4628</f>
        <v>87</v>
      </c>
      <c r="H4652" s="92">
        <f t="shared" si="320"/>
        <v>12</v>
      </c>
      <c r="I4652" s="92">
        <f t="shared" si="322"/>
        <v>2.4849066497880004</v>
      </c>
      <c r="J4652" s="149" t="e">
        <f t="shared" si="321"/>
        <v>#DIV/0!</v>
      </c>
    </row>
    <row r="4653" spans="1:10" x14ac:dyDescent="0.25">
      <c r="A4653" s="92">
        <f t="shared" si="323"/>
        <v>53</v>
      </c>
      <c r="B4653" s="51" t="s">
        <v>45</v>
      </c>
      <c r="C4653" s="26">
        <v>43945</v>
      </c>
      <c r="D4653" s="4">
        <v>0</v>
      </c>
      <c r="E4653" s="29">
        <v>12</v>
      </c>
      <c r="G4653" s="133">
        <f>F4653+G4629</f>
        <v>123</v>
      </c>
      <c r="H4653" s="92">
        <f t="shared" si="320"/>
        <v>12</v>
      </c>
      <c r="I4653" s="92">
        <f t="shared" si="322"/>
        <v>2.4849066497880004</v>
      </c>
      <c r="J4653" s="149" t="e">
        <f t="shared" si="321"/>
        <v>#DIV/0!</v>
      </c>
    </row>
    <row r="4654" spans="1:10" x14ac:dyDescent="0.25">
      <c r="A4654" s="92">
        <f t="shared" si="323"/>
        <v>54</v>
      </c>
      <c r="B4654" s="51" t="s">
        <v>45</v>
      </c>
      <c r="C4654" s="26">
        <v>43946</v>
      </c>
      <c r="D4654" s="4">
        <v>1</v>
      </c>
      <c r="E4654" s="29">
        <v>13</v>
      </c>
      <c r="G4654" s="133">
        <f>F4654+G4630</f>
        <v>116</v>
      </c>
      <c r="H4654" s="92">
        <f t="shared" si="320"/>
        <v>13</v>
      </c>
      <c r="I4654" s="92">
        <f t="shared" si="322"/>
        <v>2.5649493574615367</v>
      </c>
      <c r="J4654" s="149">
        <f t="shared" si="321"/>
        <v>103.91660163027385</v>
      </c>
    </row>
    <row r="4655" spans="1:10" x14ac:dyDescent="0.25">
      <c r="A4655" s="92">
        <f t="shared" si="323"/>
        <v>55</v>
      </c>
      <c r="B4655" s="51" t="s">
        <v>45</v>
      </c>
      <c r="C4655" s="26">
        <v>43947</v>
      </c>
      <c r="D4655" s="4">
        <v>2</v>
      </c>
      <c r="E4655" s="29">
        <v>15</v>
      </c>
      <c r="G4655" s="133" t="e">
        <f>F4655+G4631</f>
        <v>#REF!</v>
      </c>
      <c r="H4655" s="92">
        <f t="shared" si="320"/>
        <v>15</v>
      </c>
      <c r="I4655" s="92">
        <f t="shared" si="322"/>
        <v>2.7080502011022101</v>
      </c>
      <c r="J4655" s="149">
        <f t="shared" si="321"/>
        <v>29.672723097094945</v>
      </c>
    </row>
    <row r="4656" spans="1:10" x14ac:dyDescent="0.25">
      <c r="A4656" s="92">
        <f t="shared" si="323"/>
        <v>56</v>
      </c>
      <c r="B4656" s="51" t="s">
        <v>45</v>
      </c>
      <c r="C4656" s="26">
        <v>43948</v>
      </c>
      <c r="D4656" s="4">
        <v>0</v>
      </c>
      <c r="E4656" s="29">
        <v>15</v>
      </c>
      <c r="G4656" s="133" t="e">
        <f>F4656+G4632</f>
        <v>#REF!</v>
      </c>
      <c r="H4656" s="92">
        <f t="shared" ref="H4656:H4719" si="324">IF(EXACT(B4656,B4655),D4656+H4655,E4656)</f>
        <v>15</v>
      </c>
      <c r="I4656" s="92">
        <f t="shared" si="322"/>
        <v>2.7080502011022101</v>
      </c>
      <c r="J4656" s="149">
        <f t="shared" si="321"/>
        <v>19.954537904552971</v>
      </c>
    </row>
    <row r="4657" spans="1:10" ht="15.75" thickBot="1" x14ac:dyDescent="0.3">
      <c r="A4657" s="92">
        <f t="shared" si="323"/>
        <v>57</v>
      </c>
      <c r="B4657" s="52" t="s">
        <v>45</v>
      </c>
      <c r="C4657" s="53">
        <v>43949</v>
      </c>
      <c r="D4657" s="54">
        <v>0</v>
      </c>
      <c r="E4657" s="136">
        <v>15</v>
      </c>
      <c r="F4657" s="54"/>
      <c r="G4657" s="134" t="e">
        <f>F4657+G4633</f>
        <v>#REF!</v>
      </c>
      <c r="H4657" s="92">
        <f t="shared" si="324"/>
        <v>15</v>
      </c>
      <c r="I4657" s="92">
        <f t="shared" si="322"/>
        <v>2.7080502011022101</v>
      </c>
      <c r="J4657" s="149">
        <f t="shared" si="321"/>
        <v>16.988921424748185</v>
      </c>
    </row>
    <row r="4658" spans="1:10" x14ac:dyDescent="0.25">
      <c r="A4658" s="92">
        <f t="shared" si="323"/>
        <v>58</v>
      </c>
      <c r="B4658" s="148" t="s">
        <v>45</v>
      </c>
      <c r="C4658" s="140">
        <v>43950</v>
      </c>
      <c r="D4658" s="48">
        <v>0</v>
      </c>
      <c r="E4658" s="135">
        <v>15</v>
      </c>
      <c r="F4658" s="48"/>
      <c r="G4658" s="132" t="e">
        <f>F4658+G4634</f>
        <v>#REF!</v>
      </c>
      <c r="H4658" s="92">
        <f t="shared" si="324"/>
        <v>15</v>
      </c>
      <c r="I4658" s="92">
        <f t="shared" si="322"/>
        <v>2.7080502011022101</v>
      </c>
      <c r="J4658" s="149">
        <f t="shared" si="321"/>
        <v>16.681983969094748</v>
      </c>
    </row>
    <row r="4659" spans="1:10" x14ac:dyDescent="0.25">
      <c r="A4659" s="92">
        <f t="shared" si="323"/>
        <v>59</v>
      </c>
      <c r="B4659" s="51" t="s">
        <v>45</v>
      </c>
      <c r="C4659" s="140">
        <v>43951</v>
      </c>
      <c r="D4659" s="4">
        <v>0</v>
      </c>
      <c r="E4659" s="29">
        <v>15</v>
      </c>
      <c r="G4659" s="133">
        <f>F4659+G4635</f>
        <v>312</v>
      </c>
      <c r="H4659" s="92">
        <f t="shared" si="324"/>
        <v>15</v>
      </c>
      <c r="I4659" s="92">
        <f t="shared" si="322"/>
        <v>2.7080502011022101</v>
      </c>
      <c r="J4659" s="149">
        <f t="shared" si="321"/>
        <v>18.739585429173594</v>
      </c>
    </row>
    <row r="4660" spans="1:10" x14ac:dyDescent="0.25">
      <c r="A4660" s="92">
        <f t="shared" si="323"/>
        <v>60</v>
      </c>
      <c r="B4660" s="51" t="s">
        <v>45</v>
      </c>
      <c r="C4660" s="140">
        <v>43952</v>
      </c>
      <c r="D4660" s="4">
        <v>0</v>
      </c>
      <c r="E4660" s="29">
        <v>15</v>
      </c>
      <c r="G4660" s="133" t="e">
        <f>F4660+G4636</f>
        <v>#REF!</v>
      </c>
      <c r="H4660" s="92">
        <f t="shared" si="324"/>
        <v>15</v>
      </c>
      <c r="I4660" s="92">
        <f t="shared" si="322"/>
        <v>2.7080502011022101</v>
      </c>
      <c r="J4660" s="149">
        <f t="shared" si="321"/>
        <v>25.56493132990353</v>
      </c>
    </row>
    <row r="4661" spans="1:10" x14ac:dyDescent="0.25">
      <c r="A4661" s="92">
        <f t="shared" si="323"/>
        <v>61</v>
      </c>
      <c r="B4661" s="51" t="s">
        <v>45</v>
      </c>
      <c r="C4661" s="140">
        <v>43953</v>
      </c>
      <c r="D4661" s="4">
        <v>0</v>
      </c>
      <c r="E4661" s="29">
        <v>15</v>
      </c>
      <c r="G4661" s="133">
        <f>F4661+G4637</f>
        <v>326</v>
      </c>
      <c r="H4661" s="92">
        <f t="shared" si="324"/>
        <v>15</v>
      </c>
      <c r="I4661" s="92">
        <f t="shared" si="322"/>
        <v>2.7080502011022101</v>
      </c>
      <c r="J4661" s="149">
        <f t="shared" si="321"/>
        <v>58.125207057515894</v>
      </c>
    </row>
    <row r="4662" spans="1:10" x14ac:dyDescent="0.25">
      <c r="A4662" s="92">
        <f t="shared" si="323"/>
        <v>62</v>
      </c>
      <c r="B4662" s="51" t="s">
        <v>45</v>
      </c>
      <c r="C4662" s="140">
        <v>43954</v>
      </c>
      <c r="D4662" s="4">
        <v>0</v>
      </c>
      <c r="E4662" s="29">
        <v>15</v>
      </c>
      <c r="G4662" s="133" t="e">
        <f>F4662+G4638</f>
        <v>#REF!</v>
      </c>
      <c r="H4662" s="92">
        <f t="shared" si="324"/>
        <v>15</v>
      </c>
      <c r="I4662" s="92">
        <f t="shared" si="322"/>
        <v>2.7080502011022101</v>
      </c>
      <c r="J4662" s="149" t="e">
        <f t="shared" si="321"/>
        <v>#DIV/0!</v>
      </c>
    </row>
    <row r="4663" spans="1:10" x14ac:dyDescent="0.25">
      <c r="A4663" s="92">
        <f t="shared" si="323"/>
        <v>63</v>
      </c>
      <c r="B4663" s="51" t="s">
        <v>45</v>
      </c>
      <c r="C4663" s="140">
        <v>43955</v>
      </c>
      <c r="D4663" s="4">
        <v>0</v>
      </c>
      <c r="E4663" s="29">
        <v>15</v>
      </c>
      <c r="G4663" s="133" t="e">
        <f>F4663+G4639</f>
        <v>#REF!</v>
      </c>
      <c r="H4663" s="92">
        <f t="shared" si="324"/>
        <v>15</v>
      </c>
      <c r="I4663" s="92">
        <f t="shared" si="322"/>
        <v>2.7080502011022101</v>
      </c>
      <c r="J4663" s="149" t="e">
        <f t="shared" si="321"/>
        <v>#DIV/0!</v>
      </c>
    </row>
    <row r="4664" spans="1:10" x14ac:dyDescent="0.25">
      <c r="A4664" s="92">
        <f t="shared" si="323"/>
        <v>64</v>
      </c>
      <c r="B4664" s="51" t="s">
        <v>45</v>
      </c>
      <c r="C4664" s="140">
        <v>43956</v>
      </c>
      <c r="D4664" s="4">
        <v>0</v>
      </c>
      <c r="E4664" s="29">
        <v>15</v>
      </c>
      <c r="G4664" s="133">
        <f>F4664+G4640</f>
        <v>315</v>
      </c>
      <c r="H4664" s="92">
        <f t="shared" si="324"/>
        <v>15</v>
      </c>
      <c r="I4664" s="92">
        <f t="shared" si="322"/>
        <v>2.7080502011022101</v>
      </c>
      <c r="J4664" s="149" t="e">
        <f t="shared" si="321"/>
        <v>#DIV/0!</v>
      </c>
    </row>
    <row r="4665" spans="1:10" x14ac:dyDescent="0.25">
      <c r="A4665" s="92">
        <f t="shared" si="323"/>
        <v>65</v>
      </c>
      <c r="B4665" s="51" t="s">
        <v>45</v>
      </c>
      <c r="C4665" s="140">
        <v>43957</v>
      </c>
      <c r="D4665" s="4">
        <v>0</v>
      </c>
      <c r="E4665" s="29">
        <v>15</v>
      </c>
      <c r="G4665" s="133">
        <f>F4665+G4641</f>
        <v>356</v>
      </c>
      <c r="H4665" s="92">
        <f t="shared" si="324"/>
        <v>15</v>
      </c>
      <c r="I4665" s="92">
        <f t="shared" si="322"/>
        <v>2.7080502011022101</v>
      </c>
      <c r="J4665" s="149" t="e">
        <f t="shared" si="321"/>
        <v>#DIV/0!</v>
      </c>
    </row>
    <row r="4666" spans="1:10" x14ac:dyDescent="0.25">
      <c r="A4666" s="92">
        <f t="shared" si="323"/>
        <v>66</v>
      </c>
      <c r="B4666" s="51" t="s">
        <v>45</v>
      </c>
      <c r="C4666" s="140">
        <v>43958</v>
      </c>
      <c r="D4666" s="4">
        <v>0</v>
      </c>
      <c r="E4666" s="29">
        <v>15</v>
      </c>
      <c r="G4666" s="133" t="e">
        <f>F4666+G4642</f>
        <v>#REF!</v>
      </c>
      <c r="H4666" s="92">
        <f t="shared" si="324"/>
        <v>15</v>
      </c>
      <c r="I4666" s="92">
        <f t="shared" si="322"/>
        <v>2.7080502011022101</v>
      </c>
      <c r="J4666" s="149" t="e">
        <f t="shared" si="321"/>
        <v>#DIV/0!</v>
      </c>
    </row>
    <row r="4667" spans="1:10" x14ac:dyDescent="0.25">
      <c r="A4667" s="92">
        <f t="shared" si="323"/>
        <v>67</v>
      </c>
      <c r="B4667" s="51" t="s">
        <v>45</v>
      </c>
      <c r="C4667" s="140">
        <v>43959</v>
      </c>
      <c r="D4667" s="4">
        <v>0</v>
      </c>
      <c r="E4667" s="29">
        <v>15</v>
      </c>
      <c r="G4667" s="133" t="e">
        <f>F4667+G4643</f>
        <v>#REF!</v>
      </c>
      <c r="H4667" s="92">
        <f t="shared" si="324"/>
        <v>15</v>
      </c>
      <c r="I4667" s="92">
        <f t="shared" si="322"/>
        <v>2.7080502011022101</v>
      </c>
      <c r="J4667" s="149" t="e">
        <f t="shared" si="321"/>
        <v>#DIV/0!</v>
      </c>
    </row>
    <row r="4668" spans="1:10" x14ac:dyDescent="0.25">
      <c r="A4668" s="92">
        <f t="shared" si="323"/>
        <v>68</v>
      </c>
      <c r="B4668" s="51" t="s">
        <v>45</v>
      </c>
      <c r="C4668" s="140">
        <v>43960</v>
      </c>
      <c r="D4668" s="4">
        <v>0</v>
      </c>
      <c r="E4668" s="29">
        <v>15</v>
      </c>
      <c r="G4668" s="133">
        <f>F4668+G4644</f>
        <v>209</v>
      </c>
      <c r="H4668" s="92">
        <f t="shared" si="324"/>
        <v>15</v>
      </c>
      <c r="I4668" s="92">
        <f t="shared" si="322"/>
        <v>2.7080502011022101</v>
      </c>
      <c r="J4668" s="149" t="e">
        <f t="shared" si="321"/>
        <v>#DIV/0!</v>
      </c>
    </row>
    <row r="4669" spans="1:10" x14ac:dyDescent="0.25">
      <c r="A4669" s="92">
        <f t="shared" si="323"/>
        <v>69</v>
      </c>
      <c r="B4669" s="51" t="s">
        <v>45</v>
      </c>
      <c r="C4669" s="140">
        <v>43961</v>
      </c>
      <c r="D4669" s="4">
        <v>1</v>
      </c>
      <c r="E4669" s="29">
        <v>16</v>
      </c>
      <c r="G4669" s="133">
        <f>F4669+G4645</f>
        <v>49</v>
      </c>
      <c r="H4669" s="92">
        <f t="shared" si="324"/>
        <v>16</v>
      </c>
      <c r="I4669" s="92">
        <f t="shared" si="322"/>
        <v>2.7725887222397811</v>
      </c>
      <c r="J4669" s="149">
        <f t="shared" si="321"/>
        <v>128.88064399537592</v>
      </c>
    </row>
    <row r="4670" spans="1:10" x14ac:dyDescent="0.25">
      <c r="A4670" s="92">
        <f t="shared" si="323"/>
        <v>70</v>
      </c>
      <c r="B4670" s="51" t="s">
        <v>45</v>
      </c>
      <c r="C4670" s="140">
        <v>43962</v>
      </c>
      <c r="D4670" s="4">
        <v>0</v>
      </c>
      <c r="E4670" s="29">
        <v>16</v>
      </c>
      <c r="G4670" s="133">
        <f>F4670+G4646</f>
        <v>46</v>
      </c>
      <c r="H4670" s="92">
        <f t="shared" si="324"/>
        <v>16</v>
      </c>
      <c r="I4670" s="92">
        <f t="shared" si="322"/>
        <v>2.7725887222397811</v>
      </c>
      <c r="J4670" s="149">
        <f t="shared" si="321"/>
        <v>75.180375663969301</v>
      </c>
    </row>
    <row r="4671" spans="1:10" x14ac:dyDescent="0.25">
      <c r="A4671" s="92">
        <f t="shared" si="323"/>
        <v>71</v>
      </c>
      <c r="B4671" s="51" t="s">
        <v>45</v>
      </c>
      <c r="C4671" s="140">
        <v>43963</v>
      </c>
      <c r="D4671" s="4">
        <v>0</v>
      </c>
      <c r="E4671" s="29">
        <v>16</v>
      </c>
      <c r="G4671" s="133">
        <f>F4671+G4647</f>
        <v>25</v>
      </c>
      <c r="H4671" s="92">
        <f t="shared" si="324"/>
        <v>16</v>
      </c>
      <c r="I4671" s="92">
        <f t="shared" si="322"/>
        <v>2.7725887222397811</v>
      </c>
      <c r="J4671" s="149">
        <f t="shared" si="321"/>
        <v>60.144300531175439</v>
      </c>
    </row>
    <row r="4672" spans="1:10" x14ac:dyDescent="0.25">
      <c r="A4672" s="92">
        <f t="shared" si="323"/>
        <v>72</v>
      </c>
      <c r="B4672" s="51" t="s">
        <v>45</v>
      </c>
      <c r="C4672" s="140">
        <v>43964</v>
      </c>
      <c r="D4672" s="4">
        <v>0</v>
      </c>
      <c r="E4672" s="29">
        <v>16</v>
      </c>
      <c r="G4672" s="133">
        <f>F4672+G4648</f>
        <v>71</v>
      </c>
      <c r="H4672" s="92">
        <f t="shared" si="324"/>
        <v>16</v>
      </c>
      <c r="I4672" s="92">
        <f t="shared" si="322"/>
        <v>2.7725887222397811</v>
      </c>
      <c r="J4672" s="149">
        <f t="shared" ref="J4672:J4735" si="325">LN(2)/SLOPE(I4665:I4672,A4665:A4672)</f>
        <v>56.385281747976975</v>
      </c>
    </row>
    <row r="4673" spans="1:10" x14ac:dyDescent="0.25">
      <c r="A4673" s="92">
        <f t="shared" si="323"/>
        <v>73</v>
      </c>
      <c r="B4673" s="51" t="s">
        <v>45</v>
      </c>
      <c r="C4673" s="140">
        <v>43965</v>
      </c>
      <c r="D4673" s="4">
        <v>0</v>
      </c>
      <c r="E4673" s="29">
        <v>16</v>
      </c>
      <c r="G4673" s="133">
        <f>F4673+G4649</f>
        <v>0</v>
      </c>
      <c r="H4673" s="92">
        <f t="shared" si="324"/>
        <v>16</v>
      </c>
      <c r="I4673" s="92">
        <f t="shared" si="322"/>
        <v>2.7725887222397811</v>
      </c>
      <c r="J4673" s="149">
        <f t="shared" si="325"/>
        <v>60.144300531175439</v>
      </c>
    </row>
    <row r="4674" spans="1:10" x14ac:dyDescent="0.25">
      <c r="A4674" s="92">
        <f t="shared" si="323"/>
        <v>74</v>
      </c>
      <c r="B4674" s="51" t="s">
        <v>45</v>
      </c>
      <c r="C4674" s="140">
        <v>43966</v>
      </c>
      <c r="D4674" s="4">
        <v>0</v>
      </c>
      <c r="E4674" s="29">
        <v>16</v>
      </c>
      <c r="G4674" s="133">
        <f>F4674+G4650</f>
        <v>74</v>
      </c>
      <c r="H4674" s="92">
        <f t="shared" si="324"/>
        <v>16</v>
      </c>
      <c r="I4674" s="92">
        <f t="shared" ref="I4674:I4737" si="326">LN(H4674)</f>
        <v>2.7725887222397811</v>
      </c>
      <c r="J4674" s="149">
        <f t="shared" si="325"/>
        <v>75.180375663969301</v>
      </c>
    </row>
    <row r="4675" spans="1:10" x14ac:dyDescent="0.25">
      <c r="A4675" s="92">
        <f t="shared" si="323"/>
        <v>75</v>
      </c>
      <c r="B4675" s="51" t="s">
        <v>45</v>
      </c>
      <c r="C4675" s="140">
        <v>43967</v>
      </c>
      <c r="D4675" s="4">
        <v>0</v>
      </c>
      <c r="E4675" s="29">
        <v>16</v>
      </c>
      <c r="G4675" s="133">
        <f>F4675+G4651</f>
        <v>89</v>
      </c>
      <c r="H4675" s="92">
        <f t="shared" si="324"/>
        <v>16</v>
      </c>
      <c r="I4675" s="92">
        <f t="shared" si="326"/>
        <v>2.7725887222397811</v>
      </c>
      <c r="J4675" s="149">
        <f t="shared" si="325"/>
        <v>128.88064399537592</v>
      </c>
    </row>
    <row r="4676" spans="1:10" x14ac:dyDescent="0.25">
      <c r="A4676" s="92">
        <f t="shared" ref="A4676:A4739" si="327">IF(EXACT(B4676,B4675),A4675+1,1)</f>
        <v>76</v>
      </c>
      <c r="B4676" s="51" t="s">
        <v>45</v>
      </c>
      <c r="C4676" s="140">
        <v>43968</v>
      </c>
      <c r="D4676" s="4">
        <v>0</v>
      </c>
      <c r="E4676" s="29">
        <v>16</v>
      </c>
      <c r="G4676" s="133">
        <f>F4676+G4652</f>
        <v>87</v>
      </c>
      <c r="H4676" s="92">
        <f t="shared" si="324"/>
        <v>16</v>
      </c>
      <c r="I4676" s="92">
        <f t="shared" si="326"/>
        <v>2.7725887222397811</v>
      </c>
      <c r="J4676" s="149" t="e">
        <f t="shared" si="325"/>
        <v>#DIV/0!</v>
      </c>
    </row>
    <row r="4677" spans="1:10" x14ac:dyDescent="0.25">
      <c r="A4677" s="92">
        <f t="shared" si="327"/>
        <v>77</v>
      </c>
      <c r="B4677" s="51" t="s">
        <v>45</v>
      </c>
      <c r="C4677" s="140">
        <v>43969</v>
      </c>
      <c r="D4677" s="4">
        <v>0</v>
      </c>
      <c r="E4677" s="29">
        <v>16</v>
      </c>
      <c r="G4677" s="133">
        <f>F4677+G4653</f>
        <v>123</v>
      </c>
      <c r="H4677" s="92">
        <f t="shared" si="324"/>
        <v>16</v>
      </c>
      <c r="I4677" s="92">
        <f t="shared" si="326"/>
        <v>2.7725887222397811</v>
      </c>
      <c r="J4677" s="149" t="e">
        <f t="shared" si="325"/>
        <v>#DIV/0!</v>
      </c>
    </row>
    <row r="4678" spans="1:10" x14ac:dyDescent="0.25">
      <c r="A4678" s="92">
        <f t="shared" si="327"/>
        <v>78</v>
      </c>
      <c r="B4678" s="51" t="s">
        <v>45</v>
      </c>
      <c r="C4678" s="140">
        <v>43970</v>
      </c>
      <c r="D4678" s="4">
        <v>6</v>
      </c>
      <c r="E4678" s="29">
        <v>22</v>
      </c>
      <c r="G4678" s="133">
        <f>F4678+G4654</f>
        <v>116</v>
      </c>
      <c r="H4678" s="92">
        <f t="shared" si="324"/>
        <v>22</v>
      </c>
      <c r="I4678" s="92">
        <f t="shared" si="326"/>
        <v>3.0910424533583161</v>
      </c>
      <c r="J4678" s="149">
        <f t="shared" si="325"/>
        <v>26.11922974651317</v>
      </c>
    </row>
    <row r="4679" spans="1:10" x14ac:dyDescent="0.25">
      <c r="A4679" s="92">
        <f t="shared" si="327"/>
        <v>79</v>
      </c>
      <c r="B4679" s="51" t="s">
        <v>45</v>
      </c>
      <c r="C4679" s="140">
        <v>43971</v>
      </c>
      <c r="D4679" s="4">
        <v>0</v>
      </c>
      <c r="E4679" s="29">
        <v>22</v>
      </c>
      <c r="G4679" s="133" t="e">
        <f>F4679+G4655</f>
        <v>#REF!</v>
      </c>
      <c r="H4679" s="92">
        <f t="shared" si="324"/>
        <v>22</v>
      </c>
      <c r="I4679" s="92">
        <f t="shared" si="326"/>
        <v>3.0910424533583161</v>
      </c>
      <c r="J4679" s="149">
        <f t="shared" si="325"/>
        <v>15.236217352132682</v>
      </c>
    </row>
    <row r="4680" spans="1:10" x14ac:dyDescent="0.25">
      <c r="A4680" s="92">
        <f t="shared" si="327"/>
        <v>80</v>
      </c>
      <c r="B4680" s="51" t="s">
        <v>45</v>
      </c>
      <c r="C4680" s="140">
        <v>43972</v>
      </c>
      <c r="D4680" s="4">
        <v>0</v>
      </c>
      <c r="E4680" s="29">
        <v>22</v>
      </c>
      <c r="G4680" s="133" t="e">
        <f>F4680+G4656</f>
        <v>#REF!</v>
      </c>
      <c r="H4680" s="92">
        <f t="shared" si="324"/>
        <v>22</v>
      </c>
      <c r="I4680" s="92">
        <f t="shared" si="326"/>
        <v>3.0910424533583161</v>
      </c>
      <c r="J4680" s="149">
        <f t="shared" si="325"/>
        <v>12.188973881706143</v>
      </c>
    </row>
    <row r="4681" spans="1:10" ht="15.75" thickBot="1" x14ac:dyDescent="0.3">
      <c r="A4681" s="92">
        <f t="shared" si="327"/>
        <v>81</v>
      </c>
      <c r="B4681" s="52" t="s">
        <v>45</v>
      </c>
      <c r="C4681" s="140">
        <v>43973</v>
      </c>
      <c r="D4681" s="4">
        <v>0</v>
      </c>
      <c r="E4681" s="136">
        <v>22</v>
      </c>
      <c r="G4681" s="134" t="e">
        <f>F4681+G4657</f>
        <v>#REF!</v>
      </c>
      <c r="H4681" s="92">
        <f t="shared" si="324"/>
        <v>22</v>
      </c>
      <c r="I4681" s="92">
        <f t="shared" si="326"/>
        <v>3.0910424533583161</v>
      </c>
      <c r="J4681" s="149">
        <f t="shared" si="325"/>
        <v>11.427163014099511</v>
      </c>
    </row>
    <row r="4682" spans="1:10" x14ac:dyDescent="0.25">
      <c r="A4682" s="92">
        <f t="shared" si="327"/>
        <v>82</v>
      </c>
      <c r="B4682" s="148" t="s">
        <v>45</v>
      </c>
      <c r="C4682" s="140">
        <v>43974</v>
      </c>
      <c r="D4682" s="4">
        <v>0</v>
      </c>
      <c r="E4682" s="135">
        <v>22</v>
      </c>
      <c r="G4682" s="132" t="e">
        <f>F4682+G4658</f>
        <v>#REF!</v>
      </c>
      <c r="H4682" s="92">
        <f t="shared" si="324"/>
        <v>22</v>
      </c>
      <c r="I4682" s="92">
        <f t="shared" si="326"/>
        <v>3.0910424533583161</v>
      </c>
      <c r="J4682" s="149">
        <f t="shared" si="325"/>
        <v>12.188973881706143</v>
      </c>
    </row>
    <row r="4683" spans="1:10" x14ac:dyDescent="0.25">
      <c r="A4683" s="92">
        <f t="shared" si="327"/>
        <v>83</v>
      </c>
      <c r="B4683" s="51" t="s">
        <v>45</v>
      </c>
      <c r="C4683" s="140">
        <v>43975</v>
      </c>
      <c r="D4683" s="4">
        <v>0</v>
      </c>
      <c r="E4683" s="29">
        <v>22</v>
      </c>
      <c r="G4683" s="133">
        <f>F4683+G4659</f>
        <v>312</v>
      </c>
      <c r="H4683" s="92">
        <f t="shared" si="324"/>
        <v>22</v>
      </c>
      <c r="I4683" s="92">
        <f t="shared" si="326"/>
        <v>3.0910424533583161</v>
      </c>
      <c r="J4683" s="149">
        <f t="shared" si="325"/>
        <v>15.236217352132682</v>
      </c>
    </row>
    <row r="4684" spans="1:10" x14ac:dyDescent="0.25">
      <c r="A4684" s="92">
        <f t="shared" si="327"/>
        <v>84</v>
      </c>
      <c r="B4684" s="51" t="s">
        <v>45</v>
      </c>
      <c r="C4684" s="140">
        <v>43976</v>
      </c>
      <c r="D4684" s="4">
        <v>0</v>
      </c>
      <c r="E4684" s="29">
        <v>22</v>
      </c>
      <c r="G4684" s="133" t="e">
        <f>F4684+G4660</f>
        <v>#REF!</v>
      </c>
      <c r="H4684" s="92">
        <f t="shared" si="324"/>
        <v>22</v>
      </c>
      <c r="I4684" s="92">
        <f t="shared" si="326"/>
        <v>3.0910424533583161</v>
      </c>
      <c r="J4684" s="149">
        <f t="shared" si="325"/>
        <v>26.11922974651317</v>
      </c>
    </row>
    <row r="4685" spans="1:10" x14ac:dyDescent="0.25">
      <c r="A4685" s="92">
        <f t="shared" si="327"/>
        <v>85</v>
      </c>
      <c r="B4685" s="51" t="s">
        <v>45</v>
      </c>
      <c r="C4685" s="140">
        <v>43977</v>
      </c>
      <c r="D4685" s="4">
        <v>0</v>
      </c>
      <c r="E4685" s="29">
        <v>22</v>
      </c>
      <c r="G4685" s="133">
        <f>F4685+G4661</f>
        <v>326</v>
      </c>
      <c r="H4685" s="92">
        <f t="shared" si="324"/>
        <v>22</v>
      </c>
      <c r="I4685" s="92">
        <f t="shared" si="326"/>
        <v>3.0910424533583161</v>
      </c>
      <c r="J4685" s="149" t="e">
        <f t="shared" si="325"/>
        <v>#DIV/0!</v>
      </c>
    </row>
    <row r="4686" spans="1:10" x14ac:dyDescent="0.25">
      <c r="A4686" s="92">
        <f t="shared" si="327"/>
        <v>86</v>
      </c>
      <c r="B4686" s="51" t="s">
        <v>45</v>
      </c>
      <c r="C4686" s="140">
        <v>43978</v>
      </c>
      <c r="D4686" s="4">
        <v>0</v>
      </c>
      <c r="E4686" s="29">
        <v>22</v>
      </c>
      <c r="G4686" s="133" t="e">
        <f>F4686+G4662</f>
        <v>#REF!</v>
      </c>
      <c r="H4686" s="92">
        <f t="shared" si="324"/>
        <v>22</v>
      </c>
      <c r="I4686" s="92">
        <f t="shared" si="326"/>
        <v>3.0910424533583161</v>
      </c>
      <c r="J4686" s="149" t="e">
        <f t="shared" si="325"/>
        <v>#DIV/0!</v>
      </c>
    </row>
    <row r="4687" spans="1:10" x14ac:dyDescent="0.25">
      <c r="A4687" s="92">
        <f t="shared" si="327"/>
        <v>87</v>
      </c>
      <c r="B4687" s="51" t="s">
        <v>45</v>
      </c>
      <c r="C4687" s="140">
        <v>43979</v>
      </c>
      <c r="D4687" s="4">
        <v>0</v>
      </c>
      <c r="E4687" s="29">
        <v>22</v>
      </c>
      <c r="G4687" s="133" t="e">
        <f>F4687+G4663</f>
        <v>#REF!</v>
      </c>
      <c r="H4687" s="92">
        <f t="shared" si="324"/>
        <v>22</v>
      </c>
      <c r="I4687" s="92">
        <f t="shared" si="326"/>
        <v>3.0910424533583161</v>
      </c>
      <c r="J4687" s="149" t="e">
        <f t="shared" si="325"/>
        <v>#DIV/0!</v>
      </c>
    </row>
    <row r="4688" spans="1:10" x14ac:dyDescent="0.25">
      <c r="A4688" s="92">
        <f t="shared" si="327"/>
        <v>88</v>
      </c>
      <c r="B4688" s="51" t="s">
        <v>45</v>
      </c>
      <c r="C4688" s="140">
        <v>43980</v>
      </c>
      <c r="D4688" s="4">
        <v>0</v>
      </c>
      <c r="E4688" s="29">
        <v>22</v>
      </c>
      <c r="G4688" s="133">
        <f>F4688+G4664</f>
        <v>315</v>
      </c>
      <c r="H4688" s="92">
        <f t="shared" si="324"/>
        <v>22</v>
      </c>
      <c r="I4688" s="92">
        <f t="shared" si="326"/>
        <v>3.0910424533583161</v>
      </c>
      <c r="J4688" s="149" t="e">
        <f t="shared" si="325"/>
        <v>#DIV/0!</v>
      </c>
    </row>
    <row r="4689" spans="1:10" x14ac:dyDescent="0.25">
      <c r="A4689" s="92">
        <f t="shared" si="327"/>
        <v>89</v>
      </c>
      <c r="B4689" s="51" t="s">
        <v>45</v>
      </c>
      <c r="C4689" s="140">
        <v>43981</v>
      </c>
      <c r="D4689" s="4">
        <v>0</v>
      </c>
      <c r="E4689" s="29">
        <v>22</v>
      </c>
      <c r="G4689" s="133">
        <f>F4689+G4665</f>
        <v>356</v>
      </c>
      <c r="H4689" s="92">
        <f t="shared" si="324"/>
        <v>22</v>
      </c>
      <c r="I4689" s="92">
        <f t="shared" si="326"/>
        <v>3.0910424533583161</v>
      </c>
      <c r="J4689" s="149" t="e">
        <f t="shared" si="325"/>
        <v>#DIV/0!</v>
      </c>
    </row>
    <row r="4690" spans="1:10" x14ac:dyDescent="0.25">
      <c r="A4690" s="92">
        <f t="shared" si="327"/>
        <v>90</v>
      </c>
      <c r="B4690" s="51" t="s">
        <v>45</v>
      </c>
      <c r="C4690" s="140">
        <v>43982</v>
      </c>
      <c r="D4690" s="4">
        <v>0</v>
      </c>
      <c r="E4690" s="29">
        <v>22</v>
      </c>
      <c r="G4690" s="133" t="e">
        <f>F4690+G4666</f>
        <v>#REF!</v>
      </c>
      <c r="H4690" s="92">
        <f t="shared" si="324"/>
        <v>22</v>
      </c>
      <c r="I4690" s="92">
        <f t="shared" si="326"/>
        <v>3.0910424533583161</v>
      </c>
      <c r="J4690" s="149" t="e">
        <f t="shared" si="325"/>
        <v>#DIV/0!</v>
      </c>
    </row>
    <row r="4691" spans="1:10" x14ac:dyDescent="0.25">
      <c r="A4691" s="92">
        <f t="shared" si="327"/>
        <v>91</v>
      </c>
      <c r="B4691" s="51" t="s">
        <v>45</v>
      </c>
      <c r="C4691" s="140">
        <v>43983</v>
      </c>
      <c r="D4691" s="4">
        <v>0</v>
      </c>
      <c r="E4691" s="29">
        <v>22</v>
      </c>
      <c r="G4691" s="133" t="e">
        <f>F4691+G4667</f>
        <v>#REF!</v>
      </c>
      <c r="H4691" s="92">
        <f t="shared" si="324"/>
        <v>22</v>
      </c>
      <c r="I4691" s="92">
        <f t="shared" si="326"/>
        <v>3.0910424533583161</v>
      </c>
      <c r="J4691" s="149" t="e">
        <f t="shared" si="325"/>
        <v>#DIV/0!</v>
      </c>
    </row>
    <row r="4692" spans="1:10" x14ac:dyDescent="0.25">
      <c r="A4692" s="92">
        <f t="shared" si="327"/>
        <v>92</v>
      </c>
      <c r="B4692" s="51" t="s">
        <v>45</v>
      </c>
      <c r="C4692" s="140">
        <v>43984</v>
      </c>
      <c r="D4692" s="4">
        <v>0</v>
      </c>
      <c r="E4692" s="29">
        <v>22</v>
      </c>
      <c r="G4692" s="133">
        <f>F4692+G4668</f>
        <v>209</v>
      </c>
      <c r="H4692" s="92">
        <f t="shared" si="324"/>
        <v>22</v>
      </c>
      <c r="I4692" s="92">
        <f t="shared" si="326"/>
        <v>3.0910424533583161</v>
      </c>
      <c r="J4692" s="149" t="e">
        <f t="shared" si="325"/>
        <v>#DIV/0!</v>
      </c>
    </row>
    <row r="4693" spans="1:10" x14ac:dyDescent="0.25">
      <c r="A4693" s="92">
        <f t="shared" si="327"/>
        <v>93</v>
      </c>
      <c r="B4693" s="51" t="s">
        <v>45</v>
      </c>
      <c r="C4693" s="140">
        <v>43985</v>
      </c>
      <c r="D4693" s="4">
        <v>0</v>
      </c>
      <c r="E4693" s="29">
        <v>22</v>
      </c>
      <c r="G4693" s="133">
        <f>F4693+G4669</f>
        <v>49</v>
      </c>
      <c r="H4693" s="92">
        <f t="shared" si="324"/>
        <v>22</v>
      </c>
      <c r="I4693" s="92">
        <f t="shared" si="326"/>
        <v>3.0910424533583161</v>
      </c>
      <c r="J4693" s="149" t="e">
        <f t="shared" si="325"/>
        <v>#DIV/0!</v>
      </c>
    </row>
    <row r="4694" spans="1:10" x14ac:dyDescent="0.25">
      <c r="A4694" s="92">
        <f t="shared" si="327"/>
        <v>94</v>
      </c>
      <c r="B4694" s="51" t="s">
        <v>45</v>
      </c>
      <c r="C4694" s="140">
        <v>43986</v>
      </c>
      <c r="D4694" s="4">
        <v>0</v>
      </c>
      <c r="E4694" s="29">
        <v>22</v>
      </c>
      <c r="G4694" s="133">
        <f>F4694+G4670</f>
        <v>46</v>
      </c>
      <c r="H4694" s="92">
        <f t="shared" si="324"/>
        <v>22</v>
      </c>
      <c r="I4694" s="92">
        <f t="shared" si="326"/>
        <v>3.0910424533583161</v>
      </c>
      <c r="J4694" s="149" t="e">
        <f t="shared" si="325"/>
        <v>#DIV/0!</v>
      </c>
    </row>
    <row r="4695" spans="1:10" x14ac:dyDescent="0.25">
      <c r="A4695" s="92">
        <f t="shared" si="327"/>
        <v>95</v>
      </c>
      <c r="B4695" s="51" t="s">
        <v>45</v>
      </c>
      <c r="C4695" s="140">
        <v>43987</v>
      </c>
      <c r="D4695" s="4">
        <v>0</v>
      </c>
      <c r="E4695" s="29">
        <v>22</v>
      </c>
      <c r="G4695" s="133">
        <f>F4695+G4671</f>
        <v>25</v>
      </c>
      <c r="H4695" s="92">
        <f t="shared" si="324"/>
        <v>22</v>
      </c>
      <c r="I4695" s="92">
        <f t="shared" si="326"/>
        <v>3.0910424533583161</v>
      </c>
      <c r="J4695" s="149" t="e">
        <f t="shared" si="325"/>
        <v>#DIV/0!</v>
      </c>
    </row>
    <row r="4696" spans="1:10" x14ac:dyDescent="0.25">
      <c r="A4696" s="92">
        <f t="shared" si="327"/>
        <v>96</v>
      </c>
      <c r="B4696" s="51" t="s">
        <v>45</v>
      </c>
      <c r="C4696" s="140">
        <v>43988</v>
      </c>
      <c r="D4696" s="4">
        <v>0</v>
      </c>
      <c r="E4696" s="29">
        <v>22</v>
      </c>
      <c r="G4696" s="133">
        <f>F4696+G4672</f>
        <v>71</v>
      </c>
      <c r="H4696" s="92">
        <f t="shared" si="324"/>
        <v>22</v>
      </c>
      <c r="I4696" s="92">
        <f t="shared" si="326"/>
        <v>3.0910424533583161</v>
      </c>
      <c r="J4696" s="149" t="e">
        <f t="shared" si="325"/>
        <v>#DIV/0!</v>
      </c>
    </row>
    <row r="4697" spans="1:10" x14ac:dyDescent="0.25">
      <c r="A4697" s="92">
        <f t="shared" si="327"/>
        <v>97</v>
      </c>
      <c r="B4697" s="51" t="s">
        <v>45</v>
      </c>
      <c r="C4697" s="140">
        <v>43989</v>
      </c>
      <c r="D4697" s="4">
        <v>0</v>
      </c>
      <c r="E4697" s="29">
        <v>22</v>
      </c>
      <c r="G4697" s="133">
        <f>F4697+G4673</f>
        <v>0</v>
      </c>
      <c r="H4697" s="92">
        <f t="shared" si="324"/>
        <v>22</v>
      </c>
      <c r="I4697" s="92">
        <f t="shared" si="326"/>
        <v>3.0910424533583161</v>
      </c>
      <c r="J4697" s="149" t="e">
        <f t="shared" si="325"/>
        <v>#DIV/0!</v>
      </c>
    </row>
    <row r="4698" spans="1:10" x14ac:dyDescent="0.25">
      <c r="A4698" s="92">
        <f t="shared" si="327"/>
        <v>98</v>
      </c>
      <c r="B4698" s="51" t="s">
        <v>45</v>
      </c>
      <c r="C4698" s="140">
        <v>43990</v>
      </c>
      <c r="D4698" s="4">
        <v>0</v>
      </c>
      <c r="E4698" s="29">
        <v>22</v>
      </c>
      <c r="G4698" s="133">
        <f>F4698+G4674</f>
        <v>74</v>
      </c>
      <c r="H4698" s="92">
        <f t="shared" si="324"/>
        <v>22</v>
      </c>
      <c r="I4698" s="92">
        <f t="shared" si="326"/>
        <v>3.0910424533583161</v>
      </c>
      <c r="J4698" s="149" t="e">
        <f t="shared" si="325"/>
        <v>#DIV/0!</v>
      </c>
    </row>
    <row r="4699" spans="1:10" x14ac:dyDescent="0.25">
      <c r="A4699" s="92">
        <f t="shared" si="327"/>
        <v>99</v>
      </c>
      <c r="B4699" s="51" t="s">
        <v>45</v>
      </c>
      <c r="C4699" s="140">
        <v>43991</v>
      </c>
      <c r="D4699" s="4">
        <v>0</v>
      </c>
      <c r="E4699" s="29">
        <v>22</v>
      </c>
      <c r="G4699" s="133">
        <f>F4699+G4675</f>
        <v>89</v>
      </c>
      <c r="H4699" s="92">
        <f t="shared" si="324"/>
        <v>22</v>
      </c>
      <c r="I4699" s="92">
        <f t="shared" si="326"/>
        <v>3.0910424533583161</v>
      </c>
      <c r="J4699" s="149" t="e">
        <f t="shared" si="325"/>
        <v>#DIV/0!</v>
      </c>
    </row>
    <row r="4700" spans="1:10" x14ac:dyDescent="0.25">
      <c r="A4700" s="92">
        <f t="shared" si="327"/>
        <v>100</v>
      </c>
      <c r="B4700" s="51" t="s">
        <v>45</v>
      </c>
      <c r="C4700" s="140">
        <v>43992</v>
      </c>
      <c r="D4700" s="4">
        <v>0</v>
      </c>
      <c r="E4700" s="29">
        <v>22</v>
      </c>
      <c r="G4700" s="133">
        <f>F4700+G4676</f>
        <v>87</v>
      </c>
      <c r="H4700" s="92">
        <f t="shared" si="324"/>
        <v>22</v>
      </c>
      <c r="I4700" s="92">
        <f t="shared" si="326"/>
        <v>3.0910424533583161</v>
      </c>
      <c r="J4700" s="149" t="e">
        <f t="shared" si="325"/>
        <v>#DIV/0!</v>
      </c>
    </row>
    <row r="4701" spans="1:10" x14ac:dyDescent="0.25">
      <c r="A4701" s="92">
        <f t="shared" si="327"/>
        <v>101</v>
      </c>
      <c r="B4701" s="51" t="s">
        <v>45</v>
      </c>
      <c r="C4701" s="140">
        <v>43993</v>
      </c>
      <c r="D4701" s="4">
        <v>0</v>
      </c>
      <c r="E4701" s="29">
        <v>22</v>
      </c>
      <c r="G4701" s="133">
        <f>F4701+G4677</f>
        <v>123</v>
      </c>
      <c r="H4701" s="92">
        <f t="shared" si="324"/>
        <v>22</v>
      </c>
      <c r="I4701" s="92">
        <f t="shared" si="326"/>
        <v>3.0910424533583161</v>
      </c>
      <c r="J4701" s="149" t="e">
        <f t="shared" si="325"/>
        <v>#DIV/0!</v>
      </c>
    </row>
    <row r="4702" spans="1:10" x14ac:dyDescent="0.25">
      <c r="A4702" s="92">
        <f t="shared" si="327"/>
        <v>102</v>
      </c>
      <c r="B4702" s="51" t="s">
        <v>45</v>
      </c>
      <c r="C4702" s="140">
        <v>43994</v>
      </c>
      <c r="D4702" s="4">
        <v>0</v>
      </c>
      <c r="E4702" s="29">
        <v>22</v>
      </c>
      <c r="G4702" s="133">
        <f>F4702+G4678</f>
        <v>116</v>
      </c>
      <c r="H4702" s="92">
        <f t="shared" si="324"/>
        <v>22</v>
      </c>
      <c r="I4702" s="92">
        <f t="shared" si="326"/>
        <v>3.0910424533583161</v>
      </c>
      <c r="J4702" s="149" t="e">
        <f t="shared" si="325"/>
        <v>#DIV/0!</v>
      </c>
    </row>
    <row r="4703" spans="1:10" x14ac:dyDescent="0.25">
      <c r="A4703" s="92">
        <f t="shared" si="327"/>
        <v>103</v>
      </c>
      <c r="B4703" s="51" t="s">
        <v>45</v>
      </c>
      <c r="C4703" s="140">
        <v>43995</v>
      </c>
      <c r="D4703" s="4">
        <v>0</v>
      </c>
      <c r="E4703" s="29">
        <v>22</v>
      </c>
      <c r="G4703" s="133" t="e">
        <f>F4703+G4679</f>
        <v>#REF!</v>
      </c>
      <c r="H4703" s="92">
        <f t="shared" si="324"/>
        <v>22</v>
      </c>
      <c r="I4703" s="92">
        <f t="shared" si="326"/>
        <v>3.0910424533583161</v>
      </c>
      <c r="J4703" s="149" t="e">
        <f t="shared" si="325"/>
        <v>#DIV/0!</v>
      </c>
    </row>
    <row r="4704" spans="1:10" x14ac:dyDescent="0.25">
      <c r="A4704" s="92">
        <f t="shared" si="327"/>
        <v>104</v>
      </c>
      <c r="B4704" s="51" t="s">
        <v>45</v>
      </c>
      <c r="C4704" s="140">
        <v>43996</v>
      </c>
      <c r="D4704" s="4">
        <v>0</v>
      </c>
      <c r="E4704" s="29">
        <v>22</v>
      </c>
      <c r="G4704" s="133" t="e">
        <f>F4704+G4680</f>
        <v>#REF!</v>
      </c>
      <c r="H4704" s="92">
        <f t="shared" si="324"/>
        <v>22</v>
      </c>
      <c r="I4704" s="92">
        <f t="shared" si="326"/>
        <v>3.0910424533583161</v>
      </c>
      <c r="J4704" s="149" t="e">
        <f t="shared" si="325"/>
        <v>#DIV/0!</v>
      </c>
    </row>
    <row r="4705" spans="1:10" ht="15.75" thickBot="1" x14ac:dyDescent="0.3">
      <c r="A4705" s="92">
        <f t="shared" si="327"/>
        <v>105</v>
      </c>
      <c r="B4705" s="100" t="s">
        <v>45</v>
      </c>
      <c r="C4705" s="142">
        <v>43997</v>
      </c>
      <c r="D4705" s="47">
        <v>0</v>
      </c>
      <c r="E4705" s="88">
        <v>22</v>
      </c>
      <c r="F4705" s="47"/>
      <c r="G4705" s="143" t="e">
        <f>F4705+G4681</f>
        <v>#REF!</v>
      </c>
      <c r="H4705" s="92">
        <f t="shared" si="324"/>
        <v>22</v>
      </c>
      <c r="I4705" s="92">
        <f t="shared" si="326"/>
        <v>3.0910424533583161</v>
      </c>
      <c r="J4705" s="149" t="e">
        <f t="shared" si="325"/>
        <v>#DIV/0!</v>
      </c>
    </row>
    <row r="4706" spans="1:10" x14ac:dyDescent="0.25">
      <c r="A4706" s="92">
        <f t="shared" si="327"/>
        <v>106</v>
      </c>
      <c r="B4706" s="148" t="s">
        <v>45</v>
      </c>
      <c r="C4706" s="49">
        <v>43998</v>
      </c>
      <c r="D4706" s="50">
        <v>0</v>
      </c>
      <c r="E4706" s="135">
        <v>22</v>
      </c>
      <c r="F4706" s="50"/>
      <c r="G4706" s="132" t="e">
        <f>F4706+G4682</f>
        <v>#REF!</v>
      </c>
      <c r="H4706" s="92">
        <f t="shared" si="324"/>
        <v>22</v>
      </c>
      <c r="I4706" s="92">
        <f t="shared" si="326"/>
        <v>3.0910424533583161</v>
      </c>
      <c r="J4706" s="149" t="e">
        <f t="shared" si="325"/>
        <v>#DIV/0!</v>
      </c>
    </row>
    <row r="4707" spans="1:10" x14ac:dyDescent="0.25">
      <c r="A4707" s="92">
        <f t="shared" si="327"/>
        <v>107</v>
      </c>
      <c r="B4707" s="51" t="s">
        <v>45</v>
      </c>
      <c r="C4707" s="140">
        <v>43999</v>
      </c>
      <c r="D4707" s="4">
        <v>0</v>
      </c>
      <c r="E4707" s="29">
        <v>22</v>
      </c>
      <c r="G4707" s="133">
        <f>F4707+G4683</f>
        <v>312</v>
      </c>
      <c r="H4707" s="92">
        <f t="shared" si="324"/>
        <v>22</v>
      </c>
      <c r="I4707" s="92">
        <f t="shared" si="326"/>
        <v>3.0910424533583161</v>
      </c>
      <c r="J4707" s="149" t="e">
        <f t="shared" si="325"/>
        <v>#DIV/0!</v>
      </c>
    </row>
    <row r="4708" spans="1:10" x14ac:dyDescent="0.25">
      <c r="A4708" s="92">
        <f t="shared" si="327"/>
        <v>108</v>
      </c>
      <c r="B4708" s="51" t="s">
        <v>45</v>
      </c>
      <c r="C4708" s="140">
        <v>44000</v>
      </c>
      <c r="D4708" s="4">
        <v>0</v>
      </c>
      <c r="E4708" s="29">
        <v>22</v>
      </c>
      <c r="G4708" s="133" t="e">
        <f>F4708+G4684</f>
        <v>#REF!</v>
      </c>
      <c r="H4708" s="92">
        <f t="shared" si="324"/>
        <v>22</v>
      </c>
      <c r="I4708" s="92">
        <f t="shared" si="326"/>
        <v>3.0910424533583161</v>
      </c>
      <c r="J4708" s="149" t="e">
        <f t="shared" si="325"/>
        <v>#DIV/0!</v>
      </c>
    </row>
    <row r="4709" spans="1:10" x14ac:dyDescent="0.25">
      <c r="A4709" s="92">
        <f t="shared" si="327"/>
        <v>109</v>
      </c>
      <c r="B4709" s="51" t="s">
        <v>45</v>
      </c>
      <c r="C4709" s="140">
        <v>44001</v>
      </c>
      <c r="D4709" s="4">
        <v>0</v>
      </c>
      <c r="E4709" s="29">
        <v>22</v>
      </c>
      <c r="G4709" s="133">
        <f>F4709+G4685</f>
        <v>326</v>
      </c>
      <c r="H4709" s="92">
        <f t="shared" si="324"/>
        <v>22</v>
      </c>
      <c r="I4709" s="92">
        <f t="shared" si="326"/>
        <v>3.0910424533583161</v>
      </c>
      <c r="J4709" s="149" t="e">
        <f t="shared" si="325"/>
        <v>#DIV/0!</v>
      </c>
    </row>
    <row r="4710" spans="1:10" x14ac:dyDescent="0.25">
      <c r="A4710" s="92">
        <f t="shared" si="327"/>
        <v>110</v>
      </c>
      <c r="B4710" s="51" t="s">
        <v>45</v>
      </c>
      <c r="C4710" s="140">
        <v>44002</v>
      </c>
      <c r="D4710" s="4">
        <v>0</v>
      </c>
      <c r="E4710" s="29">
        <v>22</v>
      </c>
      <c r="G4710" s="133" t="e">
        <f>F4710+G4686</f>
        <v>#REF!</v>
      </c>
      <c r="H4710" s="92">
        <f t="shared" si="324"/>
        <v>22</v>
      </c>
      <c r="I4710" s="92">
        <f t="shared" si="326"/>
        <v>3.0910424533583161</v>
      </c>
      <c r="J4710" s="149" t="e">
        <f t="shared" si="325"/>
        <v>#DIV/0!</v>
      </c>
    </row>
    <row r="4711" spans="1:10" x14ac:dyDescent="0.25">
      <c r="A4711" s="92">
        <f t="shared" si="327"/>
        <v>111</v>
      </c>
      <c r="B4711" s="51" t="s">
        <v>45</v>
      </c>
      <c r="C4711" s="140">
        <v>44003</v>
      </c>
      <c r="D4711" s="4">
        <v>0</v>
      </c>
      <c r="E4711" s="29">
        <v>22</v>
      </c>
      <c r="G4711" s="133" t="e">
        <f>F4711+G4687</f>
        <v>#REF!</v>
      </c>
      <c r="H4711" s="92">
        <f t="shared" si="324"/>
        <v>22</v>
      </c>
      <c r="I4711" s="92">
        <f t="shared" si="326"/>
        <v>3.0910424533583161</v>
      </c>
      <c r="J4711" s="149" t="e">
        <f t="shared" si="325"/>
        <v>#DIV/0!</v>
      </c>
    </row>
    <row r="4712" spans="1:10" x14ac:dyDescent="0.25">
      <c r="A4712" s="92">
        <f t="shared" si="327"/>
        <v>112</v>
      </c>
      <c r="B4712" s="51" t="s">
        <v>45</v>
      </c>
      <c r="C4712" s="140">
        <v>44004</v>
      </c>
      <c r="D4712" s="4">
        <v>0</v>
      </c>
      <c r="E4712" s="29">
        <v>22</v>
      </c>
      <c r="G4712" s="133">
        <f>F4712+G4688</f>
        <v>315</v>
      </c>
      <c r="H4712" s="92">
        <f t="shared" si="324"/>
        <v>22</v>
      </c>
      <c r="I4712" s="92">
        <f t="shared" si="326"/>
        <v>3.0910424533583161</v>
      </c>
      <c r="J4712" s="149" t="e">
        <f t="shared" si="325"/>
        <v>#DIV/0!</v>
      </c>
    </row>
    <row r="4713" spans="1:10" x14ac:dyDescent="0.25">
      <c r="A4713" s="92">
        <f t="shared" si="327"/>
        <v>113</v>
      </c>
      <c r="B4713" s="51" t="s">
        <v>45</v>
      </c>
      <c r="C4713" s="140">
        <v>44005</v>
      </c>
      <c r="D4713" s="4">
        <v>0</v>
      </c>
      <c r="E4713" s="29">
        <v>22</v>
      </c>
      <c r="G4713" s="133">
        <f>F4713+G4689</f>
        <v>356</v>
      </c>
      <c r="H4713" s="92">
        <f t="shared" si="324"/>
        <v>22</v>
      </c>
      <c r="I4713" s="92">
        <f t="shared" si="326"/>
        <v>3.0910424533583161</v>
      </c>
      <c r="J4713" s="149" t="e">
        <f t="shared" si="325"/>
        <v>#DIV/0!</v>
      </c>
    </row>
    <row r="4714" spans="1:10" x14ac:dyDescent="0.25">
      <c r="A4714" s="92">
        <f t="shared" si="327"/>
        <v>114</v>
      </c>
      <c r="B4714" s="51" t="s">
        <v>45</v>
      </c>
      <c r="C4714" s="140">
        <v>44006</v>
      </c>
      <c r="D4714" s="4">
        <v>0</v>
      </c>
      <c r="E4714" s="29">
        <v>22</v>
      </c>
      <c r="G4714" s="133" t="e">
        <f>F4714+G4690</f>
        <v>#REF!</v>
      </c>
      <c r="H4714" s="92">
        <f t="shared" si="324"/>
        <v>22</v>
      </c>
      <c r="I4714" s="92">
        <f t="shared" si="326"/>
        <v>3.0910424533583161</v>
      </c>
      <c r="J4714" s="149" t="e">
        <f t="shared" si="325"/>
        <v>#DIV/0!</v>
      </c>
    </row>
    <row r="4715" spans="1:10" x14ac:dyDescent="0.25">
      <c r="A4715" s="92">
        <f t="shared" si="327"/>
        <v>115</v>
      </c>
      <c r="B4715" s="51" t="s">
        <v>45</v>
      </c>
      <c r="C4715" s="140">
        <v>44007</v>
      </c>
      <c r="D4715" s="4">
        <v>0</v>
      </c>
      <c r="E4715" s="29">
        <v>22</v>
      </c>
      <c r="G4715" s="133" t="e">
        <f>F4715+G4691</f>
        <v>#REF!</v>
      </c>
      <c r="H4715" s="92">
        <f t="shared" si="324"/>
        <v>22</v>
      </c>
      <c r="I4715" s="92">
        <f t="shared" si="326"/>
        <v>3.0910424533583161</v>
      </c>
      <c r="J4715" s="149" t="e">
        <f t="shared" si="325"/>
        <v>#DIV/0!</v>
      </c>
    </row>
    <row r="4716" spans="1:10" x14ac:dyDescent="0.25">
      <c r="A4716" s="92">
        <f t="shared" si="327"/>
        <v>116</v>
      </c>
      <c r="B4716" s="51" t="s">
        <v>45</v>
      </c>
      <c r="C4716" s="140">
        <v>44008</v>
      </c>
      <c r="D4716" s="4">
        <v>0</v>
      </c>
      <c r="E4716" s="29">
        <v>22</v>
      </c>
      <c r="G4716" s="133">
        <f>F4716+G4692</f>
        <v>209</v>
      </c>
      <c r="H4716" s="92">
        <f t="shared" si="324"/>
        <v>22</v>
      </c>
      <c r="I4716" s="92">
        <f t="shared" si="326"/>
        <v>3.0910424533583161</v>
      </c>
      <c r="J4716" s="149" t="e">
        <f t="shared" si="325"/>
        <v>#DIV/0!</v>
      </c>
    </row>
    <row r="4717" spans="1:10" x14ac:dyDescent="0.25">
      <c r="A4717" s="92">
        <f t="shared" si="327"/>
        <v>117</v>
      </c>
      <c r="B4717" s="51" t="s">
        <v>45</v>
      </c>
      <c r="C4717" s="140">
        <v>44009</v>
      </c>
      <c r="D4717" s="4">
        <v>0</v>
      </c>
      <c r="E4717" s="29">
        <v>22</v>
      </c>
      <c r="G4717" s="133">
        <f>F4717+G4693</f>
        <v>49</v>
      </c>
      <c r="H4717" s="92">
        <f t="shared" si="324"/>
        <v>22</v>
      </c>
      <c r="I4717" s="92">
        <f t="shared" si="326"/>
        <v>3.0910424533583161</v>
      </c>
      <c r="J4717" s="149" t="e">
        <f t="shared" si="325"/>
        <v>#DIV/0!</v>
      </c>
    </row>
    <row r="4718" spans="1:10" x14ac:dyDescent="0.25">
      <c r="A4718" s="92">
        <f t="shared" si="327"/>
        <v>118</v>
      </c>
      <c r="B4718" s="51" t="s">
        <v>45</v>
      </c>
      <c r="C4718" s="140">
        <v>44010</v>
      </c>
      <c r="D4718" s="4">
        <v>1</v>
      </c>
      <c r="E4718" s="29">
        <v>23</v>
      </c>
      <c r="G4718" s="133">
        <f>F4718+G4694</f>
        <v>46</v>
      </c>
      <c r="H4718" s="92">
        <f t="shared" si="324"/>
        <v>23</v>
      </c>
      <c r="I4718" s="92">
        <f t="shared" si="326"/>
        <v>3.1354942159291497</v>
      </c>
      <c r="J4718" s="149">
        <f t="shared" si="325"/>
        <v>187.11892815194975</v>
      </c>
    </row>
    <row r="4719" spans="1:10" x14ac:dyDescent="0.25">
      <c r="A4719" s="92">
        <f t="shared" si="327"/>
        <v>119</v>
      </c>
      <c r="B4719" s="51" t="s">
        <v>45</v>
      </c>
      <c r="C4719" s="140">
        <v>44011</v>
      </c>
      <c r="D4719" s="4">
        <v>1</v>
      </c>
      <c r="E4719" s="29">
        <v>24</v>
      </c>
      <c r="G4719" s="133">
        <f>F4719+G4695</f>
        <v>25</v>
      </c>
      <c r="H4719" s="92">
        <f t="shared" si="324"/>
        <v>24</v>
      </c>
      <c r="I4719" s="92">
        <f t="shared" si="326"/>
        <v>3.1780538303479458</v>
      </c>
      <c r="J4719" s="149">
        <f t="shared" si="325"/>
        <v>70.036894170189484</v>
      </c>
    </row>
    <row r="4720" spans="1:10" x14ac:dyDescent="0.25">
      <c r="A4720" s="92">
        <f t="shared" si="327"/>
        <v>120</v>
      </c>
      <c r="B4720" s="51" t="s">
        <v>45</v>
      </c>
      <c r="C4720" s="140">
        <v>44012</v>
      </c>
      <c r="D4720" s="4">
        <v>0</v>
      </c>
      <c r="E4720" s="29">
        <v>24</v>
      </c>
      <c r="G4720" s="133">
        <f>F4720+G4696</f>
        <v>71</v>
      </c>
      <c r="H4720" s="92">
        <f t="shared" ref="H4720:H4783" si="328">IF(EXACT(B4720,B4719),D4720+H4719,E4720)</f>
        <v>24</v>
      </c>
      <c r="I4720" s="92">
        <f t="shared" si="326"/>
        <v>3.1780538303479458</v>
      </c>
      <c r="J4720" s="149">
        <f t="shared" si="325"/>
        <v>49.447786043207806</v>
      </c>
    </row>
    <row r="4721" spans="1:10" x14ac:dyDescent="0.25">
      <c r="A4721" s="92">
        <f t="shared" si="327"/>
        <v>121</v>
      </c>
      <c r="B4721" s="51" t="s">
        <v>45</v>
      </c>
      <c r="C4721" s="140">
        <v>44013</v>
      </c>
      <c r="D4721" s="4">
        <v>1</v>
      </c>
      <c r="E4721" s="29">
        <v>25</v>
      </c>
      <c r="G4721" s="133">
        <f>F4721+G4697</f>
        <v>0</v>
      </c>
      <c r="H4721" s="92">
        <f t="shared" si="328"/>
        <v>25</v>
      </c>
      <c r="I4721" s="92">
        <f t="shared" si="326"/>
        <v>3.2188758248682006</v>
      </c>
      <c r="J4721" s="149">
        <f t="shared" si="325"/>
        <v>35.603035431272914</v>
      </c>
    </row>
    <row r="4722" spans="1:10" x14ac:dyDescent="0.25">
      <c r="A4722" s="92">
        <f t="shared" si="327"/>
        <v>122</v>
      </c>
      <c r="B4722" s="51" t="s">
        <v>45</v>
      </c>
      <c r="C4722" s="140">
        <v>44014</v>
      </c>
      <c r="D4722" s="4">
        <v>0</v>
      </c>
      <c r="E4722" s="29">
        <v>25</v>
      </c>
      <c r="G4722" s="133">
        <f>F4722+G4698</f>
        <v>74</v>
      </c>
      <c r="H4722" s="92">
        <f t="shared" si="328"/>
        <v>25</v>
      </c>
      <c r="I4722" s="92">
        <f t="shared" si="326"/>
        <v>3.2188758248682006</v>
      </c>
      <c r="J4722" s="149">
        <f t="shared" si="325"/>
        <v>31.685103847159482</v>
      </c>
    </row>
    <row r="4723" spans="1:10" x14ac:dyDescent="0.25">
      <c r="A4723" s="92">
        <f t="shared" si="327"/>
        <v>123</v>
      </c>
      <c r="B4723" s="51" t="s">
        <v>45</v>
      </c>
      <c r="C4723" s="140">
        <v>44015</v>
      </c>
      <c r="D4723" s="4">
        <v>0</v>
      </c>
      <c r="E4723" s="29">
        <v>25</v>
      </c>
      <c r="G4723" s="133">
        <f>F4723+G4699</f>
        <v>89</v>
      </c>
      <c r="H4723" s="92">
        <f t="shared" si="328"/>
        <v>25</v>
      </c>
      <c r="I4723" s="92">
        <f t="shared" si="326"/>
        <v>3.2188758248682006</v>
      </c>
      <c r="J4723" s="149">
        <f t="shared" si="325"/>
        <v>32.634317204235764</v>
      </c>
    </row>
    <row r="4724" spans="1:10" x14ac:dyDescent="0.25">
      <c r="A4724" s="92">
        <f t="shared" si="327"/>
        <v>124</v>
      </c>
      <c r="B4724" s="51" t="s">
        <v>45</v>
      </c>
      <c r="C4724" s="140">
        <v>44016</v>
      </c>
      <c r="D4724" s="4">
        <v>0</v>
      </c>
      <c r="E4724" s="29">
        <v>25</v>
      </c>
      <c r="G4724" s="133">
        <f>F4724+G4700</f>
        <v>87</v>
      </c>
      <c r="H4724" s="92">
        <f t="shared" si="328"/>
        <v>25</v>
      </c>
      <c r="I4724" s="92">
        <f t="shared" si="326"/>
        <v>3.2188758248682006</v>
      </c>
      <c r="J4724" s="149">
        <f t="shared" si="325"/>
        <v>39.47335175206765</v>
      </c>
    </row>
    <row r="4725" spans="1:10" x14ac:dyDescent="0.25">
      <c r="A4725" s="92">
        <f t="shared" si="327"/>
        <v>125</v>
      </c>
      <c r="B4725" s="51" t="s">
        <v>45</v>
      </c>
      <c r="C4725" s="140">
        <v>44017</v>
      </c>
      <c r="D4725" s="4">
        <v>0</v>
      </c>
      <c r="E4725" s="29">
        <v>25</v>
      </c>
      <c r="G4725" s="133">
        <f>F4725+G4701</f>
        <v>123</v>
      </c>
      <c r="H4725" s="92">
        <f t="shared" si="328"/>
        <v>25</v>
      </c>
      <c r="I4725" s="92">
        <f t="shared" si="326"/>
        <v>3.2188758248682006</v>
      </c>
      <c r="J4725" s="149">
        <f t="shared" si="325"/>
        <v>63.965439243996194</v>
      </c>
    </row>
    <row r="4726" spans="1:10" x14ac:dyDescent="0.25">
      <c r="A4726" s="92">
        <f t="shared" si="327"/>
        <v>126</v>
      </c>
      <c r="B4726" s="51" t="s">
        <v>45</v>
      </c>
      <c r="C4726" s="140">
        <v>44018</v>
      </c>
      <c r="D4726" s="4">
        <v>1</v>
      </c>
      <c r="E4726" s="29">
        <v>26</v>
      </c>
      <c r="G4726" s="133">
        <f>F4726+G4702</f>
        <v>116</v>
      </c>
      <c r="H4726" s="92">
        <f t="shared" si="328"/>
        <v>26</v>
      </c>
      <c r="I4726" s="92">
        <f t="shared" si="326"/>
        <v>3.2580965380214821</v>
      </c>
      <c r="J4726" s="149">
        <f t="shared" si="325"/>
        <v>76.169130373241828</v>
      </c>
    </row>
    <row r="4727" spans="1:10" x14ac:dyDescent="0.25">
      <c r="A4727" s="92">
        <f t="shared" si="327"/>
        <v>127</v>
      </c>
      <c r="B4727" s="51" t="s">
        <v>45</v>
      </c>
      <c r="C4727" s="140">
        <v>44019</v>
      </c>
      <c r="D4727" s="4">
        <v>1</v>
      </c>
      <c r="E4727" s="29">
        <v>27</v>
      </c>
      <c r="G4727" s="133" t="e">
        <f>F4727+G4703</f>
        <v>#REF!</v>
      </c>
      <c r="H4727" s="92">
        <f t="shared" si="328"/>
        <v>27</v>
      </c>
      <c r="I4727" s="92">
        <f t="shared" si="326"/>
        <v>3.2958368660043291</v>
      </c>
      <c r="J4727" s="149">
        <f t="shared" si="325"/>
        <v>57.049999461764614</v>
      </c>
    </row>
    <row r="4728" spans="1:10" x14ac:dyDescent="0.25">
      <c r="A4728" s="92">
        <f t="shared" si="327"/>
        <v>128</v>
      </c>
      <c r="B4728" s="51" t="s">
        <v>45</v>
      </c>
      <c r="C4728" s="140">
        <v>44020</v>
      </c>
      <c r="D4728" s="4">
        <v>8</v>
      </c>
      <c r="E4728" s="29">
        <v>35</v>
      </c>
      <c r="G4728" s="133" t="e">
        <f>F4728+G4704</f>
        <v>#REF!</v>
      </c>
      <c r="H4728" s="92">
        <f t="shared" si="328"/>
        <v>35</v>
      </c>
      <c r="I4728" s="92">
        <f t="shared" si="326"/>
        <v>3.5553480614894135</v>
      </c>
      <c r="J4728" s="149">
        <f t="shared" si="325"/>
        <v>20.374033604733093</v>
      </c>
    </row>
    <row r="4729" spans="1:10" ht="15.75" thickBot="1" x14ac:dyDescent="0.3">
      <c r="A4729" s="92">
        <f t="shared" si="327"/>
        <v>129</v>
      </c>
      <c r="B4729" s="100" t="s">
        <v>45</v>
      </c>
      <c r="C4729" s="142">
        <v>44021</v>
      </c>
      <c r="D4729" s="47">
        <v>1</v>
      </c>
      <c r="E4729" s="88">
        <v>36</v>
      </c>
      <c r="F4729" s="47"/>
      <c r="G4729" s="143" t="e">
        <f>F4729+G4705</f>
        <v>#REF!</v>
      </c>
      <c r="H4729" s="92">
        <f t="shared" si="328"/>
        <v>36</v>
      </c>
      <c r="I4729" s="92">
        <f t="shared" si="326"/>
        <v>3.5835189384561099</v>
      </c>
      <c r="J4729" s="149">
        <f t="shared" si="325"/>
        <v>12.924482146232805</v>
      </c>
    </row>
    <row r="4730" spans="1:10" x14ac:dyDescent="0.25">
      <c r="A4730" s="92">
        <f t="shared" si="327"/>
        <v>130</v>
      </c>
      <c r="B4730" s="148" t="s">
        <v>45</v>
      </c>
      <c r="C4730" s="49">
        <v>44022</v>
      </c>
      <c r="D4730" s="50">
        <v>0</v>
      </c>
      <c r="E4730" s="135">
        <v>36</v>
      </c>
      <c r="F4730" s="50"/>
      <c r="G4730" s="132" t="e">
        <f>F4730+G4706</f>
        <v>#REF!</v>
      </c>
      <c r="H4730" s="92">
        <f t="shared" si="328"/>
        <v>36</v>
      </c>
      <c r="I4730" s="92">
        <f t="shared" si="326"/>
        <v>3.5835189384561099</v>
      </c>
      <c r="J4730" s="149">
        <f t="shared" si="325"/>
        <v>10.736808353399679</v>
      </c>
    </row>
    <row r="4731" spans="1:10" x14ac:dyDescent="0.25">
      <c r="A4731" s="92">
        <f t="shared" si="327"/>
        <v>131</v>
      </c>
      <c r="B4731" s="51" t="s">
        <v>45</v>
      </c>
      <c r="C4731" s="26">
        <v>44023</v>
      </c>
      <c r="D4731" s="4">
        <v>0</v>
      </c>
      <c r="E4731" s="29">
        <v>36</v>
      </c>
      <c r="G4731" s="133">
        <f>F4731+G4707</f>
        <v>312</v>
      </c>
      <c r="H4731" s="92">
        <f t="shared" si="328"/>
        <v>36</v>
      </c>
      <c r="I4731" s="92">
        <f t="shared" si="326"/>
        <v>3.5835189384561099</v>
      </c>
      <c r="J4731" s="149">
        <f t="shared" si="325"/>
        <v>10.375907896730782</v>
      </c>
    </row>
    <row r="4732" spans="1:10" x14ac:dyDescent="0.25">
      <c r="A4732" s="92">
        <f t="shared" si="327"/>
        <v>132</v>
      </c>
      <c r="B4732" s="51" t="s">
        <v>45</v>
      </c>
      <c r="C4732" s="26">
        <v>44024</v>
      </c>
      <c r="D4732" s="4">
        <v>0</v>
      </c>
      <c r="E4732" s="29">
        <v>36</v>
      </c>
      <c r="G4732" s="133" t="e">
        <f>F4732+G4708</f>
        <v>#REF!</v>
      </c>
      <c r="H4732" s="92">
        <f t="shared" si="328"/>
        <v>36</v>
      </c>
      <c r="I4732" s="92">
        <f t="shared" si="326"/>
        <v>3.5835189384561099</v>
      </c>
      <c r="J4732" s="149">
        <f t="shared" si="325"/>
        <v>11.482213548743056</v>
      </c>
    </row>
    <row r="4733" spans="1:10" x14ac:dyDescent="0.25">
      <c r="A4733" s="92">
        <f t="shared" si="327"/>
        <v>133</v>
      </c>
      <c r="B4733" s="51" t="s">
        <v>45</v>
      </c>
      <c r="C4733" s="26">
        <v>44025</v>
      </c>
      <c r="D4733" s="4">
        <v>0</v>
      </c>
      <c r="E4733" s="29">
        <v>36</v>
      </c>
      <c r="G4733" s="133">
        <f>F4733+G4709</f>
        <v>326</v>
      </c>
      <c r="H4733" s="92">
        <f t="shared" si="328"/>
        <v>36</v>
      </c>
      <c r="I4733" s="92">
        <f t="shared" si="326"/>
        <v>3.5835189384561099</v>
      </c>
      <c r="J4733" s="149">
        <f t="shared" si="325"/>
        <v>15.318654177178933</v>
      </c>
    </row>
    <row r="4734" spans="1:10" x14ac:dyDescent="0.25">
      <c r="A4734" s="92">
        <f t="shared" si="327"/>
        <v>134</v>
      </c>
      <c r="B4734" s="51" t="s">
        <v>45</v>
      </c>
      <c r="C4734" s="26">
        <v>44026</v>
      </c>
      <c r="D4734" s="4">
        <v>1</v>
      </c>
      <c r="E4734" s="29">
        <v>37</v>
      </c>
      <c r="G4734" s="133" t="e">
        <f>F4734+G4710</f>
        <v>#REF!</v>
      </c>
      <c r="H4734" s="92">
        <f t="shared" si="328"/>
        <v>37</v>
      </c>
      <c r="I4734" s="92">
        <f t="shared" si="326"/>
        <v>3.6109179126442243</v>
      </c>
      <c r="J4734" s="149">
        <f t="shared" si="325"/>
        <v>24.814108600478608</v>
      </c>
    </row>
    <row r="4735" spans="1:10" x14ac:dyDescent="0.25">
      <c r="A4735" s="92">
        <f t="shared" si="327"/>
        <v>135</v>
      </c>
      <c r="B4735" s="51" t="s">
        <v>45</v>
      </c>
      <c r="C4735" s="26">
        <v>44027</v>
      </c>
      <c r="D4735" s="4">
        <v>0</v>
      </c>
      <c r="E4735" s="29">
        <v>37</v>
      </c>
      <c r="G4735" s="133" t="e">
        <f>F4735+G4711</f>
        <v>#REF!</v>
      </c>
      <c r="H4735" s="92">
        <f t="shared" si="328"/>
        <v>37</v>
      </c>
      <c r="I4735" s="92">
        <f t="shared" si="326"/>
        <v>3.6109179126442243</v>
      </c>
      <c r="J4735" s="149">
        <f t="shared" si="325"/>
        <v>110.69610880442343</v>
      </c>
    </row>
    <row r="4736" spans="1:10" x14ac:dyDescent="0.25">
      <c r="A4736" s="92">
        <f t="shared" si="327"/>
        <v>136</v>
      </c>
      <c r="B4736" s="51" t="s">
        <v>45</v>
      </c>
      <c r="C4736" s="26">
        <v>44028</v>
      </c>
      <c r="D4736" s="4">
        <v>0</v>
      </c>
      <c r="E4736" s="29">
        <v>37</v>
      </c>
      <c r="G4736" s="133">
        <f>F4736+G4712</f>
        <v>315</v>
      </c>
      <c r="H4736" s="92">
        <f t="shared" si="328"/>
        <v>37</v>
      </c>
      <c r="I4736" s="92">
        <f t="shared" si="326"/>
        <v>3.6109179126442243</v>
      </c>
      <c r="J4736" s="149">
        <f t="shared" ref="J4736:J4799" si="329">LN(2)/SLOPE(I4729:I4736,A4729:A4736)</f>
        <v>141.67042110720797</v>
      </c>
    </row>
    <row r="4737" spans="1:10" x14ac:dyDescent="0.25">
      <c r="A4737" s="92">
        <f t="shared" si="327"/>
        <v>137</v>
      </c>
      <c r="B4737" s="51" t="s">
        <v>45</v>
      </c>
      <c r="C4737" s="26">
        <v>44029</v>
      </c>
      <c r="D4737" s="4">
        <v>0</v>
      </c>
      <c r="E4737" s="29">
        <v>37</v>
      </c>
      <c r="G4737" s="133">
        <f>F4737+G4713</f>
        <v>356</v>
      </c>
      <c r="H4737" s="92">
        <f t="shared" si="328"/>
        <v>37</v>
      </c>
      <c r="I4737" s="92">
        <f t="shared" si="326"/>
        <v>3.6109179126442243</v>
      </c>
      <c r="J4737" s="149">
        <f t="shared" si="329"/>
        <v>132.81601978800748</v>
      </c>
    </row>
    <row r="4738" spans="1:10" x14ac:dyDescent="0.25">
      <c r="A4738" s="92">
        <f t="shared" si="327"/>
        <v>138</v>
      </c>
      <c r="B4738" s="51" t="s">
        <v>45</v>
      </c>
      <c r="C4738" s="26">
        <v>44030</v>
      </c>
      <c r="D4738" s="4">
        <v>0</v>
      </c>
      <c r="E4738" s="29">
        <v>37</v>
      </c>
      <c r="G4738" s="133" t="e">
        <f>F4738+G4714</f>
        <v>#REF!</v>
      </c>
      <c r="H4738" s="92">
        <f t="shared" si="328"/>
        <v>37</v>
      </c>
      <c r="I4738" s="92">
        <f t="shared" ref="I4738:I4801" si="330">LN(H4738)</f>
        <v>3.6109179126442243</v>
      </c>
      <c r="J4738" s="149">
        <f t="shared" si="329"/>
        <v>141.67042110720797</v>
      </c>
    </row>
    <row r="4739" spans="1:10" x14ac:dyDescent="0.25">
      <c r="A4739" s="92">
        <f t="shared" si="327"/>
        <v>139</v>
      </c>
      <c r="B4739" s="51" t="s">
        <v>45</v>
      </c>
      <c r="C4739" s="26">
        <v>44031</v>
      </c>
      <c r="D4739" s="4">
        <v>1</v>
      </c>
      <c r="E4739" s="29">
        <v>38</v>
      </c>
      <c r="G4739" s="133" t="e">
        <f>F4739+G4715</f>
        <v>#REF!</v>
      </c>
      <c r="H4739" s="92">
        <f t="shared" si="328"/>
        <v>38</v>
      </c>
      <c r="I4739" s="92">
        <f t="shared" si="330"/>
        <v>3.6375861597263857</v>
      </c>
      <c r="J4739" s="149">
        <f t="shared" si="329"/>
        <v>112.95493533970733</v>
      </c>
    </row>
    <row r="4740" spans="1:10" x14ac:dyDescent="0.25">
      <c r="A4740" s="92">
        <f t="shared" ref="A4740:A4803" si="331">IF(EXACT(B4740,B4739),A4739+1,1)</f>
        <v>140</v>
      </c>
      <c r="B4740" s="51" t="s">
        <v>45</v>
      </c>
      <c r="C4740" s="26">
        <v>44032</v>
      </c>
      <c r="D4740" s="4">
        <v>0</v>
      </c>
      <c r="E4740" s="29">
        <v>38</v>
      </c>
      <c r="G4740" s="133">
        <f>F4740+G4716</f>
        <v>209</v>
      </c>
      <c r="H4740" s="92">
        <f t="shared" si="328"/>
        <v>38</v>
      </c>
      <c r="I4740" s="92">
        <f t="shared" si="330"/>
        <v>3.6375861597263857</v>
      </c>
      <c r="J4740" s="149">
        <f t="shared" si="329"/>
        <v>113.76127895600716</v>
      </c>
    </row>
    <row r="4741" spans="1:10" x14ac:dyDescent="0.25">
      <c r="A4741" s="92">
        <f t="shared" si="331"/>
        <v>141</v>
      </c>
      <c r="B4741" s="51" t="s">
        <v>45</v>
      </c>
      <c r="C4741" s="26">
        <v>44033</v>
      </c>
      <c r="D4741" s="4">
        <v>1</v>
      </c>
      <c r="E4741" s="29">
        <v>39</v>
      </c>
      <c r="F4741" s="4">
        <v>1</v>
      </c>
      <c r="G4741" s="133">
        <f>F4741+G4717</f>
        <v>50</v>
      </c>
      <c r="H4741" s="92">
        <f t="shared" si="328"/>
        <v>39</v>
      </c>
      <c r="I4741" s="92">
        <f t="shared" si="330"/>
        <v>3.6635616461296463</v>
      </c>
      <c r="J4741" s="149">
        <f t="shared" si="329"/>
        <v>100.06728868172358</v>
      </c>
    </row>
    <row r="4742" spans="1:10" x14ac:dyDescent="0.25">
      <c r="A4742" s="92">
        <f t="shared" si="331"/>
        <v>142</v>
      </c>
      <c r="B4742" s="51" t="s">
        <v>45</v>
      </c>
      <c r="C4742" s="26">
        <v>44034</v>
      </c>
      <c r="D4742" s="4">
        <v>1</v>
      </c>
      <c r="E4742" s="29">
        <v>40</v>
      </c>
      <c r="G4742" s="133">
        <f>F4742+G4718</f>
        <v>46</v>
      </c>
      <c r="H4742" s="92">
        <f t="shared" si="328"/>
        <v>40</v>
      </c>
      <c r="I4742" s="92">
        <f t="shared" si="330"/>
        <v>3.6888794541139363</v>
      </c>
      <c r="J4742" s="149">
        <f t="shared" si="329"/>
        <v>63.589925540394724</v>
      </c>
    </row>
    <row r="4743" spans="1:10" x14ac:dyDescent="0.25">
      <c r="A4743" s="92">
        <f t="shared" si="331"/>
        <v>143</v>
      </c>
      <c r="B4743" s="51" t="s">
        <v>45</v>
      </c>
      <c r="C4743" s="26">
        <v>44035</v>
      </c>
      <c r="D4743" s="4">
        <v>4</v>
      </c>
      <c r="E4743" s="29">
        <v>44</v>
      </c>
      <c r="G4743" s="133">
        <f>F4743+G4719</f>
        <v>25</v>
      </c>
      <c r="H4743" s="92">
        <f t="shared" si="328"/>
        <v>44</v>
      </c>
      <c r="I4743" s="92">
        <f t="shared" si="330"/>
        <v>3.784189633918261</v>
      </c>
      <c r="J4743" s="149">
        <f t="shared" si="329"/>
        <v>33.06998110245204</v>
      </c>
    </row>
    <row r="4744" spans="1:10" x14ac:dyDescent="0.25">
      <c r="A4744" s="92">
        <f t="shared" si="331"/>
        <v>144</v>
      </c>
      <c r="B4744" s="51" t="s">
        <v>45</v>
      </c>
      <c r="C4744" s="26">
        <v>44036</v>
      </c>
      <c r="D4744" s="4">
        <v>2</v>
      </c>
      <c r="E4744" s="29">
        <v>46</v>
      </c>
      <c r="G4744" s="133">
        <f>F4744+G4720</f>
        <v>71</v>
      </c>
      <c r="H4744" s="92">
        <f t="shared" si="328"/>
        <v>46</v>
      </c>
      <c r="I4744" s="92">
        <f t="shared" si="330"/>
        <v>3.8286413964890951</v>
      </c>
      <c r="J4744" s="149">
        <f t="shared" si="329"/>
        <v>22.652940634208274</v>
      </c>
    </row>
    <row r="4745" spans="1:10" x14ac:dyDescent="0.25">
      <c r="A4745" s="92">
        <f t="shared" si="331"/>
        <v>145</v>
      </c>
      <c r="B4745" s="51" t="s">
        <v>45</v>
      </c>
      <c r="C4745" s="26">
        <v>44037</v>
      </c>
      <c r="D4745" s="4">
        <v>3</v>
      </c>
      <c r="E4745" s="29">
        <v>49</v>
      </c>
      <c r="G4745" s="133">
        <f>F4745+G4721</f>
        <v>0</v>
      </c>
      <c r="H4745" s="92">
        <f t="shared" si="328"/>
        <v>49</v>
      </c>
      <c r="I4745" s="92">
        <f t="shared" si="330"/>
        <v>3.8918202981106265</v>
      </c>
      <c r="J4745" s="149">
        <f t="shared" si="329"/>
        <v>17.191956830976924</v>
      </c>
    </row>
    <row r="4746" spans="1:10" x14ac:dyDescent="0.25">
      <c r="A4746" s="92">
        <f t="shared" si="331"/>
        <v>146</v>
      </c>
      <c r="B4746" s="51" t="s">
        <v>45</v>
      </c>
      <c r="C4746" s="26">
        <v>44038</v>
      </c>
      <c r="D4746" s="4">
        <v>1</v>
      </c>
      <c r="E4746" s="29">
        <v>50</v>
      </c>
      <c r="G4746" s="133">
        <f>F4746+G4722</f>
        <v>74</v>
      </c>
      <c r="H4746" s="92">
        <f t="shared" si="328"/>
        <v>50</v>
      </c>
      <c r="I4746" s="92">
        <f t="shared" si="330"/>
        <v>3.912023005428146</v>
      </c>
      <c r="J4746" s="149">
        <f t="shared" si="329"/>
        <v>15.391958637157524</v>
      </c>
    </row>
    <row r="4747" spans="1:10" x14ac:dyDescent="0.25">
      <c r="A4747" s="92">
        <f t="shared" si="331"/>
        <v>147</v>
      </c>
      <c r="B4747" s="51" t="s">
        <v>45</v>
      </c>
      <c r="C4747" s="26">
        <v>44039</v>
      </c>
      <c r="D4747" s="4">
        <v>-5</v>
      </c>
      <c r="E4747" s="29">
        <v>45</v>
      </c>
      <c r="G4747" s="133">
        <f>F4747+G4723</f>
        <v>89</v>
      </c>
      <c r="H4747" s="92">
        <f t="shared" si="328"/>
        <v>45</v>
      </c>
      <c r="I4747" s="92">
        <f t="shared" si="330"/>
        <v>3.8066624897703196</v>
      </c>
      <c r="J4747" s="149">
        <f t="shared" si="329"/>
        <v>18.909444946850893</v>
      </c>
    </row>
    <row r="4748" spans="1:10" x14ac:dyDescent="0.25">
      <c r="A4748" s="92">
        <f t="shared" si="331"/>
        <v>148</v>
      </c>
      <c r="B4748" s="51" t="s">
        <v>45</v>
      </c>
      <c r="C4748" s="26">
        <v>44040</v>
      </c>
      <c r="D4748" s="4">
        <v>-3</v>
      </c>
      <c r="E4748" s="29">
        <v>42</v>
      </c>
      <c r="G4748" s="133">
        <f>F4748+G4724</f>
        <v>87</v>
      </c>
      <c r="H4748" s="92">
        <f t="shared" si="328"/>
        <v>42</v>
      </c>
      <c r="I4748" s="92">
        <f t="shared" si="330"/>
        <v>3.7376696182833684</v>
      </c>
      <c r="J4748" s="149">
        <f t="shared" si="329"/>
        <v>37.458978470371441</v>
      </c>
    </row>
    <row r="4749" spans="1:10" x14ac:dyDescent="0.25">
      <c r="A4749" s="92">
        <f t="shared" si="331"/>
        <v>149</v>
      </c>
      <c r="B4749" s="51" t="s">
        <v>45</v>
      </c>
      <c r="C4749" s="26">
        <v>44041</v>
      </c>
      <c r="D4749" s="4">
        <v>2</v>
      </c>
      <c r="E4749" s="29">
        <v>44</v>
      </c>
      <c r="G4749" s="133">
        <f>F4749+G4725</f>
        <v>123</v>
      </c>
      <c r="H4749" s="92">
        <f t="shared" si="328"/>
        <v>44</v>
      </c>
      <c r="I4749" s="92">
        <f t="shared" si="330"/>
        <v>3.784189633918261</v>
      </c>
      <c r="J4749" s="149">
        <f t="shared" si="329"/>
        <v>149.73970601592589</v>
      </c>
    </row>
    <row r="4750" spans="1:10" x14ac:dyDescent="0.25">
      <c r="A4750" s="92">
        <f t="shared" si="331"/>
        <v>150</v>
      </c>
      <c r="B4750" s="51" t="s">
        <v>45</v>
      </c>
      <c r="C4750" s="26">
        <v>44042</v>
      </c>
      <c r="D4750" s="4">
        <v>2</v>
      </c>
      <c r="E4750" s="29">
        <v>46</v>
      </c>
      <c r="G4750" s="133">
        <f>F4750+G4726</f>
        <v>116</v>
      </c>
      <c r="H4750" s="92">
        <f t="shared" si="328"/>
        <v>46</v>
      </c>
      <c r="I4750" s="92">
        <f t="shared" si="330"/>
        <v>3.8286413964890951</v>
      </c>
      <c r="J4750" s="149">
        <f t="shared" si="329"/>
        <v>-121.57708357949896</v>
      </c>
    </row>
    <row r="4751" spans="1:10" x14ac:dyDescent="0.25">
      <c r="A4751" s="92">
        <f t="shared" si="331"/>
        <v>151</v>
      </c>
      <c r="B4751" s="51" t="s">
        <v>45</v>
      </c>
      <c r="C4751" s="26">
        <v>44043</v>
      </c>
      <c r="D4751" s="4">
        <v>-1</v>
      </c>
      <c r="E4751" s="29">
        <v>45</v>
      </c>
      <c r="G4751" s="133" t="e">
        <f>F4751+G4727</f>
        <v>#REF!</v>
      </c>
      <c r="H4751" s="92">
        <f t="shared" si="328"/>
        <v>45</v>
      </c>
      <c r="I4751" s="92">
        <f t="shared" si="330"/>
        <v>3.8066624897703196</v>
      </c>
      <c r="J4751" s="149">
        <f t="shared" si="329"/>
        <v>-63.133645466967039</v>
      </c>
    </row>
    <row r="4752" spans="1:10" x14ac:dyDescent="0.25">
      <c r="A4752" s="92">
        <f t="shared" si="331"/>
        <v>152</v>
      </c>
      <c r="B4752" s="51" t="s">
        <v>45</v>
      </c>
      <c r="C4752" s="26">
        <v>44044</v>
      </c>
      <c r="D4752" s="4">
        <v>2</v>
      </c>
      <c r="E4752" s="29">
        <v>47</v>
      </c>
      <c r="G4752" s="133" t="e">
        <f>F4752+G4728</f>
        <v>#REF!</v>
      </c>
      <c r="H4752" s="92">
        <f t="shared" si="328"/>
        <v>47</v>
      </c>
      <c r="I4752" s="92">
        <f t="shared" si="330"/>
        <v>3.8501476017100584</v>
      </c>
      <c r="J4752" s="149">
        <f t="shared" si="329"/>
        <v>-82.464378100232025</v>
      </c>
    </row>
    <row r="4753" spans="1:10" ht="15.75" thickBot="1" x14ac:dyDescent="0.3">
      <c r="A4753" s="92">
        <f t="shared" si="331"/>
        <v>153</v>
      </c>
      <c r="B4753" s="52" t="s">
        <v>45</v>
      </c>
      <c r="C4753" s="53">
        <v>44045</v>
      </c>
      <c r="D4753" s="54">
        <v>0</v>
      </c>
      <c r="E4753" s="136">
        <v>47</v>
      </c>
      <c r="F4753" s="54"/>
      <c r="G4753" s="134" t="e">
        <f>F4753+G4729</f>
        <v>#REF!</v>
      </c>
      <c r="H4753" s="92">
        <f t="shared" si="328"/>
        <v>47</v>
      </c>
      <c r="I4753" s="92">
        <f t="shared" si="330"/>
        <v>3.8501476017100584</v>
      </c>
      <c r="J4753" s="149">
        <f t="shared" si="329"/>
        <v>1629.6513311265912</v>
      </c>
    </row>
    <row r="4754" spans="1:10" ht="15.75" thickBot="1" x14ac:dyDescent="0.3">
      <c r="A4754" s="92">
        <f t="shared" si="331"/>
        <v>154</v>
      </c>
      <c r="B4754" s="148" t="s">
        <v>45</v>
      </c>
      <c r="C4754" s="53">
        <v>44046</v>
      </c>
      <c r="D4754" s="48">
        <v>1</v>
      </c>
      <c r="E4754" s="135">
        <v>48</v>
      </c>
      <c r="F4754" s="48"/>
      <c r="G4754" s="132" t="e">
        <f>F4754+G4730</f>
        <v>#REF!</v>
      </c>
      <c r="H4754" s="92">
        <f t="shared" si="328"/>
        <v>48</v>
      </c>
      <c r="I4754" s="92">
        <f t="shared" si="330"/>
        <v>3.8712010109078911</v>
      </c>
      <c r="J4754" s="149">
        <f t="shared" si="329"/>
        <v>48.925793016805201</v>
      </c>
    </row>
    <row r="4755" spans="1:10" ht="15.75" thickBot="1" x14ac:dyDescent="0.3">
      <c r="A4755" s="92">
        <f t="shared" si="331"/>
        <v>155</v>
      </c>
      <c r="B4755" s="51" t="s">
        <v>45</v>
      </c>
      <c r="C4755" s="53">
        <v>44047</v>
      </c>
      <c r="D4755" s="4">
        <v>1</v>
      </c>
      <c r="E4755" s="29">
        <v>49</v>
      </c>
      <c r="G4755" s="133">
        <f>F4755+G4731</f>
        <v>312</v>
      </c>
      <c r="H4755" s="92">
        <f t="shared" si="328"/>
        <v>49</v>
      </c>
      <c r="I4755" s="92">
        <f t="shared" si="330"/>
        <v>3.8918202981106265</v>
      </c>
      <c r="J4755" s="149">
        <f t="shared" si="329"/>
        <v>35.894094955083496</v>
      </c>
    </row>
    <row r="4756" spans="1:10" ht="15.75" thickBot="1" x14ac:dyDescent="0.3">
      <c r="A4756" s="92">
        <f t="shared" si="331"/>
        <v>156</v>
      </c>
      <c r="B4756" s="51" t="s">
        <v>45</v>
      </c>
      <c r="C4756" s="53">
        <v>44048</v>
      </c>
      <c r="D4756" s="4">
        <v>18</v>
      </c>
      <c r="E4756" s="29">
        <v>67</v>
      </c>
      <c r="G4756" s="133" t="e">
        <f>F4756+G4732</f>
        <v>#REF!</v>
      </c>
      <c r="H4756" s="92">
        <f t="shared" si="328"/>
        <v>67</v>
      </c>
      <c r="I4756" s="92">
        <f t="shared" si="330"/>
        <v>4.2046926193909657</v>
      </c>
      <c r="J4756" s="149">
        <f t="shared" si="329"/>
        <v>16.861813194196067</v>
      </c>
    </row>
    <row r="4757" spans="1:10" ht="15.75" thickBot="1" x14ac:dyDescent="0.3">
      <c r="A4757" s="92">
        <f t="shared" si="331"/>
        <v>157</v>
      </c>
      <c r="B4757" s="51" t="s">
        <v>45</v>
      </c>
      <c r="C4757" s="53">
        <v>44049</v>
      </c>
      <c r="D4757" s="4">
        <v>10</v>
      </c>
      <c r="E4757" s="29">
        <v>77</v>
      </c>
      <c r="G4757" s="133">
        <f>F4757+G4733</f>
        <v>326</v>
      </c>
      <c r="H4757" s="92">
        <f t="shared" si="328"/>
        <v>77</v>
      </c>
      <c r="I4757" s="92">
        <f t="shared" si="330"/>
        <v>4.3438054218536841</v>
      </c>
      <c r="J4757" s="149">
        <f t="shared" si="329"/>
        <v>10.139430214580994</v>
      </c>
    </row>
    <row r="4758" spans="1:10" ht="15.75" thickBot="1" x14ac:dyDescent="0.3">
      <c r="A4758" s="92">
        <f t="shared" si="331"/>
        <v>158</v>
      </c>
      <c r="B4758" s="51" t="s">
        <v>45</v>
      </c>
      <c r="C4758" s="53">
        <v>44050</v>
      </c>
      <c r="D4758" s="4">
        <v>29</v>
      </c>
      <c r="E4758" s="29">
        <v>106</v>
      </c>
      <c r="G4758" s="133" t="e">
        <f>F4758+G4734</f>
        <v>#REF!</v>
      </c>
      <c r="H4758" s="92">
        <f t="shared" si="328"/>
        <v>106</v>
      </c>
      <c r="I4758" s="92">
        <f t="shared" si="330"/>
        <v>4.6634390941120669</v>
      </c>
      <c r="J4758" s="149">
        <f t="shared" si="329"/>
        <v>6.0968049326506311</v>
      </c>
    </row>
    <row r="4759" spans="1:10" ht="15.75" thickBot="1" x14ac:dyDescent="0.3">
      <c r="A4759" s="92">
        <f t="shared" si="331"/>
        <v>159</v>
      </c>
      <c r="B4759" s="51" t="s">
        <v>45</v>
      </c>
      <c r="C4759" s="53">
        <v>44051</v>
      </c>
      <c r="D4759" s="4">
        <v>9</v>
      </c>
      <c r="E4759" s="29">
        <v>115</v>
      </c>
      <c r="G4759" s="133" t="e">
        <f>F4759+G4735</f>
        <v>#REF!</v>
      </c>
      <c r="H4759" s="92">
        <f t="shared" si="328"/>
        <v>115</v>
      </c>
      <c r="I4759" s="92">
        <f t="shared" si="330"/>
        <v>4.7449321283632502</v>
      </c>
      <c r="J4759" s="149">
        <f t="shared" si="329"/>
        <v>4.8276367373932887</v>
      </c>
    </row>
    <row r="4760" spans="1:10" ht="15.75" thickBot="1" x14ac:dyDescent="0.3">
      <c r="A4760" s="92">
        <f t="shared" si="331"/>
        <v>160</v>
      </c>
      <c r="B4760" s="51" t="s">
        <v>45</v>
      </c>
      <c r="C4760" s="53">
        <v>44052</v>
      </c>
      <c r="D4760" s="4">
        <v>20</v>
      </c>
      <c r="E4760" s="29">
        <v>135</v>
      </c>
      <c r="G4760" s="133">
        <f>F4760+G4736</f>
        <v>315</v>
      </c>
      <c r="H4760" s="92">
        <f t="shared" si="328"/>
        <v>135</v>
      </c>
      <c r="I4760" s="92">
        <f t="shared" si="330"/>
        <v>4.9052747784384296</v>
      </c>
      <c r="J4760" s="149">
        <f t="shared" si="329"/>
        <v>4.0978499939095219</v>
      </c>
    </row>
    <row r="4761" spans="1:10" ht="15.75" thickBot="1" x14ac:dyDescent="0.3">
      <c r="A4761" s="92">
        <f t="shared" si="331"/>
        <v>161</v>
      </c>
      <c r="B4761" s="51" t="s">
        <v>45</v>
      </c>
      <c r="C4761" s="53">
        <v>44053</v>
      </c>
      <c r="D4761" s="4">
        <v>3</v>
      </c>
      <c r="E4761" s="29">
        <v>138</v>
      </c>
      <c r="G4761" s="133">
        <f>F4761+G4737</f>
        <v>356</v>
      </c>
      <c r="H4761" s="92">
        <f t="shared" si="328"/>
        <v>138</v>
      </c>
      <c r="I4761" s="92">
        <f t="shared" si="330"/>
        <v>4.9272536851572051</v>
      </c>
      <c r="J4761" s="149">
        <f t="shared" si="329"/>
        <v>4.0433604287792368</v>
      </c>
    </row>
    <row r="4762" spans="1:10" ht="15.75" thickBot="1" x14ac:dyDescent="0.3">
      <c r="A4762" s="92">
        <f t="shared" si="331"/>
        <v>162</v>
      </c>
      <c r="B4762" s="51" t="s">
        <v>45</v>
      </c>
      <c r="C4762" s="53">
        <v>44054</v>
      </c>
      <c r="D4762" s="4">
        <v>20</v>
      </c>
      <c r="E4762" s="29">
        <v>158</v>
      </c>
      <c r="G4762" s="133" t="e">
        <f>F4762+G4738</f>
        <v>#REF!</v>
      </c>
      <c r="H4762" s="92">
        <f t="shared" si="328"/>
        <v>158</v>
      </c>
      <c r="I4762" s="92">
        <f t="shared" si="330"/>
        <v>5.0625950330269669</v>
      </c>
      <c r="J4762" s="149">
        <f t="shared" si="329"/>
        <v>4.2893625580688512</v>
      </c>
    </row>
    <row r="4763" spans="1:10" ht="15.75" thickBot="1" x14ac:dyDescent="0.3">
      <c r="A4763" s="92">
        <f t="shared" si="331"/>
        <v>163</v>
      </c>
      <c r="B4763" s="51" t="s">
        <v>45</v>
      </c>
      <c r="C4763" s="53">
        <v>44055</v>
      </c>
      <c r="D4763" s="4">
        <v>21</v>
      </c>
      <c r="E4763" s="29">
        <f>D4763+E4739</f>
        <v>59</v>
      </c>
      <c r="G4763" s="133" t="e">
        <f>F4763+G4739</f>
        <v>#REF!</v>
      </c>
      <c r="H4763" s="92">
        <f t="shared" si="328"/>
        <v>179</v>
      </c>
      <c r="I4763" s="92">
        <f t="shared" si="330"/>
        <v>5.1873858058407549</v>
      </c>
      <c r="J4763" s="149">
        <f t="shared" si="329"/>
        <v>5.0964086725157136</v>
      </c>
    </row>
    <row r="4764" spans="1:10" ht="15.75" thickBot="1" x14ac:dyDescent="0.3">
      <c r="A4764" s="92">
        <f t="shared" si="331"/>
        <v>164</v>
      </c>
      <c r="B4764" s="51" t="s">
        <v>45</v>
      </c>
      <c r="C4764" s="53">
        <v>44056</v>
      </c>
      <c r="D4764" s="4">
        <v>21</v>
      </c>
      <c r="E4764" s="29">
        <f>D4764+E4740</f>
        <v>59</v>
      </c>
      <c r="G4764" s="133">
        <f>F4764+G4740</f>
        <v>209</v>
      </c>
      <c r="H4764" s="92">
        <f t="shared" si="328"/>
        <v>200</v>
      </c>
      <c r="I4764" s="92">
        <f t="shared" si="330"/>
        <v>5.2983173665480363</v>
      </c>
      <c r="J4764" s="149">
        <f t="shared" si="329"/>
        <v>5.665896220699433</v>
      </c>
    </row>
    <row r="4765" spans="1:10" ht="15.75" thickBot="1" x14ac:dyDescent="0.3">
      <c r="A4765" s="92">
        <f t="shared" si="331"/>
        <v>165</v>
      </c>
      <c r="B4765" s="51" t="s">
        <v>45</v>
      </c>
      <c r="C4765" s="53">
        <v>44057</v>
      </c>
      <c r="D4765" s="4">
        <f>24-2</f>
        <v>22</v>
      </c>
      <c r="E4765" s="29">
        <f>D4765+E4741</f>
        <v>61</v>
      </c>
      <c r="G4765" s="133">
        <f>F4765+G4741</f>
        <v>50</v>
      </c>
      <c r="H4765" s="92">
        <f t="shared" si="328"/>
        <v>222</v>
      </c>
      <c r="I4765" s="92">
        <f t="shared" si="330"/>
        <v>5.4026773818722793</v>
      </c>
      <c r="J4765" s="149">
        <f t="shared" si="329"/>
        <v>6.5250039583654571</v>
      </c>
    </row>
    <row r="4766" spans="1:10" ht="15.75" thickBot="1" x14ac:dyDescent="0.3">
      <c r="A4766" s="92">
        <f t="shared" si="331"/>
        <v>166</v>
      </c>
      <c r="B4766" s="51" t="s">
        <v>45</v>
      </c>
      <c r="C4766" s="53">
        <v>44058</v>
      </c>
      <c r="D4766" s="4">
        <v>26</v>
      </c>
      <c r="E4766" s="29">
        <f>D4766+E4742</f>
        <v>66</v>
      </c>
      <c r="G4766" s="133">
        <f>F4766+G4742</f>
        <v>46</v>
      </c>
      <c r="H4766" s="92">
        <f t="shared" si="328"/>
        <v>248</v>
      </c>
      <c r="I4766" s="92">
        <f t="shared" si="330"/>
        <v>5.5134287461649825</v>
      </c>
      <c r="J4766" s="149">
        <f t="shared" si="329"/>
        <v>6.3951395036234508</v>
      </c>
    </row>
    <row r="4767" spans="1:10" ht="15.75" thickBot="1" x14ac:dyDescent="0.3">
      <c r="A4767" s="92">
        <f t="shared" si="331"/>
        <v>167</v>
      </c>
      <c r="B4767" s="51" t="s">
        <v>45</v>
      </c>
      <c r="C4767" s="53">
        <v>44059</v>
      </c>
      <c r="D4767" s="4">
        <v>33</v>
      </c>
      <c r="E4767" s="29">
        <f>D4767+E4743</f>
        <v>77</v>
      </c>
      <c r="G4767" s="133">
        <f>F4767+G4743</f>
        <v>25</v>
      </c>
      <c r="H4767" s="92">
        <f t="shared" si="328"/>
        <v>281</v>
      </c>
      <c r="I4767" s="92">
        <f t="shared" si="330"/>
        <v>5.6383546693337454</v>
      </c>
      <c r="J4767" s="149">
        <f t="shared" si="329"/>
        <v>6.3331317324595906</v>
      </c>
    </row>
    <row r="4768" spans="1:10" ht="15.75" thickBot="1" x14ac:dyDescent="0.3">
      <c r="A4768" s="92">
        <f t="shared" si="331"/>
        <v>168</v>
      </c>
      <c r="B4768" s="51" t="s">
        <v>45</v>
      </c>
      <c r="C4768" s="53">
        <v>44060</v>
      </c>
      <c r="D4768" s="4">
        <v>44</v>
      </c>
      <c r="E4768" s="29">
        <f>D4768+E4744</f>
        <v>90</v>
      </c>
      <c r="G4768" s="133">
        <f>F4768+G4744</f>
        <v>71</v>
      </c>
      <c r="H4768" s="92">
        <f t="shared" si="328"/>
        <v>325</v>
      </c>
      <c r="I4768" s="92">
        <f t="shared" si="330"/>
        <v>5.7838251823297373</v>
      </c>
      <c r="J4768" s="149">
        <f t="shared" si="329"/>
        <v>5.8474120766830175</v>
      </c>
    </row>
    <row r="4769" spans="1:10" ht="15.75" thickBot="1" x14ac:dyDescent="0.3">
      <c r="A4769" s="92">
        <f t="shared" si="331"/>
        <v>169</v>
      </c>
      <c r="B4769" s="51" t="s">
        <v>45</v>
      </c>
      <c r="C4769" s="53">
        <v>44061</v>
      </c>
      <c r="D4769" s="4">
        <v>12</v>
      </c>
      <c r="E4769" s="29">
        <v>338</v>
      </c>
      <c r="G4769" s="133">
        <f>F4769+G4745</f>
        <v>0</v>
      </c>
      <c r="H4769" s="92">
        <f t="shared" si="328"/>
        <v>337</v>
      </c>
      <c r="I4769" s="92">
        <f t="shared" si="330"/>
        <v>5.8200829303523616</v>
      </c>
      <c r="J4769" s="149">
        <f t="shared" si="329"/>
        <v>6.1839004902621753</v>
      </c>
    </row>
    <row r="4770" spans="1:10" ht="15.75" thickBot="1" x14ac:dyDescent="0.3">
      <c r="A4770" s="92">
        <f t="shared" si="331"/>
        <v>170</v>
      </c>
      <c r="B4770" s="51" t="s">
        <v>45</v>
      </c>
      <c r="C4770" s="53">
        <v>44062</v>
      </c>
      <c r="D4770" s="4">
        <v>41</v>
      </c>
      <c r="E4770" s="29">
        <f>D4770+E4746</f>
        <v>91</v>
      </c>
      <c r="G4770" s="133">
        <f>F4770+G4746</f>
        <v>74</v>
      </c>
      <c r="H4770" s="92">
        <f t="shared" si="328"/>
        <v>378</v>
      </c>
      <c r="I4770" s="92">
        <f t="shared" si="330"/>
        <v>5.934894195619588</v>
      </c>
      <c r="J4770" s="149">
        <f t="shared" si="329"/>
        <v>6.3914295822023233</v>
      </c>
    </row>
    <row r="4771" spans="1:10" ht="15.75" thickBot="1" x14ac:dyDescent="0.3">
      <c r="A4771" s="92">
        <f t="shared" si="331"/>
        <v>171</v>
      </c>
      <c r="B4771" s="51" t="s">
        <v>45</v>
      </c>
      <c r="C4771" s="53">
        <v>44063</v>
      </c>
      <c r="D4771" s="4">
        <v>38</v>
      </c>
      <c r="E4771" s="29">
        <f>D4771+E4747</f>
        <v>83</v>
      </c>
      <c r="G4771" s="133">
        <f>F4771+G4747</f>
        <v>89</v>
      </c>
      <c r="H4771" s="92">
        <f t="shared" si="328"/>
        <v>416</v>
      </c>
      <c r="I4771" s="92">
        <f t="shared" si="330"/>
        <v>6.0306852602612633</v>
      </c>
      <c r="J4771" s="149">
        <f t="shared" si="329"/>
        <v>6.5767260297558199</v>
      </c>
    </row>
    <row r="4772" spans="1:10" ht="15.75" thickBot="1" x14ac:dyDescent="0.3">
      <c r="A4772" s="92">
        <f t="shared" si="331"/>
        <v>172</v>
      </c>
      <c r="B4772" s="51" t="s">
        <v>45</v>
      </c>
      <c r="C4772" s="53">
        <v>44064</v>
      </c>
      <c r="D4772" s="4">
        <v>38</v>
      </c>
      <c r="E4772" s="29">
        <f>D4772+E4748</f>
        <v>80</v>
      </c>
      <c r="F4772" s="4">
        <v>1</v>
      </c>
      <c r="G4772" s="133">
        <f>F4772+G4748</f>
        <v>88</v>
      </c>
      <c r="H4772" s="92">
        <f t="shared" si="328"/>
        <v>454</v>
      </c>
      <c r="I4772" s="92">
        <f t="shared" si="330"/>
        <v>6.1180971980413483</v>
      </c>
      <c r="J4772" s="149">
        <f t="shared" si="329"/>
        <v>6.8337671501524886</v>
      </c>
    </row>
    <row r="4773" spans="1:10" ht="15.75" thickBot="1" x14ac:dyDescent="0.3">
      <c r="A4773" s="92">
        <f t="shared" si="331"/>
        <v>173</v>
      </c>
      <c r="B4773" s="51" t="s">
        <v>45</v>
      </c>
      <c r="C4773" s="53">
        <v>44065</v>
      </c>
      <c r="D4773" s="4">
        <v>34</v>
      </c>
      <c r="E4773" s="29">
        <f>D4773+E4749</f>
        <v>78</v>
      </c>
      <c r="G4773" s="133">
        <f>F4773+G4749</f>
        <v>123</v>
      </c>
      <c r="H4773" s="92">
        <f t="shared" si="328"/>
        <v>488</v>
      </c>
      <c r="I4773" s="92">
        <f t="shared" si="330"/>
        <v>6.1903154058531475</v>
      </c>
      <c r="J4773" s="149">
        <f t="shared" si="329"/>
        <v>7.2850474552866018</v>
      </c>
    </row>
    <row r="4774" spans="1:10" ht="15.75" thickBot="1" x14ac:dyDescent="0.3">
      <c r="A4774" s="92">
        <f t="shared" si="331"/>
        <v>174</v>
      </c>
      <c r="B4774" s="51" t="s">
        <v>45</v>
      </c>
      <c r="C4774" s="53">
        <v>44066</v>
      </c>
      <c r="D4774" s="4">
        <v>28</v>
      </c>
      <c r="E4774" s="29">
        <f>D4774+E4750</f>
        <v>74</v>
      </c>
      <c r="G4774" s="133">
        <f>F4774+G4750</f>
        <v>116</v>
      </c>
      <c r="H4774" s="92">
        <f t="shared" si="328"/>
        <v>516</v>
      </c>
      <c r="I4774" s="92">
        <f t="shared" si="330"/>
        <v>6.2461067654815627</v>
      </c>
      <c r="J4774" s="149">
        <f t="shared" si="329"/>
        <v>8.001644446985722</v>
      </c>
    </row>
    <row r="4775" spans="1:10" ht="15.75" thickBot="1" x14ac:dyDescent="0.3">
      <c r="A4775" s="92">
        <f t="shared" si="331"/>
        <v>175</v>
      </c>
      <c r="B4775" s="51" t="s">
        <v>45</v>
      </c>
      <c r="C4775" s="53">
        <v>44067</v>
      </c>
      <c r="D4775" s="4">
        <v>66</v>
      </c>
      <c r="E4775" s="29">
        <f>D4775+E4751</f>
        <v>111</v>
      </c>
      <c r="F4775" s="4">
        <f>2</f>
        <v>2</v>
      </c>
      <c r="G4775" s="133" t="e">
        <f>F4775+G4751</f>
        <v>#REF!</v>
      </c>
      <c r="H4775" s="92">
        <f t="shared" si="328"/>
        <v>582</v>
      </c>
      <c r="I4775" s="92">
        <f t="shared" si="330"/>
        <v>6.3664704477314382</v>
      </c>
      <c r="J4775" s="149">
        <f t="shared" si="329"/>
        <v>8.2443775421991052</v>
      </c>
    </row>
    <row r="4776" spans="1:10" ht="15.75" thickBot="1" x14ac:dyDescent="0.3">
      <c r="A4776" s="92">
        <f t="shared" si="331"/>
        <v>176</v>
      </c>
      <c r="B4776" s="51" t="s">
        <v>45</v>
      </c>
      <c r="C4776" s="53">
        <v>44068</v>
      </c>
      <c r="D4776" s="4">
        <v>71</v>
      </c>
      <c r="E4776" s="29">
        <f>D4776+E4752</f>
        <v>118</v>
      </c>
      <c r="F4776" s="4">
        <f>1+1</f>
        <v>2</v>
      </c>
      <c r="G4776" s="133" t="e">
        <f>F4776+G4752</f>
        <v>#REF!</v>
      </c>
      <c r="H4776" s="92">
        <f t="shared" si="328"/>
        <v>653</v>
      </c>
      <c r="I4776" s="92">
        <f t="shared" si="330"/>
        <v>6.481577129276431</v>
      </c>
      <c r="J4776" s="149">
        <f t="shared" si="329"/>
        <v>7.7561919665384087</v>
      </c>
    </row>
    <row r="4777" spans="1:10" ht="15.75" thickBot="1" x14ac:dyDescent="0.3">
      <c r="A4777" s="92">
        <f t="shared" si="331"/>
        <v>177</v>
      </c>
      <c r="B4777" s="100" t="s">
        <v>45</v>
      </c>
      <c r="C4777" s="46">
        <v>44069</v>
      </c>
      <c r="D4777" s="47">
        <v>38</v>
      </c>
      <c r="E4777" s="88">
        <f>D4777+E4753</f>
        <v>85</v>
      </c>
      <c r="F4777" s="47"/>
      <c r="G4777" s="143" t="e">
        <f>F4777+G4753</f>
        <v>#REF!</v>
      </c>
      <c r="H4777" s="92">
        <f t="shared" si="328"/>
        <v>691</v>
      </c>
      <c r="I4777" s="92">
        <f t="shared" si="330"/>
        <v>6.5381398237676702</v>
      </c>
      <c r="J4777" s="149">
        <f t="shared" si="329"/>
        <v>7.9999511356055395</v>
      </c>
    </row>
    <row r="4778" spans="1:10" x14ac:dyDescent="0.25">
      <c r="A4778" s="92">
        <f t="shared" si="331"/>
        <v>178</v>
      </c>
      <c r="B4778" s="148" t="s">
        <v>45</v>
      </c>
      <c r="C4778" s="49">
        <v>44070</v>
      </c>
      <c r="D4778" s="50">
        <v>53</v>
      </c>
      <c r="E4778" s="135">
        <f>D4778+E4754</f>
        <v>101</v>
      </c>
      <c r="F4778" s="50"/>
      <c r="G4778" s="132" t="e">
        <f>F4778+G4754</f>
        <v>#REF!</v>
      </c>
      <c r="H4778" s="92">
        <f t="shared" si="328"/>
        <v>744</v>
      </c>
      <c r="I4778" s="92">
        <f t="shared" si="330"/>
        <v>6.6120410348330916</v>
      </c>
      <c r="J4778" s="149">
        <f t="shared" si="329"/>
        <v>8.127521323778268</v>
      </c>
    </row>
    <row r="4779" spans="1:10" x14ac:dyDescent="0.25">
      <c r="A4779" s="92">
        <f t="shared" si="331"/>
        <v>179</v>
      </c>
      <c r="B4779" s="51" t="s">
        <v>45</v>
      </c>
      <c r="C4779" s="26">
        <v>44071</v>
      </c>
      <c r="D4779" s="4">
        <v>44</v>
      </c>
      <c r="E4779" s="29">
        <f>D4779+E4755</f>
        <v>93</v>
      </c>
      <c r="G4779" s="133">
        <f>F4779+G4755</f>
        <v>312</v>
      </c>
      <c r="H4779" s="92">
        <f t="shared" si="328"/>
        <v>788</v>
      </c>
      <c r="I4779" s="92">
        <f t="shared" si="330"/>
        <v>6.6694980898578793</v>
      </c>
      <c r="J4779" s="149">
        <f t="shared" si="329"/>
        <v>8.366001851471351</v>
      </c>
    </row>
    <row r="4780" spans="1:10" x14ac:dyDescent="0.25">
      <c r="A4780" s="92">
        <f t="shared" si="331"/>
        <v>180</v>
      </c>
      <c r="B4780" s="51" t="s">
        <v>45</v>
      </c>
      <c r="C4780" s="26">
        <v>44072</v>
      </c>
      <c r="D4780" s="4">
        <v>52</v>
      </c>
      <c r="E4780" s="29">
        <f>D4780+E4756</f>
        <v>119</v>
      </c>
      <c r="F4780" s="4">
        <f>1+2</f>
        <v>3</v>
      </c>
      <c r="G4780" s="133" t="e">
        <f>F4780+G4756</f>
        <v>#REF!</v>
      </c>
      <c r="H4780" s="92">
        <f t="shared" si="328"/>
        <v>840</v>
      </c>
      <c r="I4780" s="92">
        <f t="shared" si="330"/>
        <v>6.7334018918373593</v>
      </c>
      <c r="J4780" s="149">
        <f t="shared" si="329"/>
        <v>8.6748780820699221</v>
      </c>
    </row>
    <row r="4781" spans="1:10" x14ac:dyDescent="0.25">
      <c r="A4781" s="92">
        <f t="shared" si="331"/>
        <v>181</v>
      </c>
      <c r="B4781" s="51" t="s">
        <v>45</v>
      </c>
      <c r="C4781" s="26">
        <v>44073</v>
      </c>
      <c r="D4781" s="4">
        <v>57</v>
      </c>
      <c r="E4781" s="29">
        <f>D4781+E4757</f>
        <v>134</v>
      </c>
      <c r="F4781" s="4">
        <f>1</f>
        <v>1</v>
      </c>
      <c r="G4781" s="133">
        <f>F4781+G4757</f>
        <v>327</v>
      </c>
      <c r="H4781" s="92">
        <f t="shared" si="328"/>
        <v>897</v>
      </c>
      <c r="I4781" s="92">
        <f t="shared" si="330"/>
        <v>6.799055862058796</v>
      </c>
      <c r="J4781" s="149">
        <f t="shared" si="329"/>
        <v>9.1793606404134618</v>
      </c>
    </row>
    <row r="4782" spans="1:10" x14ac:dyDescent="0.25">
      <c r="A4782" s="92">
        <f t="shared" si="331"/>
        <v>182</v>
      </c>
      <c r="B4782" s="51" t="s">
        <v>45</v>
      </c>
      <c r="C4782" s="26">
        <v>44074</v>
      </c>
      <c r="D4782" s="4">
        <v>40</v>
      </c>
      <c r="E4782" s="29">
        <f>D4782+E4758</f>
        <v>146</v>
      </c>
      <c r="F4782" s="4">
        <f>1</f>
        <v>1</v>
      </c>
      <c r="G4782" s="133" t="e">
        <f>F4782+G4758</f>
        <v>#REF!</v>
      </c>
      <c r="H4782" s="92">
        <f t="shared" si="328"/>
        <v>937</v>
      </c>
      <c r="I4782" s="92">
        <f t="shared" si="330"/>
        <v>6.842683282238422</v>
      </c>
      <c r="J4782" s="149">
        <f t="shared" si="329"/>
        <v>10.46424095448004</v>
      </c>
    </row>
    <row r="4783" spans="1:10" x14ac:dyDescent="0.25">
      <c r="A4783" s="92">
        <f t="shared" si="331"/>
        <v>183</v>
      </c>
      <c r="B4783" s="51" t="s">
        <v>45</v>
      </c>
      <c r="C4783" s="26">
        <v>44075</v>
      </c>
      <c r="D4783" s="4">
        <v>38</v>
      </c>
      <c r="E4783" s="29">
        <f>D4783+E4759</f>
        <v>153</v>
      </c>
      <c r="F4783" s="4">
        <f>1+1</f>
        <v>2</v>
      </c>
      <c r="G4783" s="133" t="e">
        <f>F4783+G4759</f>
        <v>#REF!</v>
      </c>
      <c r="H4783" s="92">
        <f t="shared" si="328"/>
        <v>975</v>
      </c>
      <c r="I4783" s="92">
        <f t="shared" si="330"/>
        <v>6.8824374709978473</v>
      </c>
      <c r="J4783" s="149">
        <f t="shared" si="329"/>
        <v>11.753740555006038</v>
      </c>
    </row>
    <row r="4784" spans="1:10" x14ac:dyDescent="0.25">
      <c r="A4784" s="92">
        <f t="shared" si="331"/>
        <v>184</v>
      </c>
      <c r="B4784" s="51" t="s">
        <v>45</v>
      </c>
      <c r="C4784" s="26">
        <v>44076</v>
      </c>
      <c r="D4784" s="4">
        <v>55</v>
      </c>
      <c r="E4784" s="29">
        <f>D4784+E4760</f>
        <v>190</v>
      </c>
      <c r="G4784" s="133">
        <f>F4784+G4760</f>
        <v>315</v>
      </c>
      <c r="H4784" s="92">
        <f t="shared" ref="H4784:H4847" si="332">IF(EXACT(B4784,B4783),D4784+H4783,E4784)</f>
        <v>1030</v>
      </c>
      <c r="I4784" s="92">
        <f t="shared" si="330"/>
        <v>6.9373140812236818</v>
      </c>
      <c r="J4784" s="149">
        <f t="shared" si="329"/>
        <v>12.305918179637271</v>
      </c>
    </row>
    <row r="4785" spans="1:10" x14ac:dyDescent="0.25">
      <c r="A4785" s="92">
        <f t="shared" si="331"/>
        <v>185</v>
      </c>
      <c r="B4785" s="51" t="s">
        <v>45</v>
      </c>
      <c r="C4785" s="26">
        <v>44077</v>
      </c>
      <c r="D4785" s="4">
        <v>64</v>
      </c>
      <c r="E4785" s="29">
        <f>D4785+E4761</f>
        <v>202</v>
      </c>
      <c r="G4785" s="133">
        <f>F4785+G4761</f>
        <v>356</v>
      </c>
      <c r="H4785" s="92">
        <f t="shared" si="332"/>
        <v>1094</v>
      </c>
      <c r="I4785" s="92">
        <f t="shared" si="330"/>
        <v>6.9975959829819265</v>
      </c>
      <c r="J4785" s="149">
        <f t="shared" si="329"/>
        <v>12.856753421132181</v>
      </c>
    </row>
    <row r="4786" spans="1:10" x14ac:dyDescent="0.25">
      <c r="A4786" s="92">
        <f t="shared" si="331"/>
        <v>186</v>
      </c>
      <c r="B4786" s="51" t="s">
        <v>45</v>
      </c>
      <c r="C4786" s="26">
        <v>44078</v>
      </c>
      <c r="D4786" s="4">
        <v>57</v>
      </c>
      <c r="E4786" s="29">
        <f>D4786+E4762</f>
        <v>215</v>
      </c>
      <c r="G4786" s="133" t="e">
        <f>F4786+G4762</f>
        <v>#REF!</v>
      </c>
      <c r="H4786" s="92">
        <f t="shared" si="332"/>
        <v>1151</v>
      </c>
      <c r="I4786" s="92">
        <f t="shared" si="330"/>
        <v>7.0483864087218828</v>
      </c>
      <c r="J4786" s="149">
        <f t="shared" si="329"/>
        <v>13.14997235474222</v>
      </c>
    </row>
    <row r="4787" spans="1:10" x14ac:dyDescent="0.25">
      <c r="A4787" s="92">
        <f t="shared" si="331"/>
        <v>187</v>
      </c>
      <c r="B4787" s="51" t="s">
        <v>45</v>
      </c>
      <c r="C4787" s="26">
        <v>44079</v>
      </c>
      <c r="D4787" s="4">
        <v>67</v>
      </c>
      <c r="E4787" s="29">
        <f>D4787+E4763</f>
        <v>126</v>
      </c>
      <c r="F4787" s="4">
        <f>3</f>
        <v>3</v>
      </c>
      <c r="G4787" s="133" t="e">
        <f>F4787+G4763</f>
        <v>#REF!</v>
      </c>
      <c r="H4787" s="92">
        <f t="shared" si="332"/>
        <v>1218</v>
      </c>
      <c r="I4787" s="92">
        <f t="shared" si="330"/>
        <v>7.1049654482698426</v>
      </c>
      <c r="J4787" s="149">
        <f t="shared" si="329"/>
        <v>13.332157592406146</v>
      </c>
    </row>
    <row r="4788" spans="1:10" x14ac:dyDescent="0.25">
      <c r="A4788" s="92">
        <f t="shared" si="331"/>
        <v>188</v>
      </c>
      <c r="B4788" s="51" t="s">
        <v>45</v>
      </c>
      <c r="C4788" s="26">
        <v>44080</v>
      </c>
      <c r="D4788" s="4">
        <v>76</v>
      </c>
      <c r="E4788" s="29">
        <f>D4788+E4764</f>
        <v>135</v>
      </c>
      <c r="F4788" s="4">
        <f>1</f>
        <v>1</v>
      </c>
      <c r="G4788" s="133">
        <f>F4788+G4764</f>
        <v>210</v>
      </c>
      <c r="H4788" s="92">
        <f t="shared" si="332"/>
        <v>1294</v>
      </c>
      <c r="I4788" s="92">
        <f t="shared" si="330"/>
        <v>7.1654934750608454</v>
      </c>
      <c r="J4788" s="149">
        <f t="shared" si="329"/>
        <v>13.129555299300948</v>
      </c>
    </row>
    <row r="4789" spans="1:10" x14ac:dyDescent="0.25">
      <c r="A4789" s="92">
        <f t="shared" si="331"/>
        <v>189</v>
      </c>
      <c r="B4789" s="51" t="s">
        <v>45</v>
      </c>
      <c r="C4789" s="26">
        <v>44081</v>
      </c>
      <c r="D4789" s="4">
        <v>48</v>
      </c>
      <c r="E4789" s="29">
        <f>D4789+E4765</f>
        <v>109</v>
      </c>
      <c r="F4789" s="4">
        <f>1+1+1</f>
        <v>3</v>
      </c>
      <c r="G4789" s="133">
        <f>F4789+G4765</f>
        <v>53</v>
      </c>
      <c r="H4789" s="92">
        <f t="shared" si="332"/>
        <v>1342</v>
      </c>
      <c r="I4789" s="92">
        <f t="shared" si="330"/>
        <v>7.2019163175316274</v>
      </c>
      <c r="J4789" s="149">
        <f t="shared" si="329"/>
        <v>12.985912799496802</v>
      </c>
    </row>
    <row r="4790" spans="1:10" x14ac:dyDescent="0.25">
      <c r="A4790" s="92">
        <f t="shared" si="331"/>
        <v>190</v>
      </c>
      <c r="B4790" s="51" t="s">
        <v>45</v>
      </c>
      <c r="C4790" s="26">
        <v>44082</v>
      </c>
      <c r="D4790" s="4">
        <v>46</v>
      </c>
      <c r="E4790" s="29">
        <f>D4790+E4766</f>
        <v>112</v>
      </c>
      <c r="F4790" s="4">
        <f>1</f>
        <v>1</v>
      </c>
      <c r="G4790" s="133">
        <f>F4790+G4766</f>
        <v>47</v>
      </c>
      <c r="H4790" s="92">
        <f t="shared" si="332"/>
        <v>1388</v>
      </c>
      <c r="I4790" s="92">
        <f t="shared" si="330"/>
        <v>7.2356191410667501</v>
      </c>
      <c r="J4790" s="149">
        <f t="shared" si="329"/>
        <v>13.367842066220698</v>
      </c>
    </row>
    <row r="4791" spans="1:10" x14ac:dyDescent="0.25">
      <c r="A4791" s="92">
        <f t="shared" si="331"/>
        <v>191</v>
      </c>
      <c r="B4791" s="51" t="s">
        <v>45</v>
      </c>
      <c r="C4791" s="26">
        <v>44083</v>
      </c>
      <c r="D4791" s="4">
        <v>81</v>
      </c>
      <c r="E4791" s="29">
        <f>D4791+E4767</f>
        <v>158</v>
      </c>
      <c r="F4791" s="4">
        <f>1</f>
        <v>1</v>
      </c>
      <c r="G4791" s="133">
        <f>F4791+G4767</f>
        <v>26</v>
      </c>
      <c r="H4791" s="92">
        <f t="shared" si="332"/>
        <v>1469</v>
      </c>
      <c r="I4791" s="92">
        <f t="shared" si="330"/>
        <v>7.2923371761738771</v>
      </c>
      <c r="J4791" s="149">
        <f t="shared" si="329"/>
        <v>13.874852171200054</v>
      </c>
    </row>
    <row r="4792" spans="1:10" x14ac:dyDescent="0.25">
      <c r="A4792" s="92">
        <f t="shared" si="331"/>
        <v>192</v>
      </c>
      <c r="B4792" s="51" t="s">
        <v>45</v>
      </c>
      <c r="C4792" s="26">
        <v>44084</v>
      </c>
      <c r="D4792" s="1">
        <v>88</v>
      </c>
      <c r="E4792" s="29">
        <f>D4792+E4768</f>
        <v>178</v>
      </c>
      <c r="F4792" s="4">
        <f>1+2</f>
        <v>3</v>
      </c>
      <c r="G4792" s="133">
        <f>F4792+G4768</f>
        <v>74</v>
      </c>
      <c r="H4792" s="92">
        <f t="shared" si="332"/>
        <v>1557</v>
      </c>
      <c r="I4792" s="92">
        <f t="shared" si="330"/>
        <v>7.3505161718339984</v>
      </c>
      <c r="J4792" s="149">
        <f t="shared" si="329"/>
        <v>14.137002600862992</v>
      </c>
    </row>
    <row r="4793" spans="1:10" x14ac:dyDescent="0.25">
      <c r="A4793" s="92">
        <f t="shared" si="331"/>
        <v>193</v>
      </c>
      <c r="B4793" s="51" t="s">
        <v>45</v>
      </c>
      <c r="C4793" s="26">
        <v>44085</v>
      </c>
      <c r="D4793" s="4">
        <v>83</v>
      </c>
      <c r="E4793" s="29">
        <f>D4793+E4769</f>
        <v>421</v>
      </c>
      <c r="G4793" s="133">
        <f>F4793+G4769</f>
        <v>0</v>
      </c>
      <c r="H4793" s="92">
        <f t="shared" si="332"/>
        <v>1640</v>
      </c>
      <c r="I4793" s="92">
        <f t="shared" si="330"/>
        <v>7.4024515208182438</v>
      </c>
      <c r="J4793" s="149">
        <f t="shared" si="329"/>
        <v>14.130606469460755</v>
      </c>
    </row>
    <row r="4794" spans="1:10" x14ac:dyDescent="0.25">
      <c r="A4794" s="92">
        <f t="shared" si="331"/>
        <v>194</v>
      </c>
      <c r="B4794" s="51" t="s">
        <v>45</v>
      </c>
      <c r="C4794" s="26">
        <v>44086</v>
      </c>
      <c r="D4794" s="4">
        <v>112</v>
      </c>
      <c r="E4794" s="29">
        <f>D4794+E4770</f>
        <v>203</v>
      </c>
      <c r="G4794" s="133">
        <f>F4794+G4770</f>
        <v>74</v>
      </c>
      <c r="H4794" s="92">
        <f t="shared" si="332"/>
        <v>1752</v>
      </c>
      <c r="I4794" s="92">
        <f t="shared" si="330"/>
        <v>7.4685132714963371</v>
      </c>
      <c r="J4794" s="149">
        <f t="shared" si="329"/>
        <v>13.757656302282825</v>
      </c>
    </row>
    <row r="4795" spans="1:10" x14ac:dyDescent="0.25">
      <c r="A4795" s="92">
        <f t="shared" si="331"/>
        <v>195</v>
      </c>
      <c r="B4795" s="51" t="s">
        <v>45</v>
      </c>
      <c r="C4795" s="26">
        <v>44087</v>
      </c>
      <c r="D4795" s="4">
        <v>79</v>
      </c>
      <c r="E4795" s="29">
        <f>D4795+E4771</f>
        <v>162</v>
      </c>
      <c r="F4795" s="4">
        <f>1</f>
        <v>1</v>
      </c>
      <c r="G4795" s="133">
        <f>F4795+G4771</f>
        <v>90</v>
      </c>
      <c r="H4795" s="92">
        <f t="shared" si="332"/>
        <v>1831</v>
      </c>
      <c r="I4795" s="92">
        <f t="shared" si="330"/>
        <v>7.5126175446745105</v>
      </c>
      <c r="J4795" s="149">
        <f t="shared" si="329"/>
        <v>13.473092020238175</v>
      </c>
    </row>
    <row r="4796" spans="1:10" x14ac:dyDescent="0.25">
      <c r="A4796" s="92">
        <f t="shared" si="331"/>
        <v>196</v>
      </c>
      <c r="B4796" s="51" t="s">
        <v>45</v>
      </c>
      <c r="C4796" s="26">
        <v>44088</v>
      </c>
      <c r="D4796" s="4">
        <v>81</v>
      </c>
      <c r="E4796" s="29">
        <f>D4796+E4772</f>
        <v>161</v>
      </c>
      <c r="F4796" s="4">
        <f>2</f>
        <v>2</v>
      </c>
      <c r="G4796" s="133">
        <f>F4796+G4772</f>
        <v>90</v>
      </c>
      <c r="H4796" s="92">
        <f t="shared" si="332"/>
        <v>1912</v>
      </c>
      <c r="I4796" s="92">
        <f t="shared" si="330"/>
        <v>7.5559050936113463</v>
      </c>
      <c r="J4796" s="149">
        <f t="shared" si="329"/>
        <v>13.103628624363893</v>
      </c>
    </row>
    <row r="4797" spans="1:10" x14ac:dyDescent="0.25">
      <c r="A4797" s="92">
        <f t="shared" si="331"/>
        <v>197</v>
      </c>
      <c r="B4797" s="144" t="s">
        <v>45</v>
      </c>
      <c r="C4797" s="26">
        <v>44089</v>
      </c>
      <c r="D4797" s="4">
        <v>69</v>
      </c>
      <c r="E4797" s="29">
        <f>D4797+E4773</f>
        <v>147</v>
      </c>
      <c r="G4797" s="133">
        <f>F4797+G4773</f>
        <v>123</v>
      </c>
      <c r="H4797" s="92">
        <f t="shared" si="332"/>
        <v>1981</v>
      </c>
      <c r="I4797" s="92">
        <f t="shared" si="330"/>
        <v>7.5913570466985512</v>
      </c>
      <c r="J4797" s="149">
        <f t="shared" si="329"/>
        <v>13.353076124395283</v>
      </c>
    </row>
    <row r="4798" spans="1:10" x14ac:dyDescent="0.25">
      <c r="A4798" s="92">
        <f t="shared" si="331"/>
        <v>198</v>
      </c>
      <c r="B4798" s="144" t="s">
        <v>45</v>
      </c>
      <c r="C4798" s="26">
        <v>44090</v>
      </c>
      <c r="D4798" s="4">
        <v>59</v>
      </c>
      <c r="E4798" s="29">
        <f>D4798+E4774</f>
        <v>133</v>
      </c>
      <c r="G4798" s="133">
        <f>F4798+G4774</f>
        <v>116</v>
      </c>
      <c r="H4798" s="92">
        <f t="shared" si="332"/>
        <v>2040</v>
      </c>
      <c r="I4798" s="92">
        <f t="shared" si="330"/>
        <v>7.620705086838262</v>
      </c>
      <c r="J4798" s="149">
        <f t="shared" si="329"/>
        <v>14.529774679876672</v>
      </c>
    </row>
    <row r="4799" spans="1:10" x14ac:dyDescent="0.25">
      <c r="A4799" s="92">
        <f t="shared" si="331"/>
        <v>199</v>
      </c>
      <c r="B4799" s="144" t="s">
        <v>45</v>
      </c>
      <c r="C4799" s="26">
        <v>44091</v>
      </c>
      <c r="D4799" s="4">
        <v>68</v>
      </c>
      <c r="E4799" s="29">
        <f>D4799+E4775</f>
        <v>179</v>
      </c>
      <c r="F4799" s="4">
        <f>1+1</f>
        <v>2</v>
      </c>
      <c r="G4799" s="133" t="e">
        <f>F4799+G4775</f>
        <v>#REF!</v>
      </c>
      <c r="H4799" s="92">
        <f t="shared" si="332"/>
        <v>2108</v>
      </c>
      <c r="I4799" s="92">
        <f t="shared" si="330"/>
        <v>7.6534949096612532</v>
      </c>
      <c r="J4799" s="149">
        <f t="shared" si="329"/>
        <v>16.066600826167981</v>
      </c>
    </row>
    <row r="4800" spans="1:10" x14ac:dyDescent="0.25">
      <c r="A4800" s="92">
        <f t="shared" si="331"/>
        <v>200</v>
      </c>
      <c r="B4800" s="144" t="s">
        <v>45</v>
      </c>
      <c r="C4800" s="26">
        <v>44092</v>
      </c>
      <c r="D4800" s="4">
        <v>137</v>
      </c>
      <c r="E4800" s="29">
        <f>D4800+E4776</f>
        <v>255</v>
      </c>
      <c r="G4800" s="133" t="e">
        <f>F4800+G4776</f>
        <v>#REF!</v>
      </c>
      <c r="H4800" s="92">
        <f t="shared" si="332"/>
        <v>2245</v>
      </c>
      <c r="I4800" s="92">
        <f t="shared" si="330"/>
        <v>7.7164608001763551</v>
      </c>
      <c r="J4800" s="149">
        <f t="shared" ref="J4800:J4819" si="333">LN(2)/SLOPE(I4793:I4800,A4793:A4800)</f>
        <v>16.718226768902987</v>
      </c>
    </row>
    <row r="4801" spans="1:10" ht="15.75" thickBot="1" x14ac:dyDescent="0.3">
      <c r="A4801" s="92">
        <f t="shared" si="331"/>
        <v>201</v>
      </c>
      <c r="B4801" s="145" t="s">
        <v>45</v>
      </c>
      <c r="C4801" s="53">
        <v>44093</v>
      </c>
      <c r="D4801" s="54">
        <v>56</v>
      </c>
      <c r="E4801" s="136">
        <f>D4801+E4777</f>
        <v>141</v>
      </c>
      <c r="F4801" s="54"/>
      <c r="G4801" s="134" t="e">
        <f>F4801+G4777</f>
        <v>#REF!</v>
      </c>
      <c r="H4801" s="92">
        <f t="shared" si="332"/>
        <v>2301</v>
      </c>
      <c r="I4801" s="92">
        <f t="shared" si="330"/>
        <v>7.741099090035366</v>
      </c>
      <c r="J4801" s="149">
        <f t="shared" si="333"/>
        <v>17.918306476520833</v>
      </c>
    </row>
    <row r="4802" spans="1:10" ht="15.75" thickBot="1" x14ac:dyDescent="0.3">
      <c r="A4802" s="92">
        <f t="shared" si="331"/>
        <v>202</v>
      </c>
      <c r="B4802" s="64" t="s">
        <v>45</v>
      </c>
      <c r="C4802" s="53">
        <v>44094</v>
      </c>
      <c r="D4802" s="48">
        <v>70</v>
      </c>
      <c r="E4802" s="135">
        <f>D4802+E4778</f>
        <v>171</v>
      </c>
      <c r="F4802" s="48">
        <f>3+1+1</f>
        <v>5</v>
      </c>
      <c r="G4802" s="132" t="e">
        <f>F4802+G4778</f>
        <v>#REF!</v>
      </c>
      <c r="H4802" s="92">
        <f t="shared" si="332"/>
        <v>2371</v>
      </c>
      <c r="I4802" s="92">
        <f t="shared" ref="I4802:I4865" si="334">LN(H4802)</f>
        <v>7.7710670860654059</v>
      </c>
      <c r="J4802" s="149">
        <f t="shared" si="333"/>
        <v>18.523807718999642</v>
      </c>
    </row>
    <row r="4803" spans="1:10" ht="15.75" thickBot="1" x14ac:dyDescent="0.3">
      <c r="A4803" s="92">
        <f t="shared" si="331"/>
        <v>203</v>
      </c>
      <c r="B4803" s="144" t="s">
        <v>45</v>
      </c>
      <c r="C4803" s="53">
        <v>44095</v>
      </c>
      <c r="D4803" s="4">
        <v>53</v>
      </c>
      <c r="E4803" s="29">
        <f>D4803+E4779</f>
        <v>146</v>
      </c>
      <c r="F4803" s="4">
        <v>2</v>
      </c>
      <c r="G4803" s="133">
        <f>F4803+G4779</f>
        <v>314</v>
      </c>
      <c r="H4803" s="92">
        <f t="shared" si="332"/>
        <v>2424</v>
      </c>
      <c r="I4803" s="92">
        <f t="shared" si="334"/>
        <v>7.793174347189205</v>
      </c>
      <c r="J4803" s="149">
        <f t="shared" si="333"/>
        <v>19.514914002802502</v>
      </c>
    </row>
    <row r="4804" spans="1:10" ht="15.75" thickBot="1" x14ac:dyDescent="0.3">
      <c r="A4804" s="92">
        <f t="shared" ref="A4804:A4867" si="335">IF(EXACT(B4804,B4803),A4803+1,1)</f>
        <v>204</v>
      </c>
      <c r="B4804" s="144" t="s">
        <v>45</v>
      </c>
      <c r="C4804" s="53">
        <v>44096</v>
      </c>
      <c r="D4804" s="4">
        <v>75</v>
      </c>
      <c r="E4804" s="29">
        <f>D4804+E4780</f>
        <v>194</v>
      </c>
      <c r="F4804" s="4">
        <f>1+1</f>
        <v>2</v>
      </c>
      <c r="G4804" s="133" t="e">
        <f>F4804+G4780</f>
        <v>#REF!</v>
      </c>
      <c r="H4804" s="92">
        <f t="shared" si="332"/>
        <v>2499</v>
      </c>
      <c r="I4804" s="92">
        <f t="shared" si="334"/>
        <v>7.8236459308349522</v>
      </c>
      <c r="J4804" s="149">
        <f t="shared" si="333"/>
        <v>20.317510405945338</v>
      </c>
    </row>
    <row r="4805" spans="1:10" ht="15.75" thickBot="1" x14ac:dyDescent="0.3">
      <c r="A4805" s="92">
        <f t="shared" si="335"/>
        <v>205</v>
      </c>
      <c r="B4805" s="144" t="s">
        <v>45</v>
      </c>
      <c r="C4805" s="53">
        <v>44097</v>
      </c>
      <c r="D4805" s="4">
        <v>108</v>
      </c>
      <c r="E4805" s="29">
        <f>D4805+E4781</f>
        <v>242</v>
      </c>
      <c r="F4805" s="4">
        <f>4</f>
        <v>4</v>
      </c>
      <c r="G4805" s="133">
        <f>F4805+G4781</f>
        <v>331</v>
      </c>
      <c r="H4805" s="92">
        <f t="shared" si="332"/>
        <v>2607</v>
      </c>
      <c r="I4805" s="92">
        <f t="shared" si="334"/>
        <v>7.8659554139335022</v>
      </c>
      <c r="J4805" s="149">
        <f t="shared" si="333"/>
        <v>20.591325871575432</v>
      </c>
    </row>
    <row r="4806" spans="1:10" ht="15.75" thickBot="1" x14ac:dyDescent="0.3">
      <c r="A4806" s="92">
        <f t="shared" si="335"/>
        <v>206</v>
      </c>
      <c r="B4806" s="144" t="s">
        <v>45</v>
      </c>
      <c r="C4806" s="53">
        <v>44098</v>
      </c>
      <c r="D4806" s="4">
        <v>116</v>
      </c>
      <c r="E4806" s="29">
        <f>D4806+E4782</f>
        <v>262</v>
      </c>
      <c r="F4806" s="4">
        <f>1</f>
        <v>1</v>
      </c>
      <c r="G4806" s="133" t="e">
        <f>F4806+G4782</f>
        <v>#REF!</v>
      </c>
      <c r="H4806" s="92">
        <f t="shared" si="332"/>
        <v>2723</v>
      </c>
      <c r="I4806" s="92">
        <f t="shared" si="334"/>
        <v>7.9094894926737593</v>
      </c>
      <c r="J4806" s="149">
        <f t="shared" si="333"/>
        <v>20.726440586997231</v>
      </c>
    </row>
    <row r="4807" spans="1:10" ht="15.75" thickBot="1" x14ac:dyDescent="0.3">
      <c r="A4807" s="92">
        <f t="shared" si="335"/>
        <v>207</v>
      </c>
      <c r="B4807" s="144" t="s">
        <v>45</v>
      </c>
      <c r="C4807" s="53">
        <v>44099</v>
      </c>
      <c r="D4807" s="4">
        <v>94</v>
      </c>
      <c r="E4807" s="29">
        <f>D4807+E4783</f>
        <v>247</v>
      </c>
      <c r="F4807" s="4">
        <f>1+2</f>
        <v>3</v>
      </c>
      <c r="G4807" s="133" t="e">
        <f>F4807+G4783</f>
        <v>#REF!</v>
      </c>
      <c r="H4807" s="92">
        <f t="shared" si="332"/>
        <v>2817</v>
      </c>
      <c r="I4807" s="92">
        <f t="shared" si="334"/>
        <v>7.9434277678763729</v>
      </c>
      <c r="J4807" s="149">
        <f t="shared" si="333"/>
        <v>21.204438415186797</v>
      </c>
    </row>
    <row r="4808" spans="1:10" ht="15.75" thickBot="1" x14ac:dyDescent="0.3">
      <c r="A4808" s="92">
        <f t="shared" si="335"/>
        <v>208</v>
      </c>
      <c r="B4808" s="144" t="s">
        <v>45</v>
      </c>
      <c r="C4808" s="53">
        <v>44100</v>
      </c>
      <c r="D4808" s="4">
        <v>71</v>
      </c>
      <c r="E4808" s="29">
        <f>D4808+E4784</f>
        <v>261</v>
      </c>
      <c r="F4808" s="4">
        <f>2</f>
        <v>2</v>
      </c>
      <c r="G4808" s="133">
        <f>F4808+G4784</f>
        <v>317</v>
      </c>
      <c r="H4808" s="92">
        <f t="shared" si="332"/>
        <v>2888</v>
      </c>
      <c r="I4808" s="92">
        <f t="shared" si="334"/>
        <v>7.9683195000127167</v>
      </c>
      <c r="J4808" s="149">
        <f t="shared" si="333"/>
        <v>20.475572734602583</v>
      </c>
    </row>
    <row r="4809" spans="1:10" ht="15.75" thickBot="1" x14ac:dyDescent="0.3">
      <c r="A4809" s="92">
        <f t="shared" si="335"/>
        <v>209</v>
      </c>
      <c r="B4809" s="144" t="s">
        <v>45</v>
      </c>
      <c r="C4809" s="53">
        <v>44101</v>
      </c>
      <c r="D4809" s="4">
        <v>168</v>
      </c>
      <c r="E4809" s="29">
        <f>D4809+E4785</f>
        <v>370</v>
      </c>
      <c r="F4809" s="4">
        <f>2+1</f>
        <v>3</v>
      </c>
      <c r="G4809" s="133">
        <f>F4809+G4785</f>
        <v>359</v>
      </c>
      <c r="H4809" s="92">
        <f t="shared" si="332"/>
        <v>3056</v>
      </c>
      <c r="I4809" s="92">
        <f t="shared" si="334"/>
        <v>8.0248621502864115</v>
      </c>
      <c r="J4809" s="149">
        <f t="shared" si="333"/>
        <v>19.057645844146826</v>
      </c>
    </row>
    <row r="4810" spans="1:10" ht="15.75" thickBot="1" x14ac:dyDescent="0.3">
      <c r="A4810" s="92">
        <f t="shared" si="335"/>
        <v>210</v>
      </c>
      <c r="B4810" s="144" t="s">
        <v>45</v>
      </c>
      <c r="C4810" s="53">
        <v>44102</v>
      </c>
      <c r="D4810" s="4">
        <v>124</v>
      </c>
      <c r="E4810" s="29">
        <f>D4810+E4786</f>
        <v>339</v>
      </c>
      <c r="F4810" s="4">
        <v>5</v>
      </c>
      <c r="G4810" s="133" t="e">
        <f>F4810+G4786</f>
        <v>#REF!</v>
      </c>
      <c r="H4810" s="92">
        <f>IF(EXACT(B4810,B4809),D4810+H4809,E4810)</f>
        <v>3180</v>
      </c>
      <c r="I4810" s="92">
        <f t="shared" si="334"/>
        <v>8.0646364757742219</v>
      </c>
      <c r="J4810" s="149">
        <f t="shared" si="333"/>
        <v>17.929827511455308</v>
      </c>
    </row>
    <row r="4811" spans="1:10" ht="15.75" thickBot="1" x14ac:dyDescent="0.3">
      <c r="A4811" s="92">
        <f t="shared" si="335"/>
        <v>211</v>
      </c>
      <c r="B4811" s="144" t="s">
        <v>45</v>
      </c>
      <c r="C4811" s="53">
        <v>44103</v>
      </c>
      <c r="D4811" s="4">
        <v>142</v>
      </c>
      <c r="E4811" s="29">
        <f>D4811+E4787</f>
        <v>268</v>
      </c>
      <c r="F4811" s="4">
        <v>1</v>
      </c>
      <c r="G4811" s="133" t="e">
        <f>F4811+G4787</f>
        <v>#REF!</v>
      </c>
      <c r="H4811" s="92">
        <f t="shared" ref="H4811:H4874" si="336">IF(EXACT(B4811,B4810),D4811+H4810,E4811)</f>
        <v>3322</v>
      </c>
      <c r="I4811" s="92">
        <f t="shared" si="334"/>
        <v>8.1083222901732395</v>
      </c>
      <c r="J4811" s="149">
        <f t="shared" si="333"/>
        <v>17.343392855935988</v>
      </c>
    </row>
    <row r="4812" spans="1:10" ht="15.75" thickBot="1" x14ac:dyDescent="0.3">
      <c r="A4812" s="92">
        <f t="shared" si="335"/>
        <v>212</v>
      </c>
      <c r="B4812" s="144" t="s">
        <v>45</v>
      </c>
      <c r="C4812" s="53">
        <v>44104</v>
      </c>
      <c r="D4812" s="4">
        <v>96</v>
      </c>
      <c r="E4812" s="29">
        <f>D4812+E4788</f>
        <v>231</v>
      </c>
      <c r="F4812" s="4">
        <f>2+2</f>
        <v>4</v>
      </c>
      <c r="G4812" s="133">
        <f>F4812+G4788</f>
        <v>214</v>
      </c>
      <c r="H4812" s="92">
        <f t="shared" si="336"/>
        <v>3418</v>
      </c>
      <c r="I4812" s="92">
        <f t="shared" si="334"/>
        <v>8.136810863675537</v>
      </c>
      <c r="J4812" s="149">
        <f t="shared" si="333"/>
        <v>17.588736788976501</v>
      </c>
    </row>
    <row r="4813" spans="1:10" ht="15.75" thickBot="1" x14ac:dyDescent="0.3">
      <c r="A4813" s="92">
        <f t="shared" si="335"/>
        <v>213</v>
      </c>
      <c r="B4813" s="144" t="s">
        <v>45</v>
      </c>
      <c r="C4813" s="53">
        <v>44105</v>
      </c>
      <c r="D4813" s="4">
        <v>126</v>
      </c>
      <c r="E4813" s="29">
        <f>D4813+E4789</f>
        <v>235</v>
      </c>
      <c r="F4813" s="4">
        <v>0</v>
      </c>
      <c r="G4813" s="133">
        <f>F4813+G4789</f>
        <v>53</v>
      </c>
      <c r="H4813" s="92">
        <f t="shared" si="336"/>
        <v>3544</v>
      </c>
      <c r="I4813" s="92">
        <f t="shared" si="334"/>
        <v>8.1730113117249719</v>
      </c>
      <c r="J4813" s="149">
        <f t="shared" si="333"/>
        <v>17.79826279684281</v>
      </c>
    </row>
    <row r="4814" spans="1:10" ht="15.75" thickBot="1" x14ac:dyDescent="0.3">
      <c r="A4814" s="92">
        <f t="shared" si="335"/>
        <v>214</v>
      </c>
      <c r="B4814" s="144" t="s">
        <v>45</v>
      </c>
      <c r="C4814" s="53">
        <v>44106</v>
      </c>
      <c r="D4814" s="4">
        <v>176</v>
      </c>
      <c r="E4814" s="29">
        <f>D4814+E4790</f>
        <v>288</v>
      </c>
      <c r="F4814" s="4">
        <v>2</v>
      </c>
      <c r="G4814" s="133">
        <f>F4814+G4790</f>
        <v>49</v>
      </c>
      <c r="H4814" s="92">
        <f t="shared" si="336"/>
        <v>3720</v>
      </c>
      <c r="I4814" s="92">
        <f t="shared" si="334"/>
        <v>8.2214789472671921</v>
      </c>
      <c r="J4814" s="149">
        <f t="shared" si="333"/>
        <v>17.383783682492375</v>
      </c>
    </row>
    <row r="4815" spans="1:10" ht="15.75" thickBot="1" x14ac:dyDescent="0.3">
      <c r="A4815" s="92">
        <f t="shared" si="335"/>
        <v>215</v>
      </c>
      <c r="B4815" s="144" t="s">
        <v>45</v>
      </c>
      <c r="C4815" s="53">
        <v>44107</v>
      </c>
      <c r="D4815" s="4">
        <v>123</v>
      </c>
      <c r="E4815" s="29">
        <f>D4815+E4791</f>
        <v>281</v>
      </c>
      <c r="F4815" s="4">
        <f>1</f>
        <v>1</v>
      </c>
      <c r="G4815" s="133">
        <f>F4815+G4791</f>
        <v>27</v>
      </c>
      <c r="H4815" s="92">
        <f t="shared" si="336"/>
        <v>3843</v>
      </c>
      <c r="I4815" s="92">
        <f t="shared" si="334"/>
        <v>8.2540085905648439</v>
      </c>
      <c r="J4815" s="149">
        <f t="shared" si="333"/>
        <v>17.450622489734002</v>
      </c>
    </row>
    <row r="4816" spans="1:10" ht="15.75" thickBot="1" x14ac:dyDescent="0.3">
      <c r="A4816" s="92">
        <f t="shared" si="335"/>
        <v>216</v>
      </c>
      <c r="B4816" s="144" t="s">
        <v>45</v>
      </c>
      <c r="C4816" s="53">
        <v>44108</v>
      </c>
      <c r="D4816" s="4">
        <v>58</v>
      </c>
      <c r="E4816" s="29">
        <f>D4816+E4792</f>
        <v>236</v>
      </c>
      <c r="F4816" s="4">
        <f>2</f>
        <v>2</v>
      </c>
      <c r="G4816" s="133">
        <f>F4816+G4792</f>
        <v>76</v>
      </c>
      <c r="H4816" s="92">
        <f t="shared" si="336"/>
        <v>3901</v>
      </c>
      <c r="I4816" s="92">
        <f t="shared" si="334"/>
        <v>8.2689882095066558</v>
      </c>
      <c r="J4816" s="149">
        <f t="shared" si="333"/>
        <v>19.207001927457085</v>
      </c>
    </row>
    <row r="4817" spans="1:10" ht="15.75" thickBot="1" x14ac:dyDescent="0.3">
      <c r="A4817" s="92">
        <f t="shared" si="335"/>
        <v>217</v>
      </c>
      <c r="B4817" s="144" t="s">
        <v>45</v>
      </c>
      <c r="C4817" s="53">
        <v>44109</v>
      </c>
      <c r="D4817" s="4">
        <v>112</v>
      </c>
      <c r="E4817" s="29">
        <f>D4817+E4793</f>
        <v>533</v>
      </c>
      <c r="F4817" s="4">
        <v>2</v>
      </c>
      <c r="G4817" s="133">
        <f>F4817+G4793</f>
        <v>2</v>
      </c>
      <c r="H4817" s="92">
        <f t="shared" si="336"/>
        <v>4013</v>
      </c>
      <c r="I4817" s="92">
        <f t="shared" si="334"/>
        <v>8.2972943702669166</v>
      </c>
      <c r="J4817" s="149">
        <f t="shared" si="333"/>
        <v>20.559481673957968</v>
      </c>
    </row>
    <row r="4818" spans="1:10" ht="15.75" thickBot="1" x14ac:dyDescent="0.3">
      <c r="A4818" s="92">
        <f t="shared" si="335"/>
        <v>218</v>
      </c>
      <c r="B4818" s="144" t="s">
        <v>45</v>
      </c>
      <c r="C4818" s="53">
        <v>44110</v>
      </c>
      <c r="D4818" s="4">
        <v>154</v>
      </c>
      <c r="E4818" s="29">
        <f>D4818+E4794</f>
        <v>357</v>
      </c>
      <c r="F4818" s="4">
        <v>4</v>
      </c>
      <c r="G4818" s="133">
        <f>F4818+G4794</f>
        <v>78</v>
      </c>
      <c r="H4818" s="92">
        <f t="shared" si="336"/>
        <v>4167</v>
      </c>
      <c r="I4818" s="92">
        <f t="shared" si="334"/>
        <v>8.3349516314224541</v>
      </c>
      <c r="J4818" s="149">
        <f t="shared" si="333"/>
        <v>21.490688722825439</v>
      </c>
    </row>
    <row r="4819" spans="1:10" ht="15.75" thickBot="1" x14ac:dyDescent="0.3">
      <c r="A4819" s="92">
        <f t="shared" si="335"/>
        <v>219</v>
      </c>
      <c r="B4819" s="144" t="s">
        <v>45</v>
      </c>
      <c r="C4819" s="53">
        <v>44111</v>
      </c>
      <c r="D4819" s="4">
        <v>60</v>
      </c>
      <c r="E4819" s="29">
        <f>D4819+E4795</f>
        <v>222</v>
      </c>
      <c r="F4819" s="4">
        <v>5</v>
      </c>
      <c r="G4819" s="133">
        <f>F4819+G4795</f>
        <v>95</v>
      </c>
      <c r="H4819" s="92">
        <f t="shared" si="336"/>
        <v>4227</v>
      </c>
      <c r="I4819" s="92">
        <f t="shared" si="334"/>
        <v>8.3492478005667898</v>
      </c>
      <c r="J4819" s="149">
        <f t="shared" si="333"/>
        <v>22.930325759043534</v>
      </c>
    </row>
    <row r="4820" spans="1:10" ht="15.75" thickBot="1" x14ac:dyDescent="0.3">
      <c r="A4820" s="92">
        <f t="shared" si="335"/>
        <v>1</v>
      </c>
      <c r="B4820" s="51" t="s">
        <v>46</v>
      </c>
      <c r="C4820" s="53">
        <v>43893</v>
      </c>
      <c r="D4820" s="4">
        <v>0</v>
      </c>
      <c r="E4820" s="29">
        <v>0</v>
      </c>
      <c r="G4820" s="133"/>
      <c r="H4820" s="92">
        <f t="shared" si="336"/>
        <v>0</v>
      </c>
      <c r="I4820" s="92" t="e">
        <f t="shared" si="334"/>
        <v>#NUM!</v>
      </c>
    </row>
    <row r="4821" spans="1:10" ht="15.75" thickBot="1" x14ac:dyDescent="0.3">
      <c r="A4821" s="92">
        <f t="shared" si="335"/>
        <v>2</v>
      </c>
      <c r="B4821" s="51" t="s">
        <v>46</v>
      </c>
      <c r="C4821" s="53">
        <v>43894</v>
      </c>
      <c r="D4821" s="4">
        <v>0</v>
      </c>
      <c r="E4821" s="29">
        <v>0</v>
      </c>
      <c r="G4821" s="133">
        <f>F4821+G4797</f>
        <v>123</v>
      </c>
      <c r="H4821" s="92">
        <f t="shared" si="336"/>
        <v>0</v>
      </c>
      <c r="I4821" s="92" t="e">
        <f t="shared" si="334"/>
        <v>#NUM!</v>
      </c>
    </row>
    <row r="4822" spans="1:10" ht="15.75" thickBot="1" x14ac:dyDescent="0.3">
      <c r="A4822" s="92">
        <f t="shared" si="335"/>
        <v>3</v>
      </c>
      <c r="B4822" s="51" t="s">
        <v>46</v>
      </c>
      <c r="C4822" s="53">
        <v>43895</v>
      </c>
      <c r="D4822" s="4">
        <v>0</v>
      </c>
      <c r="E4822" s="29">
        <v>0</v>
      </c>
      <c r="G4822" s="133">
        <f>F4822+G4798</f>
        <v>116</v>
      </c>
      <c r="H4822" s="92">
        <f t="shared" si="336"/>
        <v>0</v>
      </c>
      <c r="I4822" s="92" t="e">
        <f t="shared" si="334"/>
        <v>#NUM!</v>
      </c>
    </row>
    <row r="4823" spans="1:10" ht="15.75" thickBot="1" x14ac:dyDescent="0.3">
      <c r="A4823" s="92">
        <f t="shared" si="335"/>
        <v>4</v>
      </c>
      <c r="B4823" s="51" t="s">
        <v>46</v>
      </c>
      <c r="C4823" s="53">
        <v>43896</v>
      </c>
      <c r="D4823" s="4">
        <v>0</v>
      </c>
      <c r="E4823" s="29">
        <v>0</v>
      </c>
      <c r="G4823" s="133" t="e">
        <f>F4823+G4799</f>
        <v>#REF!</v>
      </c>
      <c r="H4823" s="92">
        <f t="shared" si="336"/>
        <v>0</v>
      </c>
      <c r="I4823" s="92" t="e">
        <f t="shared" si="334"/>
        <v>#NUM!</v>
      </c>
    </row>
    <row r="4824" spans="1:10" ht="15.75" thickBot="1" x14ac:dyDescent="0.3">
      <c r="A4824" s="92">
        <f t="shared" si="335"/>
        <v>5</v>
      </c>
      <c r="B4824" s="51" t="s">
        <v>46</v>
      </c>
      <c r="C4824" s="53">
        <v>43897</v>
      </c>
      <c r="D4824" s="4">
        <v>0</v>
      </c>
      <c r="E4824" s="29">
        <v>0</v>
      </c>
      <c r="G4824" s="133" t="e">
        <f>F4824+G4800</f>
        <v>#REF!</v>
      </c>
      <c r="H4824" s="92">
        <f t="shared" si="336"/>
        <v>0</v>
      </c>
      <c r="I4824" s="92" t="e">
        <f t="shared" si="334"/>
        <v>#NUM!</v>
      </c>
    </row>
    <row r="4825" spans="1:10" ht="15.75" thickBot="1" x14ac:dyDescent="0.3">
      <c r="A4825" s="92">
        <f t="shared" si="335"/>
        <v>6</v>
      </c>
      <c r="B4825" s="52" t="s">
        <v>46</v>
      </c>
      <c r="C4825" s="53">
        <v>43898</v>
      </c>
      <c r="D4825" s="4">
        <v>0</v>
      </c>
      <c r="E4825" s="136">
        <v>0</v>
      </c>
      <c r="G4825" s="134" t="e">
        <f>F4825+G4801</f>
        <v>#REF!</v>
      </c>
      <c r="H4825" s="92">
        <f t="shared" si="336"/>
        <v>0</v>
      </c>
      <c r="I4825" s="92" t="e">
        <f t="shared" si="334"/>
        <v>#NUM!</v>
      </c>
    </row>
    <row r="4826" spans="1:10" ht="15.75" thickBot="1" x14ac:dyDescent="0.3">
      <c r="A4826" s="92">
        <f t="shared" si="335"/>
        <v>7</v>
      </c>
      <c r="B4826" s="148" t="s">
        <v>46</v>
      </c>
      <c r="C4826" s="53">
        <v>43899</v>
      </c>
      <c r="D4826" s="4">
        <v>0</v>
      </c>
      <c r="E4826" s="135">
        <v>0</v>
      </c>
      <c r="G4826" s="132" t="e">
        <f>F4826+G4802</f>
        <v>#REF!</v>
      </c>
      <c r="H4826" s="92">
        <f t="shared" si="336"/>
        <v>0</v>
      </c>
      <c r="I4826" s="92" t="e">
        <f t="shared" si="334"/>
        <v>#NUM!</v>
      </c>
      <c r="J4826" s="149" t="e">
        <f>LN(2)/SLOPE(I4819:I4826,A4819:A4826)</f>
        <v>#NUM!</v>
      </c>
    </row>
    <row r="4827" spans="1:10" ht="15.75" thickBot="1" x14ac:dyDescent="0.3">
      <c r="A4827" s="92">
        <f t="shared" si="335"/>
        <v>8</v>
      </c>
      <c r="B4827" s="51" t="s">
        <v>46</v>
      </c>
      <c r="C4827" s="53">
        <v>43900</v>
      </c>
      <c r="D4827" s="4">
        <v>0</v>
      </c>
      <c r="E4827" s="29">
        <v>0</v>
      </c>
      <c r="G4827" s="133">
        <f>F4827+G4803</f>
        <v>314</v>
      </c>
      <c r="H4827" s="92">
        <f t="shared" si="336"/>
        <v>0</v>
      </c>
      <c r="I4827" s="92" t="e">
        <f t="shared" si="334"/>
        <v>#NUM!</v>
      </c>
      <c r="J4827" s="149" t="e">
        <f t="shared" ref="J4827:J4890" si="337">LN(2)/SLOPE(I4820:I4827,A4820:A4827)</f>
        <v>#NUM!</v>
      </c>
    </row>
    <row r="4828" spans="1:10" ht="15.75" thickBot="1" x14ac:dyDescent="0.3">
      <c r="A4828" s="92">
        <f t="shared" si="335"/>
        <v>9</v>
      </c>
      <c r="B4828" s="51" t="s">
        <v>46</v>
      </c>
      <c r="C4828" s="53">
        <v>43901</v>
      </c>
      <c r="D4828" s="4">
        <v>0</v>
      </c>
      <c r="E4828" s="29">
        <v>0</v>
      </c>
      <c r="G4828" s="133" t="e">
        <f>F4828+G4804</f>
        <v>#REF!</v>
      </c>
      <c r="H4828" s="92">
        <f t="shared" si="336"/>
        <v>0</v>
      </c>
      <c r="I4828" s="92" t="e">
        <f t="shared" si="334"/>
        <v>#NUM!</v>
      </c>
      <c r="J4828" s="149" t="e">
        <f t="shared" si="337"/>
        <v>#NUM!</v>
      </c>
    </row>
    <row r="4829" spans="1:10" ht="15.75" thickBot="1" x14ac:dyDescent="0.3">
      <c r="A4829" s="92">
        <f t="shared" si="335"/>
        <v>10</v>
      </c>
      <c r="B4829" s="51" t="s">
        <v>46</v>
      </c>
      <c r="C4829" s="53">
        <v>43902</v>
      </c>
      <c r="D4829" s="4">
        <v>0</v>
      </c>
      <c r="E4829" s="29">
        <v>0</v>
      </c>
      <c r="G4829" s="133">
        <f>F4829+G4805</f>
        <v>331</v>
      </c>
      <c r="H4829" s="92">
        <f t="shared" si="336"/>
        <v>0</v>
      </c>
      <c r="I4829" s="92" t="e">
        <f t="shared" si="334"/>
        <v>#NUM!</v>
      </c>
      <c r="J4829" s="149" t="e">
        <f t="shared" si="337"/>
        <v>#NUM!</v>
      </c>
    </row>
    <row r="4830" spans="1:10" ht="15.75" thickBot="1" x14ac:dyDescent="0.3">
      <c r="A4830" s="92">
        <f t="shared" si="335"/>
        <v>11</v>
      </c>
      <c r="B4830" s="51" t="s">
        <v>46</v>
      </c>
      <c r="C4830" s="53">
        <v>43903</v>
      </c>
      <c r="D4830" s="4">
        <v>0</v>
      </c>
      <c r="E4830" s="29">
        <v>0</v>
      </c>
      <c r="G4830" s="133" t="e">
        <f>F4830+G4806</f>
        <v>#REF!</v>
      </c>
      <c r="H4830" s="92">
        <f t="shared" si="336"/>
        <v>0</v>
      </c>
      <c r="I4830" s="92" t="e">
        <f t="shared" si="334"/>
        <v>#NUM!</v>
      </c>
      <c r="J4830" s="149" t="e">
        <f t="shared" si="337"/>
        <v>#NUM!</v>
      </c>
    </row>
    <row r="4831" spans="1:10" ht="15.75" thickBot="1" x14ac:dyDescent="0.3">
      <c r="A4831" s="92">
        <f t="shared" si="335"/>
        <v>12</v>
      </c>
      <c r="B4831" s="51" t="s">
        <v>46</v>
      </c>
      <c r="C4831" s="53">
        <v>43904</v>
      </c>
      <c r="D4831" s="4">
        <v>0</v>
      </c>
      <c r="E4831" s="29">
        <v>0</v>
      </c>
      <c r="G4831" s="133" t="e">
        <f>F4831+G4807</f>
        <v>#REF!</v>
      </c>
      <c r="H4831" s="92">
        <f t="shared" si="336"/>
        <v>0</v>
      </c>
      <c r="I4831" s="92" t="e">
        <f t="shared" si="334"/>
        <v>#NUM!</v>
      </c>
      <c r="J4831" s="149" t="e">
        <f t="shared" si="337"/>
        <v>#NUM!</v>
      </c>
    </row>
    <row r="4832" spans="1:10" ht="15.75" thickBot="1" x14ac:dyDescent="0.3">
      <c r="A4832" s="92">
        <f t="shared" si="335"/>
        <v>13</v>
      </c>
      <c r="B4832" s="51" t="s">
        <v>46</v>
      </c>
      <c r="C4832" s="53">
        <v>43905</v>
      </c>
      <c r="D4832" s="4">
        <v>2</v>
      </c>
      <c r="E4832" s="29">
        <v>2</v>
      </c>
      <c r="G4832" s="133">
        <f>F4832+G4808</f>
        <v>317</v>
      </c>
      <c r="H4832" s="92">
        <f t="shared" si="336"/>
        <v>2</v>
      </c>
      <c r="I4832" s="92">
        <f t="shared" si="334"/>
        <v>0.69314718055994529</v>
      </c>
      <c r="J4832" s="149" t="e">
        <f t="shared" si="337"/>
        <v>#NUM!</v>
      </c>
    </row>
    <row r="4833" spans="1:10" ht="15.75" thickBot="1" x14ac:dyDescent="0.3">
      <c r="A4833" s="92">
        <f t="shared" si="335"/>
        <v>14</v>
      </c>
      <c r="B4833" s="51" t="s">
        <v>46</v>
      </c>
      <c r="C4833" s="53">
        <v>43906</v>
      </c>
      <c r="D4833" s="4">
        <v>0</v>
      </c>
      <c r="E4833" s="29">
        <v>2</v>
      </c>
      <c r="G4833" s="133">
        <f>F4833+G4809</f>
        <v>359</v>
      </c>
      <c r="H4833" s="92">
        <f t="shared" si="336"/>
        <v>2</v>
      </c>
      <c r="I4833" s="92">
        <f t="shared" si="334"/>
        <v>0.69314718055994529</v>
      </c>
      <c r="J4833" s="149" t="e">
        <f t="shared" si="337"/>
        <v>#NUM!</v>
      </c>
    </row>
    <row r="4834" spans="1:10" ht="15.75" thickBot="1" x14ac:dyDescent="0.3">
      <c r="A4834" s="92">
        <f t="shared" si="335"/>
        <v>15</v>
      </c>
      <c r="B4834" s="51" t="s">
        <v>46</v>
      </c>
      <c r="C4834" s="53">
        <v>43907</v>
      </c>
      <c r="D4834" s="4">
        <v>0</v>
      </c>
      <c r="E4834" s="29">
        <v>2</v>
      </c>
      <c r="G4834" s="133" t="e">
        <f>F4834+G4810</f>
        <v>#REF!</v>
      </c>
      <c r="H4834" s="92">
        <f t="shared" si="336"/>
        <v>2</v>
      </c>
      <c r="I4834" s="92">
        <f t="shared" si="334"/>
        <v>0.69314718055994529</v>
      </c>
      <c r="J4834" s="149" t="e">
        <f t="shared" si="337"/>
        <v>#NUM!</v>
      </c>
    </row>
    <row r="4835" spans="1:10" ht="15.75" thickBot="1" x14ac:dyDescent="0.3">
      <c r="A4835" s="92">
        <f t="shared" si="335"/>
        <v>16</v>
      </c>
      <c r="B4835" s="51" t="s">
        <v>46</v>
      </c>
      <c r="C4835" s="53">
        <v>43908</v>
      </c>
      <c r="D4835" s="4">
        <v>0</v>
      </c>
      <c r="E4835" s="29">
        <v>2</v>
      </c>
      <c r="G4835" s="133" t="e">
        <f>F4835+G4811</f>
        <v>#REF!</v>
      </c>
      <c r="H4835" s="92">
        <f t="shared" si="336"/>
        <v>2</v>
      </c>
      <c r="I4835" s="92">
        <f t="shared" si="334"/>
        <v>0.69314718055994529</v>
      </c>
      <c r="J4835" s="149" t="e">
        <f t="shared" si="337"/>
        <v>#NUM!</v>
      </c>
    </row>
    <row r="4836" spans="1:10" ht="15.75" thickBot="1" x14ac:dyDescent="0.3">
      <c r="A4836" s="92">
        <f t="shared" si="335"/>
        <v>17</v>
      </c>
      <c r="B4836" s="51" t="s">
        <v>46</v>
      </c>
      <c r="C4836" s="53">
        <v>43909</v>
      </c>
      <c r="D4836" s="4">
        <v>0</v>
      </c>
      <c r="E4836" s="29">
        <v>2</v>
      </c>
      <c r="G4836" s="133">
        <f>F4836+G4812</f>
        <v>214</v>
      </c>
      <c r="H4836" s="92">
        <f t="shared" si="336"/>
        <v>2</v>
      </c>
      <c r="I4836" s="92">
        <f t="shared" si="334"/>
        <v>0.69314718055994529</v>
      </c>
      <c r="J4836" s="149" t="e">
        <f t="shared" si="337"/>
        <v>#NUM!</v>
      </c>
    </row>
    <row r="4837" spans="1:10" ht="15.75" thickBot="1" x14ac:dyDescent="0.3">
      <c r="A4837" s="92">
        <f t="shared" si="335"/>
        <v>18</v>
      </c>
      <c r="B4837" s="51" t="s">
        <v>46</v>
      </c>
      <c r="C4837" s="53">
        <v>43910</v>
      </c>
      <c r="D4837" s="4">
        <v>1</v>
      </c>
      <c r="E4837" s="29">
        <v>3</v>
      </c>
      <c r="G4837" s="133">
        <f>F4837+G4813</f>
        <v>53</v>
      </c>
      <c r="H4837" s="92">
        <f t="shared" si="336"/>
        <v>3</v>
      </c>
      <c r="I4837" s="92">
        <f t="shared" si="334"/>
        <v>1.0986122886681098</v>
      </c>
      <c r="J4837" s="149" t="e">
        <f t="shared" si="337"/>
        <v>#NUM!</v>
      </c>
    </row>
    <row r="4838" spans="1:10" ht="15.75" thickBot="1" x14ac:dyDescent="0.3">
      <c r="A4838" s="92">
        <f t="shared" si="335"/>
        <v>19</v>
      </c>
      <c r="B4838" s="51" t="s">
        <v>46</v>
      </c>
      <c r="C4838" s="53">
        <v>43911</v>
      </c>
      <c r="D4838" s="4">
        <v>3</v>
      </c>
      <c r="E4838" s="29">
        <v>6</v>
      </c>
      <c r="G4838" s="133">
        <f>F4838+G4814</f>
        <v>49</v>
      </c>
      <c r="H4838" s="92">
        <f t="shared" si="336"/>
        <v>6</v>
      </c>
      <c r="I4838" s="92">
        <f t="shared" si="334"/>
        <v>1.791759469228055</v>
      </c>
      <c r="J4838" s="149" t="e">
        <f t="shared" si="337"/>
        <v>#NUM!</v>
      </c>
    </row>
    <row r="4839" spans="1:10" ht="15.75" thickBot="1" x14ac:dyDescent="0.3">
      <c r="A4839" s="92">
        <f t="shared" si="335"/>
        <v>20</v>
      </c>
      <c r="B4839" s="51" t="s">
        <v>46</v>
      </c>
      <c r="C4839" s="53">
        <v>43912</v>
      </c>
      <c r="D4839" s="4">
        <v>0</v>
      </c>
      <c r="E4839" s="29">
        <v>6</v>
      </c>
      <c r="G4839" s="133">
        <f>F4839+G4815</f>
        <v>27</v>
      </c>
      <c r="H4839" s="92">
        <f t="shared" si="336"/>
        <v>6</v>
      </c>
      <c r="I4839" s="92">
        <f t="shared" si="334"/>
        <v>1.791759469228055</v>
      </c>
      <c r="J4839" s="149">
        <f t="shared" si="337"/>
        <v>4.043430776706268</v>
      </c>
    </row>
    <row r="4840" spans="1:10" ht="15.75" thickBot="1" x14ac:dyDescent="0.3">
      <c r="A4840" s="92">
        <f t="shared" si="335"/>
        <v>21</v>
      </c>
      <c r="B4840" s="51" t="s">
        <v>46</v>
      </c>
      <c r="C4840" s="53">
        <v>43913</v>
      </c>
      <c r="D4840" s="4">
        <v>0</v>
      </c>
      <c r="E4840" s="29">
        <v>6</v>
      </c>
      <c r="G4840" s="133">
        <f>F4840+G4816</f>
        <v>76</v>
      </c>
      <c r="H4840" s="92">
        <f t="shared" si="336"/>
        <v>6</v>
      </c>
      <c r="I4840" s="92">
        <f t="shared" si="334"/>
        <v>1.791759469228055</v>
      </c>
      <c r="J4840" s="149">
        <f t="shared" si="337"/>
        <v>3.4483607954305562</v>
      </c>
    </row>
    <row r="4841" spans="1:10" ht="15.75" thickBot="1" x14ac:dyDescent="0.3">
      <c r="A4841" s="92">
        <f t="shared" si="335"/>
        <v>22</v>
      </c>
      <c r="B4841" s="51" t="s">
        <v>46</v>
      </c>
      <c r="C4841" s="53">
        <v>43914</v>
      </c>
      <c r="D4841" s="4">
        <v>4</v>
      </c>
      <c r="E4841" s="29">
        <v>10</v>
      </c>
      <c r="G4841" s="133">
        <f>F4841+G4817</f>
        <v>2</v>
      </c>
      <c r="H4841" s="92">
        <f t="shared" si="336"/>
        <v>10</v>
      </c>
      <c r="I4841" s="92">
        <f t="shared" si="334"/>
        <v>2.3025850929940459</v>
      </c>
      <c r="J4841" s="149">
        <f t="shared" si="337"/>
        <v>2.8062488923624174</v>
      </c>
    </row>
    <row r="4842" spans="1:10" ht="15.75" thickBot="1" x14ac:dyDescent="0.3">
      <c r="A4842" s="92">
        <f t="shared" si="335"/>
        <v>23</v>
      </c>
      <c r="B4842" s="51" t="s">
        <v>46</v>
      </c>
      <c r="C4842" s="53">
        <v>43915</v>
      </c>
      <c r="D4842" s="4">
        <v>1</v>
      </c>
      <c r="E4842" s="29">
        <v>11</v>
      </c>
      <c r="G4842" s="133">
        <f>F4842+G4818</f>
        <v>78</v>
      </c>
      <c r="H4842" s="92">
        <f t="shared" si="336"/>
        <v>11</v>
      </c>
      <c r="I4842" s="92">
        <f t="shared" si="334"/>
        <v>2.3978952727983707</v>
      </c>
      <c r="J4842" s="149">
        <f t="shared" si="337"/>
        <v>2.6393795206820365</v>
      </c>
    </row>
    <row r="4843" spans="1:10" ht="15.75" thickBot="1" x14ac:dyDescent="0.3">
      <c r="A4843" s="92">
        <f t="shared" si="335"/>
        <v>24</v>
      </c>
      <c r="B4843" s="51" t="s">
        <v>46</v>
      </c>
      <c r="C4843" s="53">
        <v>43916</v>
      </c>
      <c r="D4843" s="4">
        <v>3</v>
      </c>
      <c r="E4843" s="29">
        <v>14</v>
      </c>
      <c r="G4843" s="133">
        <f>F4843+G4819</f>
        <v>95</v>
      </c>
      <c r="H4843" s="92">
        <f t="shared" si="336"/>
        <v>14</v>
      </c>
      <c r="I4843" s="92">
        <f t="shared" si="334"/>
        <v>2.6390573296152584</v>
      </c>
      <c r="J4843" s="149">
        <f t="shared" si="337"/>
        <v>2.6893143796852446</v>
      </c>
    </row>
    <row r="4844" spans="1:10" ht="15.75" thickBot="1" x14ac:dyDescent="0.3">
      <c r="A4844" s="92">
        <f t="shared" si="335"/>
        <v>25</v>
      </c>
      <c r="B4844" s="51" t="s">
        <v>46</v>
      </c>
      <c r="C4844" s="53">
        <v>43917</v>
      </c>
      <c r="D4844" s="4">
        <v>0</v>
      </c>
      <c r="E4844" s="29">
        <v>14</v>
      </c>
      <c r="G4844" s="133">
        <f>F4844+G4820</f>
        <v>0</v>
      </c>
      <c r="H4844" s="92">
        <f t="shared" si="336"/>
        <v>14</v>
      </c>
      <c r="I4844" s="92">
        <f t="shared" si="334"/>
        <v>2.6390573296152584</v>
      </c>
      <c r="J4844" s="149">
        <f t="shared" si="337"/>
        <v>3.3560959202074088</v>
      </c>
    </row>
    <row r="4845" spans="1:10" ht="15.75" thickBot="1" x14ac:dyDescent="0.3">
      <c r="A4845" s="92">
        <f t="shared" si="335"/>
        <v>26</v>
      </c>
      <c r="B4845" s="51" t="s">
        <v>46</v>
      </c>
      <c r="C4845" s="53">
        <v>43918</v>
      </c>
      <c r="D4845" s="4">
        <v>4</v>
      </c>
      <c r="E4845" s="29">
        <v>18</v>
      </c>
      <c r="G4845" s="133">
        <f>F4845+G4821</f>
        <v>123</v>
      </c>
      <c r="H4845" s="92">
        <f t="shared" si="336"/>
        <v>18</v>
      </c>
      <c r="I4845" s="92">
        <f t="shared" si="334"/>
        <v>2.8903717578961645</v>
      </c>
      <c r="J4845" s="149">
        <f t="shared" si="337"/>
        <v>3.9978334789484111</v>
      </c>
    </row>
    <row r="4846" spans="1:10" ht="15.75" thickBot="1" x14ac:dyDescent="0.3">
      <c r="A4846" s="92">
        <f t="shared" si="335"/>
        <v>27</v>
      </c>
      <c r="B4846" s="51" t="s">
        <v>46</v>
      </c>
      <c r="C4846" s="53">
        <v>43919</v>
      </c>
      <c r="D4846" s="4">
        <v>3</v>
      </c>
      <c r="E4846" s="29">
        <v>21</v>
      </c>
      <c r="G4846" s="133">
        <f>F4846+G4822</f>
        <v>116</v>
      </c>
      <c r="H4846" s="92">
        <f t="shared" si="336"/>
        <v>21</v>
      </c>
      <c r="I4846" s="92">
        <f t="shared" si="334"/>
        <v>3.044522437723423</v>
      </c>
      <c r="J4846" s="149">
        <f t="shared" si="337"/>
        <v>3.7532672286833404</v>
      </c>
    </row>
    <row r="4847" spans="1:10" ht="15.75" thickBot="1" x14ac:dyDescent="0.3">
      <c r="A4847" s="92">
        <f t="shared" si="335"/>
        <v>28</v>
      </c>
      <c r="B4847" s="51" t="s">
        <v>46</v>
      </c>
      <c r="C4847" s="53">
        <v>43920</v>
      </c>
      <c r="D4847" s="4">
        <v>11</v>
      </c>
      <c r="E4847" s="29">
        <v>32</v>
      </c>
      <c r="G4847" s="133" t="e">
        <f>F4847+G4823</f>
        <v>#REF!</v>
      </c>
      <c r="H4847" s="92">
        <f t="shared" si="336"/>
        <v>32</v>
      </c>
      <c r="I4847" s="92">
        <f t="shared" si="334"/>
        <v>3.4657359027997265</v>
      </c>
      <c r="J4847" s="149">
        <f t="shared" si="337"/>
        <v>3.4442195325009988</v>
      </c>
    </row>
    <row r="4848" spans="1:10" ht="15.75" thickBot="1" x14ac:dyDescent="0.3">
      <c r="A4848" s="92">
        <f t="shared" si="335"/>
        <v>29</v>
      </c>
      <c r="B4848" s="51" t="s">
        <v>46</v>
      </c>
      <c r="C4848" s="53">
        <v>43921</v>
      </c>
      <c r="D4848" s="4">
        <v>7</v>
      </c>
      <c r="E4848" s="29">
        <v>39</v>
      </c>
      <c r="G4848" s="133" t="e">
        <f>F4848+G4824</f>
        <v>#REF!</v>
      </c>
      <c r="H4848" s="92">
        <f t="shared" si="336"/>
        <v>39</v>
      </c>
      <c r="I4848" s="92">
        <f t="shared" si="334"/>
        <v>3.6635616461296463</v>
      </c>
      <c r="J4848" s="149">
        <f t="shared" si="337"/>
        <v>3.5646662606759074</v>
      </c>
    </row>
    <row r="4849" spans="1:10" ht="15.75" thickBot="1" x14ac:dyDescent="0.3">
      <c r="A4849" s="92">
        <f t="shared" si="335"/>
        <v>30</v>
      </c>
      <c r="B4849" s="52" t="s">
        <v>46</v>
      </c>
      <c r="C4849" s="53">
        <v>43922</v>
      </c>
      <c r="D4849" s="4">
        <v>0</v>
      </c>
      <c r="E4849" s="136">
        <v>39</v>
      </c>
      <c r="G4849" s="134" t="e">
        <f>F4849+G4825</f>
        <v>#REF!</v>
      </c>
      <c r="H4849" s="92">
        <f t="shared" si="336"/>
        <v>39</v>
      </c>
      <c r="I4849" s="92">
        <f t="shared" si="334"/>
        <v>3.6635616461296463</v>
      </c>
      <c r="J4849" s="149">
        <f t="shared" si="337"/>
        <v>3.5040357233927284</v>
      </c>
    </row>
    <row r="4850" spans="1:10" ht="15.75" thickBot="1" x14ac:dyDescent="0.3">
      <c r="A4850" s="92">
        <f t="shared" si="335"/>
        <v>31</v>
      </c>
      <c r="B4850" s="148" t="s">
        <v>46</v>
      </c>
      <c r="C4850" s="53">
        <v>43923</v>
      </c>
      <c r="D4850" s="4">
        <v>24</v>
      </c>
      <c r="E4850" s="135">
        <v>63</v>
      </c>
      <c r="G4850" s="132" t="e">
        <f>F4850+G4826</f>
        <v>#REF!</v>
      </c>
      <c r="H4850" s="92">
        <f t="shared" si="336"/>
        <v>63</v>
      </c>
      <c r="I4850" s="92">
        <f t="shared" si="334"/>
        <v>4.1431347263915326</v>
      </c>
      <c r="J4850" s="149">
        <f t="shared" si="337"/>
        <v>3.1657703971910229</v>
      </c>
    </row>
    <row r="4851" spans="1:10" ht="15.75" thickBot="1" x14ac:dyDescent="0.3">
      <c r="A4851" s="92">
        <f t="shared" si="335"/>
        <v>32</v>
      </c>
      <c r="B4851" s="51" t="s">
        <v>46</v>
      </c>
      <c r="C4851" s="53">
        <v>43924</v>
      </c>
      <c r="D4851" s="4">
        <v>1</v>
      </c>
      <c r="E4851" s="29">
        <v>64</v>
      </c>
      <c r="G4851" s="133">
        <f>F4851+G4827</f>
        <v>314</v>
      </c>
      <c r="H4851" s="92">
        <f t="shared" si="336"/>
        <v>64</v>
      </c>
      <c r="I4851" s="92">
        <f t="shared" si="334"/>
        <v>4.1588830833596715</v>
      </c>
      <c r="J4851" s="149">
        <f t="shared" si="337"/>
        <v>3.0713039673497984</v>
      </c>
    </row>
    <row r="4852" spans="1:10" ht="15.75" thickBot="1" x14ac:dyDescent="0.3">
      <c r="A4852" s="92">
        <f t="shared" si="335"/>
        <v>33</v>
      </c>
      <c r="B4852" s="51" t="s">
        <v>46</v>
      </c>
      <c r="C4852" s="53">
        <v>43925</v>
      </c>
      <c r="D4852" s="4">
        <v>8</v>
      </c>
      <c r="E4852" s="29">
        <v>72</v>
      </c>
      <c r="G4852" s="133" t="e">
        <f>F4852+G4828</f>
        <v>#REF!</v>
      </c>
      <c r="H4852" s="92">
        <f t="shared" si="336"/>
        <v>72</v>
      </c>
      <c r="I4852" s="92">
        <f t="shared" si="334"/>
        <v>4.2766661190160553</v>
      </c>
      <c r="J4852" s="149">
        <f t="shared" si="337"/>
        <v>3.3640028058657863</v>
      </c>
    </row>
    <row r="4853" spans="1:10" ht="15.75" thickBot="1" x14ac:dyDescent="0.3">
      <c r="A4853" s="92">
        <f t="shared" si="335"/>
        <v>34</v>
      </c>
      <c r="B4853" s="51" t="s">
        <v>46</v>
      </c>
      <c r="C4853" s="53">
        <v>43926</v>
      </c>
      <c r="D4853" s="4">
        <v>3</v>
      </c>
      <c r="E4853" s="29">
        <v>75</v>
      </c>
      <c r="G4853" s="133">
        <f>F4853+G4829</f>
        <v>331</v>
      </c>
      <c r="H4853" s="92">
        <f t="shared" si="336"/>
        <v>75</v>
      </c>
      <c r="I4853" s="92">
        <f t="shared" si="334"/>
        <v>4.3174881135363101</v>
      </c>
      <c r="J4853" s="149">
        <f t="shared" si="337"/>
        <v>3.899575725037618</v>
      </c>
    </row>
    <row r="4854" spans="1:10" ht="15.75" thickBot="1" x14ac:dyDescent="0.3">
      <c r="A4854" s="92">
        <f t="shared" si="335"/>
        <v>35</v>
      </c>
      <c r="B4854" s="51" t="s">
        <v>46</v>
      </c>
      <c r="C4854" s="53">
        <v>43927</v>
      </c>
      <c r="D4854" s="4">
        <v>2</v>
      </c>
      <c r="E4854" s="29">
        <v>77</v>
      </c>
      <c r="G4854" s="133" t="e">
        <f>F4854+G4830</f>
        <v>#REF!</v>
      </c>
      <c r="H4854" s="92">
        <f t="shared" si="336"/>
        <v>77</v>
      </c>
      <c r="I4854" s="92">
        <f t="shared" si="334"/>
        <v>4.3438054218536841</v>
      </c>
      <c r="J4854" s="149">
        <f t="shared" si="337"/>
        <v>5.1657731766479031</v>
      </c>
    </row>
    <row r="4855" spans="1:10" ht="15.75" thickBot="1" x14ac:dyDescent="0.3">
      <c r="A4855" s="92">
        <f t="shared" si="335"/>
        <v>36</v>
      </c>
      <c r="B4855" s="51" t="s">
        <v>46</v>
      </c>
      <c r="C4855" s="53">
        <v>43928</v>
      </c>
      <c r="D4855" s="4">
        <v>2</v>
      </c>
      <c r="E4855" s="29">
        <v>79</v>
      </c>
      <c r="G4855" s="133" t="e">
        <f>F4855+G4831</f>
        <v>#REF!</v>
      </c>
      <c r="H4855" s="92">
        <f t="shared" si="336"/>
        <v>79</v>
      </c>
      <c r="I4855" s="92">
        <f t="shared" si="334"/>
        <v>4.3694478524670215</v>
      </c>
      <c r="J4855" s="149">
        <f t="shared" si="337"/>
        <v>6.4814251606987225</v>
      </c>
    </row>
    <row r="4856" spans="1:10" ht="15.75" thickBot="1" x14ac:dyDescent="0.3">
      <c r="A4856" s="92">
        <f t="shared" si="335"/>
        <v>37</v>
      </c>
      <c r="B4856" s="51" t="s">
        <v>46</v>
      </c>
      <c r="C4856" s="53">
        <v>43929</v>
      </c>
      <c r="D4856" s="4">
        <v>2</v>
      </c>
      <c r="E4856" s="29">
        <v>81</v>
      </c>
      <c r="G4856" s="133">
        <f>F4856+G4832</f>
        <v>317</v>
      </c>
      <c r="H4856" s="92">
        <f t="shared" si="336"/>
        <v>81</v>
      </c>
      <c r="I4856" s="92">
        <f t="shared" si="334"/>
        <v>4.3944491546724391</v>
      </c>
      <c r="J4856" s="149">
        <f t="shared" si="337"/>
        <v>8.5081454003388863</v>
      </c>
    </row>
    <row r="4857" spans="1:10" ht="15.75" thickBot="1" x14ac:dyDescent="0.3">
      <c r="A4857" s="92">
        <f t="shared" si="335"/>
        <v>38</v>
      </c>
      <c r="B4857" s="51" t="s">
        <v>46</v>
      </c>
      <c r="C4857" s="53">
        <v>43930</v>
      </c>
      <c r="D4857" s="4">
        <v>0</v>
      </c>
      <c r="E4857" s="29">
        <v>81</v>
      </c>
      <c r="G4857" s="133">
        <f>F4857+G4833</f>
        <v>359</v>
      </c>
      <c r="H4857" s="92">
        <f t="shared" si="336"/>
        <v>81</v>
      </c>
      <c r="I4857" s="92">
        <f t="shared" si="334"/>
        <v>4.3944491546724391</v>
      </c>
      <c r="J4857" s="149">
        <f t="shared" si="337"/>
        <v>17.961092448610092</v>
      </c>
    </row>
    <row r="4858" spans="1:10" ht="15.75" thickBot="1" x14ac:dyDescent="0.3">
      <c r="A4858" s="92">
        <f t="shared" si="335"/>
        <v>39</v>
      </c>
      <c r="B4858" s="51" t="s">
        <v>46</v>
      </c>
      <c r="C4858" s="53">
        <v>43931</v>
      </c>
      <c r="D4858" s="4">
        <v>2</v>
      </c>
      <c r="E4858" s="29">
        <v>83</v>
      </c>
      <c r="G4858" s="133" t="e">
        <f>F4858+G4834</f>
        <v>#REF!</v>
      </c>
      <c r="H4858" s="92">
        <f t="shared" si="336"/>
        <v>83</v>
      </c>
      <c r="I4858" s="92">
        <f t="shared" si="334"/>
        <v>4.4188406077965983</v>
      </c>
      <c r="J4858" s="149">
        <f t="shared" si="337"/>
        <v>21.846615493029088</v>
      </c>
    </row>
    <row r="4859" spans="1:10" ht="15.75" thickBot="1" x14ac:dyDescent="0.3">
      <c r="A4859" s="92">
        <f t="shared" si="335"/>
        <v>40</v>
      </c>
      <c r="B4859" s="51" t="s">
        <v>46</v>
      </c>
      <c r="C4859" s="53">
        <v>43932</v>
      </c>
      <c r="D4859" s="4">
        <v>8</v>
      </c>
      <c r="E4859" s="29">
        <v>91</v>
      </c>
      <c r="G4859" s="133" t="e">
        <f>F4859+G4835</f>
        <v>#REF!</v>
      </c>
      <c r="H4859" s="92">
        <f t="shared" si="336"/>
        <v>91</v>
      </c>
      <c r="I4859" s="92">
        <f t="shared" si="334"/>
        <v>4.5108595065168497</v>
      </c>
      <c r="J4859" s="149">
        <f t="shared" si="337"/>
        <v>25.063772255962075</v>
      </c>
    </row>
    <row r="4860" spans="1:10" ht="15.75" thickBot="1" x14ac:dyDescent="0.3">
      <c r="A4860" s="92">
        <f t="shared" si="335"/>
        <v>41</v>
      </c>
      <c r="B4860" s="51" t="s">
        <v>46</v>
      </c>
      <c r="C4860" s="53">
        <v>43933</v>
      </c>
      <c r="D4860" s="4">
        <v>4</v>
      </c>
      <c r="E4860" s="29">
        <v>95</v>
      </c>
      <c r="G4860" s="133">
        <f>F4860+G4836</f>
        <v>214</v>
      </c>
      <c r="H4860" s="92">
        <f t="shared" si="336"/>
        <v>95</v>
      </c>
      <c r="I4860" s="92">
        <f t="shared" si="334"/>
        <v>4.5538768916005408</v>
      </c>
      <c r="J4860" s="149">
        <f t="shared" si="337"/>
        <v>22.069980392068544</v>
      </c>
    </row>
    <row r="4861" spans="1:10" ht="15.75" thickBot="1" x14ac:dyDescent="0.3">
      <c r="A4861" s="92">
        <f t="shared" si="335"/>
        <v>42</v>
      </c>
      <c r="B4861" s="51" t="s">
        <v>46</v>
      </c>
      <c r="C4861" s="53">
        <v>43934</v>
      </c>
      <c r="D4861" s="4">
        <v>4</v>
      </c>
      <c r="E4861" s="29">
        <v>99</v>
      </c>
      <c r="G4861" s="133">
        <f>F4861+G4837</f>
        <v>53</v>
      </c>
      <c r="H4861" s="92">
        <f t="shared" si="336"/>
        <v>99</v>
      </c>
      <c r="I4861" s="92">
        <f t="shared" si="334"/>
        <v>4.5951198501345898</v>
      </c>
      <c r="J4861" s="149">
        <f t="shared" si="337"/>
        <v>19.058906601355758</v>
      </c>
    </row>
    <row r="4862" spans="1:10" ht="15.75" thickBot="1" x14ac:dyDescent="0.3">
      <c r="A4862" s="92">
        <f t="shared" si="335"/>
        <v>43</v>
      </c>
      <c r="B4862" s="51" t="s">
        <v>46</v>
      </c>
      <c r="C4862" s="53">
        <v>43935</v>
      </c>
      <c r="D4862" s="4">
        <v>8</v>
      </c>
      <c r="E4862" s="29">
        <v>107</v>
      </c>
      <c r="G4862" s="133">
        <f>F4862+G4838</f>
        <v>49</v>
      </c>
      <c r="H4862" s="92">
        <f t="shared" si="336"/>
        <v>107</v>
      </c>
      <c r="I4862" s="92">
        <f t="shared" si="334"/>
        <v>4.6728288344619058</v>
      </c>
      <c r="J4862" s="149">
        <f t="shared" si="337"/>
        <v>15.747710345707869</v>
      </c>
    </row>
    <row r="4863" spans="1:10" ht="15.75" thickBot="1" x14ac:dyDescent="0.3">
      <c r="A4863" s="92">
        <f t="shared" si="335"/>
        <v>44</v>
      </c>
      <c r="B4863" s="51" t="s">
        <v>46</v>
      </c>
      <c r="C4863" s="53">
        <v>43936</v>
      </c>
      <c r="D4863" s="4">
        <v>3</v>
      </c>
      <c r="E4863" s="29">
        <v>110</v>
      </c>
      <c r="G4863" s="133">
        <f>F4863+G4839</f>
        <v>27</v>
      </c>
      <c r="H4863" s="92">
        <f t="shared" si="336"/>
        <v>110</v>
      </c>
      <c r="I4863" s="92">
        <f t="shared" si="334"/>
        <v>4.7004803657924166</v>
      </c>
      <c r="J4863" s="149">
        <f t="shared" si="337"/>
        <v>14.180409248931289</v>
      </c>
    </row>
    <row r="4864" spans="1:10" ht="15.75" thickBot="1" x14ac:dyDescent="0.3">
      <c r="A4864" s="92">
        <f t="shared" si="335"/>
        <v>45</v>
      </c>
      <c r="B4864" s="51" t="s">
        <v>46</v>
      </c>
      <c r="C4864" s="53">
        <v>43937</v>
      </c>
      <c r="D4864" s="4">
        <v>7</v>
      </c>
      <c r="E4864" s="29">
        <v>117</v>
      </c>
      <c r="G4864" s="133">
        <f>F4864+G4840</f>
        <v>76</v>
      </c>
      <c r="H4864" s="92">
        <f t="shared" si="336"/>
        <v>117</v>
      </c>
      <c r="I4864" s="92">
        <f t="shared" si="334"/>
        <v>4.7621739347977563</v>
      </c>
      <c r="J4864" s="149">
        <f t="shared" si="337"/>
        <v>12.911709695933043</v>
      </c>
    </row>
    <row r="4865" spans="1:10" ht="15.75" thickBot="1" x14ac:dyDescent="0.3">
      <c r="A4865" s="92">
        <f t="shared" si="335"/>
        <v>46</v>
      </c>
      <c r="B4865" s="51" t="s">
        <v>46</v>
      </c>
      <c r="C4865" s="53">
        <v>43938</v>
      </c>
      <c r="D4865" s="4">
        <v>2</v>
      </c>
      <c r="E4865" s="29">
        <v>119</v>
      </c>
      <c r="G4865" s="133">
        <f>F4865+G4841</f>
        <v>2</v>
      </c>
      <c r="H4865" s="92">
        <f t="shared" si="336"/>
        <v>119</v>
      </c>
      <c r="I4865" s="92">
        <f t="shared" si="334"/>
        <v>4.7791234931115296</v>
      </c>
      <c r="J4865" s="149">
        <f t="shared" si="337"/>
        <v>13.5529308205481</v>
      </c>
    </row>
    <row r="4866" spans="1:10" ht="15.75" thickBot="1" x14ac:dyDescent="0.3">
      <c r="A4866" s="92">
        <f t="shared" si="335"/>
        <v>47</v>
      </c>
      <c r="B4866" s="51" t="s">
        <v>46</v>
      </c>
      <c r="C4866" s="53">
        <v>43939</v>
      </c>
      <c r="D4866" s="4">
        <v>0</v>
      </c>
      <c r="E4866" s="29">
        <v>119</v>
      </c>
      <c r="G4866" s="133">
        <f>F4866+G4842</f>
        <v>78</v>
      </c>
      <c r="H4866" s="92">
        <f t="shared" si="336"/>
        <v>119</v>
      </c>
      <c r="I4866" s="92">
        <f t="shared" ref="I4866:I4929" si="338">LN(H4866)</f>
        <v>4.7791234931115296</v>
      </c>
      <c r="J4866" s="149">
        <f t="shared" si="337"/>
        <v>16.480639285086671</v>
      </c>
    </row>
    <row r="4867" spans="1:10" ht="15.75" thickBot="1" x14ac:dyDescent="0.3">
      <c r="A4867" s="92">
        <f t="shared" si="335"/>
        <v>48</v>
      </c>
      <c r="B4867" s="51" t="s">
        <v>46</v>
      </c>
      <c r="C4867" s="53">
        <v>43940</v>
      </c>
      <c r="D4867" s="4">
        <v>3</v>
      </c>
      <c r="E4867" s="29">
        <v>122</v>
      </c>
      <c r="G4867" s="133">
        <f>F4867+G4843</f>
        <v>95</v>
      </c>
      <c r="H4867" s="92">
        <f t="shared" si="336"/>
        <v>122</v>
      </c>
      <c r="I4867" s="92">
        <f t="shared" si="338"/>
        <v>4.8040210447332568</v>
      </c>
      <c r="J4867" s="149">
        <f t="shared" si="337"/>
        <v>19.079915774449603</v>
      </c>
    </row>
    <row r="4868" spans="1:10" ht="15.75" thickBot="1" x14ac:dyDescent="0.3">
      <c r="A4868" s="92">
        <f t="shared" ref="A4868:A4931" si="339">IF(EXACT(B4868,B4867),A4867+1,1)</f>
        <v>49</v>
      </c>
      <c r="B4868" s="51" t="s">
        <v>46</v>
      </c>
      <c r="C4868" s="53">
        <v>43941</v>
      </c>
      <c r="D4868" s="4">
        <v>0</v>
      </c>
      <c r="E4868" s="29">
        <v>122</v>
      </c>
      <c r="G4868" s="133">
        <f>F4868+G4844</f>
        <v>0</v>
      </c>
      <c r="H4868" s="92">
        <f t="shared" si="336"/>
        <v>122</v>
      </c>
      <c r="I4868" s="92">
        <f t="shared" si="338"/>
        <v>4.8040210447332568</v>
      </c>
      <c r="J4868" s="149">
        <f t="shared" si="337"/>
        <v>24.555343858291252</v>
      </c>
    </row>
    <row r="4869" spans="1:10" ht="15.75" thickBot="1" x14ac:dyDescent="0.3">
      <c r="A4869" s="92">
        <f t="shared" si="339"/>
        <v>50</v>
      </c>
      <c r="B4869" s="51" t="s">
        <v>46</v>
      </c>
      <c r="C4869" s="53">
        <v>43942</v>
      </c>
      <c r="D4869" s="4">
        <v>2</v>
      </c>
      <c r="E4869" s="29">
        <v>124</v>
      </c>
      <c r="G4869" s="133">
        <f>F4869+G4845</f>
        <v>123</v>
      </c>
      <c r="H4869" s="92">
        <f t="shared" si="336"/>
        <v>124</v>
      </c>
      <c r="I4869" s="92">
        <f t="shared" si="338"/>
        <v>4.8202815656050371</v>
      </c>
      <c r="J4869" s="149">
        <f t="shared" si="337"/>
        <v>34.752227592745818</v>
      </c>
    </row>
    <row r="4870" spans="1:10" ht="15.75" thickBot="1" x14ac:dyDescent="0.3">
      <c r="A4870" s="92">
        <f t="shared" si="339"/>
        <v>51</v>
      </c>
      <c r="B4870" s="51" t="s">
        <v>46</v>
      </c>
      <c r="C4870" s="53">
        <v>43943</v>
      </c>
      <c r="D4870" s="4">
        <v>0</v>
      </c>
      <c r="E4870" s="29">
        <v>124</v>
      </c>
      <c r="G4870" s="133">
        <f>F4870+G4846</f>
        <v>116</v>
      </c>
      <c r="H4870" s="92">
        <f t="shared" si="336"/>
        <v>124</v>
      </c>
      <c r="I4870" s="92">
        <f t="shared" si="338"/>
        <v>4.8202815656050371</v>
      </c>
      <c r="J4870" s="149">
        <f t="shared" si="337"/>
        <v>47.385546766250833</v>
      </c>
    </row>
    <row r="4871" spans="1:10" ht="15.75" thickBot="1" x14ac:dyDescent="0.3">
      <c r="A4871" s="92">
        <f t="shared" si="339"/>
        <v>52</v>
      </c>
      <c r="B4871" s="51" t="s">
        <v>46</v>
      </c>
      <c r="C4871" s="53">
        <v>43944</v>
      </c>
      <c r="D4871" s="4">
        <v>1</v>
      </c>
      <c r="E4871" s="29">
        <v>125</v>
      </c>
      <c r="G4871" s="133" t="e">
        <f>F4871+G4847</f>
        <v>#REF!</v>
      </c>
      <c r="H4871" s="92">
        <f t="shared" si="336"/>
        <v>125</v>
      </c>
      <c r="I4871" s="92">
        <f t="shared" si="338"/>
        <v>4.8283137373023015</v>
      </c>
      <c r="J4871" s="149">
        <f t="shared" si="337"/>
        <v>73.493042732644454</v>
      </c>
    </row>
    <row r="4872" spans="1:10" ht="15.75" thickBot="1" x14ac:dyDescent="0.3">
      <c r="A4872" s="92">
        <f t="shared" si="339"/>
        <v>53</v>
      </c>
      <c r="B4872" s="51" t="s">
        <v>46</v>
      </c>
      <c r="C4872" s="53">
        <v>43945</v>
      </c>
      <c r="D4872" s="4">
        <v>1</v>
      </c>
      <c r="E4872" s="29">
        <v>126</v>
      </c>
      <c r="G4872" s="133" t="e">
        <f>F4872+G4848</f>
        <v>#REF!</v>
      </c>
      <c r="H4872" s="92">
        <f t="shared" si="336"/>
        <v>126</v>
      </c>
      <c r="I4872" s="92">
        <f t="shared" si="338"/>
        <v>4.836281906951478</v>
      </c>
      <c r="J4872" s="149">
        <f t="shared" si="337"/>
        <v>81.879036598261663</v>
      </c>
    </row>
    <row r="4873" spans="1:10" ht="15.75" thickBot="1" x14ac:dyDescent="0.3">
      <c r="A4873" s="92">
        <f t="shared" si="339"/>
        <v>54</v>
      </c>
      <c r="B4873" s="52" t="s">
        <v>46</v>
      </c>
      <c r="C4873" s="53">
        <v>43946</v>
      </c>
      <c r="D4873" s="4">
        <v>4</v>
      </c>
      <c r="E4873" s="136">
        <v>130</v>
      </c>
      <c r="G4873" s="134" t="e">
        <f>F4873+G4849</f>
        <v>#REF!</v>
      </c>
      <c r="H4873" s="92">
        <f t="shared" si="336"/>
        <v>130</v>
      </c>
      <c r="I4873" s="92">
        <f t="shared" si="338"/>
        <v>4.8675344504555822</v>
      </c>
      <c r="J4873" s="149">
        <f t="shared" si="337"/>
        <v>68.253610840643688</v>
      </c>
    </row>
    <row r="4874" spans="1:10" ht="15.75" thickBot="1" x14ac:dyDescent="0.3">
      <c r="A4874" s="92">
        <f t="shared" si="339"/>
        <v>55</v>
      </c>
      <c r="B4874" s="148" t="s">
        <v>46</v>
      </c>
      <c r="C4874" s="53">
        <v>43947</v>
      </c>
      <c r="D4874" s="4">
        <v>0</v>
      </c>
      <c r="E4874" s="135">
        <v>130</v>
      </c>
      <c r="G4874" s="132" t="e">
        <f>F4874+G4850</f>
        <v>#REF!</v>
      </c>
      <c r="H4874" s="92">
        <f t="shared" si="336"/>
        <v>130</v>
      </c>
      <c r="I4874" s="92">
        <f t="shared" si="338"/>
        <v>4.8675344504555822</v>
      </c>
      <c r="J4874" s="149">
        <f t="shared" si="337"/>
        <v>71.162045412066078</v>
      </c>
    </row>
    <row r="4875" spans="1:10" ht="15.75" thickBot="1" x14ac:dyDescent="0.3">
      <c r="A4875" s="92">
        <f t="shared" si="339"/>
        <v>56</v>
      </c>
      <c r="B4875" s="51" t="s">
        <v>46</v>
      </c>
      <c r="C4875" s="53">
        <v>43948</v>
      </c>
      <c r="D4875" s="4">
        <v>1</v>
      </c>
      <c r="E4875" s="29">
        <v>131</v>
      </c>
      <c r="G4875" s="133">
        <f>F4875+G4851</f>
        <v>314</v>
      </c>
      <c r="H4875" s="92">
        <f t="shared" ref="H4875:H4938" si="340">IF(EXACT(B4875,B4874),D4875+H4874,E4875)</f>
        <v>131</v>
      </c>
      <c r="I4875" s="92">
        <f t="shared" si="338"/>
        <v>4.8751973232011512</v>
      </c>
      <c r="J4875" s="149">
        <f t="shared" si="337"/>
        <v>65.847889560927726</v>
      </c>
    </row>
    <row r="4876" spans="1:10" ht="15.75" thickBot="1" x14ac:dyDescent="0.3">
      <c r="A4876" s="92">
        <f t="shared" si="339"/>
        <v>57</v>
      </c>
      <c r="B4876" s="51" t="s">
        <v>46</v>
      </c>
      <c r="C4876" s="53">
        <v>43949</v>
      </c>
      <c r="D4876" s="4">
        <v>6</v>
      </c>
      <c r="E4876" s="29">
        <v>137</v>
      </c>
      <c r="G4876" s="133">
        <f>F4876+G4851</f>
        <v>314</v>
      </c>
      <c r="H4876" s="92">
        <f t="shared" si="340"/>
        <v>137</v>
      </c>
      <c r="I4876" s="92">
        <f t="shared" si="338"/>
        <v>4.9199809258281251</v>
      </c>
      <c r="J4876" s="149">
        <f t="shared" si="337"/>
        <v>51.921646775676706</v>
      </c>
    </row>
    <row r="4877" spans="1:10" ht="15.75" thickBot="1" x14ac:dyDescent="0.3">
      <c r="A4877" s="92">
        <f t="shared" si="339"/>
        <v>58</v>
      </c>
      <c r="B4877" s="51" t="s">
        <v>46</v>
      </c>
      <c r="C4877" s="53">
        <v>43950</v>
      </c>
      <c r="D4877" s="4">
        <v>0</v>
      </c>
      <c r="E4877" s="29">
        <v>137</v>
      </c>
      <c r="G4877" s="133" t="e">
        <f>F4877+G4852</f>
        <v>#REF!</v>
      </c>
      <c r="H4877" s="92">
        <f t="shared" si="340"/>
        <v>137</v>
      </c>
      <c r="I4877" s="92">
        <f t="shared" si="338"/>
        <v>4.9199809258281251</v>
      </c>
      <c r="J4877" s="149">
        <f t="shared" si="337"/>
        <v>45.738713706601239</v>
      </c>
    </row>
    <row r="4878" spans="1:10" ht="15.75" thickBot="1" x14ac:dyDescent="0.3">
      <c r="A4878" s="92">
        <f t="shared" si="339"/>
        <v>59</v>
      </c>
      <c r="B4878" s="51" t="s">
        <v>46</v>
      </c>
      <c r="C4878" s="53">
        <v>43951</v>
      </c>
      <c r="D4878" s="4">
        <v>2</v>
      </c>
      <c r="E4878" s="29">
        <v>139</v>
      </c>
      <c r="G4878" s="133">
        <f>F4878+G4853</f>
        <v>331</v>
      </c>
      <c r="H4878" s="92">
        <f t="shared" si="340"/>
        <v>139</v>
      </c>
      <c r="I4878" s="92">
        <f t="shared" si="338"/>
        <v>4.9344739331306915</v>
      </c>
      <c r="J4878" s="149">
        <f t="shared" si="337"/>
        <v>43.889295662829355</v>
      </c>
    </row>
    <row r="4879" spans="1:10" ht="15.75" thickBot="1" x14ac:dyDescent="0.3">
      <c r="A4879" s="92">
        <f t="shared" si="339"/>
        <v>60</v>
      </c>
      <c r="B4879" s="51" t="s">
        <v>46</v>
      </c>
      <c r="C4879" s="53">
        <v>43952</v>
      </c>
      <c r="D4879" s="4">
        <v>1</v>
      </c>
      <c r="E4879" s="29">
        <v>140</v>
      </c>
      <c r="G4879" s="133" t="e">
        <f>F4879+G4854</f>
        <v>#REF!</v>
      </c>
      <c r="H4879" s="92">
        <f t="shared" si="340"/>
        <v>140</v>
      </c>
      <c r="I4879" s="92">
        <f t="shared" si="338"/>
        <v>4.9416424226093039</v>
      </c>
      <c r="J4879" s="149">
        <f t="shared" si="337"/>
        <v>45.689673121025599</v>
      </c>
    </row>
    <row r="4880" spans="1:10" ht="15.75" thickBot="1" x14ac:dyDescent="0.3">
      <c r="A4880" s="92">
        <f t="shared" si="339"/>
        <v>61</v>
      </c>
      <c r="B4880" s="51" t="s">
        <v>46</v>
      </c>
      <c r="C4880" s="53">
        <v>43953</v>
      </c>
      <c r="D4880" s="4">
        <v>3</v>
      </c>
      <c r="E4880" s="29">
        <v>143</v>
      </c>
      <c r="G4880" s="133" t="e">
        <f>F4880+G4855</f>
        <v>#REF!</v>
      </c>
      <c r="H4880" s="92">
        <f t="shared" si="340"/>
        <v>143</v>
      </c>
      <c r="I4880" s="92">
        <f t="shared" si="338"/>
        <v>4.962844630259907</v>
      </c>
      <c r="J4880" s="149">
        <f t="shared" si="337"/>
        <v>47.899960265389659</v>
      </c>
    </row>
    <row r="4881" spans="1:10" ht="15.75" thickBot="1" x14ac:dyDescent="0.3">
      <c r="A4881" s="92">
        <f t="shared" si="339"/>
        <v>62</v>
      </c>
      <c r="B4881" s="51" t="s">
        <v>46</v>
      </c>
      <c r="C4881" s="53">
        <v>43954</v>
      </c>
      <c r="D4881" s="4">
        <v>2</v>
      </c>
      <c r="E4881" s="29">
        <v>145</v>
      </c>
      <c r="G4881" s="133">
        <f>F4881+G4856</f>
        <v>317</v>
      </c>
      <c r="H4881" s="92">
        <f t="shared" si="340"/>
        <v>145</v>
      </c>
      <c r="I4881" s="92">
        <f t="shared" si="338"/>
        <v>4.9767337424205742</v>
      </c>
      <c r="J4881" s="149">
        <f t="shared" si="337"/>
        <v>45.412956062313462</v>
      </c>
    </row>
    <row r="4882" spans="1:10" ht="15.75" thickBot="1" x14ac:dyDescent="0.3">
      <c r="A4882" s="92">
        <f t="shared" si="339"/>
        <v>63</v>
      </c>
      <c r="B4882" s="51" t="s">
        <v>46</v>
      </c>
      <c r="C4882" s="53">
        <v>43955</v>
      </c>
      <c r="D4882" s="4">
        <v>0</v>
      </c>
      <c r="E4882" s="29">
        <v>145</v>
      </c>
      <c r="G4882" s="133">
        <f>F4882+G4857</f>
        <v>359</v>
      </c>
      <c r="H4882" s="92">
        <f t="shared" si="340"/>
        <v>145</v>
      </c>
      <c r="I4882" s="92">
        <f t="shared" si="338"/>
        <v>4.9767337424205742</v>
      </c>
      <c r="J4882" s="149">
        <f t="shared" si="337"/>
        <v>51.513283647721565</v>
      </c>
    </row>
    <row r="4883" spans="1:10" ht="15.75" thickBot="1" x14ac:dyDescent="0.3">
      <c r="A4883" s="92">
        <f t="shared" si="339"/>
        <v>64</v>
      </c>
      <c r="B4883" s="51" t="s">
        <v>46</v>
      </c>
      <c r="C4883" s="53">
        <v>43956</v>
      </c>
      <c r="D4883" s="4">
        <v>0</v>
      </c>
      <c r="E4883" s="29">
        <v>145</v>
      </c>
      <c r="G4883" s="133" t="e">
        <f>F4883+G4858</f>
        <v>#REF!</v>
      </c>
      <c r="H4883" s="92">
        <f t="shared" si="340"/>
        <v>145</v>
      </c>
      <c r="I4883" s="92">
        <f t="shared" si="338"/>
        <v>4.9767337424205742</v>
      </c>
      <c r="J4883" s="149">
        <f t="shared" si="337"/>
        <v>70.233147339466484</v>
      </c>
    </row>
    <row r="4884" spans="1:10" ht="15.75" thickBot="1" x14ac:dyDescent="0.3">
      <c r="A4884" s="92">
        <f t="shared" si="339"/>
        <v>65</v>
      </c>
      <c r="B4884" s="51" t="s">
        <v>46</v>
      </c>
      <c r="C4884" s="53">
        <v>43957</v>
      </c>
      <c r="D4884" s="4">
        <v>0</v>
      </c>
      <c r="E4884" s="29">
        <v>145</v>
      </c>
      <c r="G4884" s="133" t="e">
        <f>F4884+G4859</f>
        <v>#REF!</v>
      </c>
      <c r="H4884" s="92">
        <f t="shared" si="340"/>
        <v>145</v>
      </c>
      <c r="I4884" s="92">
        <f t="shared" si="338"/>
        <v>4.9767337424205742</v>
      </c>
      <c r="J4884" s="149">
        <f t="shared" si="337"/>
        <v>80.007992548187758</v>
      </c>
    </row>
    <row r="4885" spans="1:10" ht="15.75" thickBot="1" x14ac:dyDescent="0.3">
      <c r="A4885" s="92">
        <f t="shared" si="339"/>
        <v>66</v>
      </c>
      <c r="B4885" s="51" t="s">
        <v>46</v>
      </c>
      <c r="C4885" s="53">
        <v>43958</v>
      </c>
      <c r="D4885" s="4">
        <v>0</v>
      </c>
      <c r="E4885" s="29">
        <v>145</v>
      </c>
      <c r="G4885" s="133">
        <f>F4885+G4860</f>
        <v>214</v>
      </c>
      <c r="H4885" s="92">
        <f t="shared" si="340"/>
        <v>145</v>
      </c>
      <c r="I4885" s="92">
        <f t="shared" si="338"/>
        <v>4.9767337424205742</v>
      </c>
      <c r="J4885" s="149">
        <f t="shared" si="337"/>
        <v>113.51048460902746</v>
      </c>
    </row>
    <row r="4886" spans="1:10" ht="15.75" thickBot="1" x14ac:dyDescent="0.3">
      <c r="A4886" s="92">
        <f t="shared" si="339"/>
        <v>67</v>
      </c>
      <c r="B4886" s="51" t="s">
        <v>46</v>
      </c>
      <c r="C4886" s="53">
        <v>43959</v>
      </c>
      <c r="D4886" s="4">
        <v>0</v>
      </c>
      <c r="E4886" s="29">
        <v>145</v>
      </c>
      <c r="G4886" s="133">
        <f>F4886+G4861</f>
        <v>53</v>
      </c>
      <c r="H4886" s="92">
        <f t="shared" si="340"/>
        <v>145</v>
      </c>
      <c r="I4886" s="92">
        <f t="shared" si="338"/>
        <v>4.9767337424205742</v>
      </c>
      <c r="J4886" s="149">
        <f t="shared" si="337"/>
        <v>184.78950194587023</v>
      </c>
    </row>
    <row r="4887" spans="1:10" ht="15.75" thickBot="1" x14ac:dyDescent="0.3">
      <c r="A4887" s="92">
        <f t="shared" si="339"/>
        <v>68</v>
      </c>
      <c r="B4887" s="51" t="s">
        <v>46</v>
      </c>
      <c r="C4887" s="53">
        <v>43960</v>
      </c>
      <c r="D4887" s="4">
        <v>1</v>
      </c>
      <c r="E4887" s="29">
        <v>146</v>
      </c>
      <c r="G4887" s="133">
        <f>F4887+G4862</f>
        <v>49</v>
      </c>
      <c r="H4887" s="92">
        <f t="shared" si="340"/>
        <v>146</v>
      </c>
      <c r="I4887" s="92">
        <f t="shared" si="338"/>
        <v>4.9836066217083363</v>
      </c>
      <c r="J4887" s="149">
        <f t="shared" si="337"/>
        <v>400.62467935119827</v>
      </c>
    </row>
    <row r="4888" spans="1:10" ht="15.75" thickBot="1" x14ac:dyDescent="0.3">
      <c r="A4888" s="92">
        <f t="shared" si="339"/>
        <v>69</v>
      </c>
      <c r="B4888" s="51" t="s">
        <v>46</v>
      </c>
      <c r="C4888" s="53">
        <v>43961</v>
      </c>
      <c r="D4888" s="4">
        <v>2</v>
      </c>
      <c r="E4888" s="29">
        <v>148</v>
      </c>
      <c r="G4888" s="133">
        <f>F4888+G4863</f>
        <v>27</v>
      </c>
      <c r="H4888" s="92">
        <f t="shared" si="340"/>
        <v>148</v>
      </c>
      <c r="I4888" s="92">
        <f t="shared" si="338"/>
        <v>4.9972122737641147</v>
      </c>
      <c r="J4888" s="149">
        <f t="shared" si="337"/>
        <v>327.62936635983681</v>
      </c>
    </row>
    <row r="4889" spans="1:10" ht="15.75" thickBot="1" x14ac:dyDescent="0.3">
      <c r="A4889" s="92">
        <f t="shared" si="339"/>
        <v>70</v>
      </c>
      <c r="B4889" s="51" t="s">
        <v>46</v>
      </c>
      <c r="C4889" s="53">
        <v>43962</v>
      </c>
      <c r="D4889" s="4">
        <v>0</v>
      </c>
      <c r="E4889" s="29">
        <v>148</v>
      </c>
      <c r="G4889" s="133">
        <f>F4889+G4864</f>
        <v>76</v>
      </c>
      <c r="H4889" s="92">
        <f t="shared" si="340"/>
        <v>148</v>
      </c>
      <c r="I4889" s="92">
        <f t="shared" si="338"/>
        <v>4.9972122737641147</v>
      </c>
      <c r="J4889" s="149">
        <f t="shared" si="337"/>
        <v>218.59191139040132</v>
      </c>
    </row>
    <row r="4890" spans="1:10" ht="15.75" thickBot="1" x14ac:dyDescent="0.3">
      <c r="A4890" s="92">
        <f t="shared" si="339"/>
        <v>71</v>
      </c>
      <c r="B4890" s="51" t="s">
        <v>46</v>
      </c>
      <c r="C4890" s="53">
        <v>43963</v>
      </c>
      <c r="D4890" s="4">
        <v>0</v>
      </c>
      <c r="E4890" s="29">
        <v>148</v>
      </c>
      <c r="G4890" s="133">
        <f>F4890+G4865</f>
        <v>2</v>
      </c>
      <c r="H4890" s="92">
        <f t="shared" si="340"/>
        <v>148</v>
      </c>
      <c r="I4890" s="92">
        <f t="shared" si="338"/>
        <v>4.9972122737641147</v>
      </c>
      <c r="J4890" s="149">
        <f t="shared" si="337"/>
        <v>185.39788467599118</v>
      </c>
    </row>
    <row r="4891" spans="1:10" ht="15.75" thickBot="1" x14ac:dyDescent="0.3">
      <c r="A4891" s="92">
        <f t="shared" si="339"/>
        <v>72</v>
      </c>
      <c r="B4891" s="51" t="s">
        <v>46</v>
      </c>
      <c r="C4891" s="53">
        <v>43964</v>
      </c>
      <c r="D4891" s="4">
        <v>0</v>
      </c>
      <c r="E4891" s="29">
        <v>148</v>
      </c>
      <c r="G4891" s="133">
        <f>F4891+G4866</f>
        <v>78</v>
      </c>
      <c r="H4891" s="92">
        <f t="shared" si="340"/>
        <v>148</v>
      </c>
      <c r="I4891" s="92">
        <f t="shared" si="338"/>
        <v>4.9972122737641147</v>
      </c>
      <c r="J4891" s="149">
        <f t="shared" ref="J4891:J4954" si="341">LN(2)/SLOPE(I4884:I4891,A4884:A4891)</f>
        <v>181.50665787145843</v>
      </c>
    </row>
    <row r="4892" spans="1:10" ht="15.75" thickBot="1" x14ac:dyDescent="0.3">
      <c r="A4892" s="92">
        <f t="shared" si="339"/>
        <v>73</v>
      </c>
      <c r="B4892" s="51" t="s">
        <v>46</v>
      </c>
      <c r="C4892" s="53">
        <v>43965</v>
      </c>
      <c r="D4892" s="4">
        <v>0</v>
      </c>
      <c r="E4892" s="29">
        <v>148</v>
      </c>
      <c r="G4892" s="133">
        <f>F4892+G4867</f>
        <v>95</v>
      </c>
      <c r="H4892" s="92">
        <f t="shared" si="340"/>
        <v>148</v>
      </c>
      <c r="I4892" s="92">
        <f t="shared" si="338"/>
        <v>4.9972122737641147</v>
      </c>
      <c r="J4892" s="149">
        <f t="shared" si="341"/>
        <v>203.1843203352677</v>
      </c>
    </row>
    <row r="4893" spans="1:10" ht="15.75" thickBot="1" x14ac:dyDescent="0.3">
      <c r="A4893" s="92">
        <f t="shared" si="339"/>
        <v>74</v>
      </c>
      <c r="B4893" s="51" t="s">
        <v>46</v>
      </c>
      <c r="C4893" s="53">
        <v>43966</v>
      </c>
      <c r="D4893" s="4">
        <v>0</v>
      </c>
      <c r="E4893" s="29">
        <v>148</v>
      </c>
      <c r="G4893" s="133">
        <f>F4893+G4868</f>
        <v>0</v>
      </c>
      <c r="H4893" s="92">
        <f t="shared" si="340"/>
        <v>148</v>
      </c>
      <c r="I4893" s="92">
        <f t="shared" si="338"/>
        <v>4.9972122737641147</v>
      </c>
      <c r="J4893" s="149">
        <f t="shared" si="341"/>
        <v>275.4514129341548</v>
      </c>
    </row>
    <row r="4894" spans="1:10" ht="15.75" thickBot="1" x14ac:dyDescent="0.3">
      <c r="A4894" s="92">
        <f t="shared" si="339"/>
        <v>75</v>
      </c>
      <c r="B4894" s="51" t="s">
        <v>46</v>
      </c>
      <c r="C4894" s="53">
        <v>43967</v>
      </c>
      <c r="D4894" s="4">
        <v>0</v>
      </c>
      <c r="E4894" s="29">
        <v>148</v>
      </c>
      <c r="G4894" s="133">
        <f>F4894+G4869</f>
        <v>123</v>
      </c>
      <c r="H4894" s="92">
        <f t="shared" si="340"/>
        <v>148</v>
      </c>
      <c r="I4894" s="92">
        <f t="shared" si="338"/>
        <v>4.9972122737641147</v>
      </c>
      <c r="J4894" s="149">
        <f t="shared" si="341"/>
        <v>611.34638256361768</v>
      </c>
    </row>
    <row r="4895" spans="1:10" ht="15.75" thickBot="1" x14ac:dyDescent="0.3">
      <c r="A4895" s="92">
        <f t="shared" si="339"/>
        <v>76</v>
      </c>
      <c r="B4895" s="51" t="s">
        <v>46</v>
      </c>
      <c r="C4895" s="53">
        <v>43968</v>
      </c>
      <c r="D4895" s="4">
        <v>0</v>
      </c>
      <c r="E4895" s="29">
        <v>148</v>
      </c>
      <c r="G4895" s="133">
        <f>F4895+G4870</f>
        <v>116</v>
      </c>
      <c r="H4895" s="92">
        <f t="shared" si="340"/>
        <v>148</v>
      </c>
      <c r="I4895" s="92">
        <f t="shared" si="338"/>
        <v>4.9972122737641147</v>
      </c>
      <c r="J4895" s="149" t="e">
        <f t="shared" si="341"/>
        <v>#DIV/0!</v>
      </c>
    </row>
    <row r="4896" spans="1:10" ht="15.75" thickBot="1" x14ac:dyDescent="0.3">
      <c r="A4896" s="92">
        <f t="shared" si="339"/>
        <v>77</v>
      </c>
      <c r="B4896" s="51" t="s">
        <v>46</v>
      </c>
      <c r="C4896" s="53">
        <v>43969</v>
      </c>
      <c r="D4896" s="4">
        <v>0</v>
      </c>
      <c r="E4896" s="29">
        <v>148</v>
      </c>
      <c r="G4896" s="133" t="e">
        <f>F4896+G4871</f>
        <v>#REF!</v>
      </c>
      <c r="H4896" s="92">
        <f t="shared" si="340"/>
        <v>148</v>
      </c>
      <c r="I4896" s="92">
        <f t="shared" si="338"/>
        <v>4.9972122737641147</v>
      </c>
      <c r="J4896" s="149" t="e">
        <f t="shared" si="341"/>
        <v>#DIV/0!</v>
      </c>
    </row>
    <row r="4897" spans="1:10" ht="15.75" thickBot="1" x14ac:dyDescent="0.3">
      <c r="A4897" s="92">
        <f t="shared" si="339"/>
        <v>78</v>
      </c>
      <c r="B4897" s="52" t="s">
        <v>46</v>
      </c>
      <c r="C4897" s="53">
        <v>43970</v>
      </c>
      <c r="D4897" s="4">
        <v>0</v>
      </c>
      <c r="E4897" s="136">
        <v>148</v>
      </c>
      <c r="G4897" s="134" t="e">
        <f>F4897+G4872</f>
        <v>#REF!</v>
      </c>
      <c r="H4897" s="92">
        <f t="shared" si="340"/>
        <v>148</v>
      </c>
      <c r="I4897" s="92">
        <f t="shared" si="338"/>
        <v>4.9972122737641147</v>
      </c>
      <c r="J4897" s="149" t="e">
        <f t="shared" si="341"/>
        <v>#DIV/0!</v>
      </c>
    </row>
    <row r="4898" spans="1:10" ht="15.75" thickBot="1" x14ac:dyDescent="0.3">
      <c r="A4898" s="92">
        <f t="shared" si="339"/>
        <v>79</v>
      </c>
      <c r="B4898" s="148" t="s">
        <v>46</v>
      </c>
      <c r="C4898" s="53">
        <v>43971</v>
      </c>
      <c r="D4898" s="4">
        <v>0</v>
      </c>
      <c r="E4898" s="135">
        <v>148</v>
      </c>
      <c r="G4898" s="132" t="e">
        <f>F4898+G4873</f>
        <v>#REF!</v>
      </c>
      <c r="H4898" s="92">
        <f t="shared" si="340"/>
        <v>148</v>
      </c>
      <c r="I4898" s="92">
        <f t="shared" si="338"/>
        <v>4.9972122737641147</v>
      </c>
      <c r="J4898" s="149" t="e">
        <f t="shared" si="341"/>
        <v>#DIV/0!</v>
      </c>
    </row>
    <row r="4899" spans="1:10" ht="15.75" thickBot="1" x14ac:dyDescent="0.3">
      <c r="A4899" s="92">
        <f t="shared" si="339"/>
        <v>80</v>
      </c>
      <c r="B4899" s="51" t="s">
        <v>46</v>
      </c>
      <c r="C4899" s="53">
        <v>43972</v>
      </c>
      <c r="D4899" s="4">
        <v>0</v>
      </c>
      <c r="E4899" s="29">
        <v>148</v>
      </c>
      <c r="G4899" s="133" t="e">
        <f>F4899+G4874</f>
        <v>#REF!</v>
      </c>
      <c r="H4899" s="92">
        <f t="shared" si="340"/>
        <v>148</v>
      </c>
      <c r="I4899" s="92">
        <f t="shared" si="338"/>
        <v>4.9972122737641147</v>
      </c>
      <c r="J4899" s="149" t="e">
        <f t="shared" si="341"/>
        <v>#DIV/0!</v>
      </c>
    </row>
    <row r="4900" spans="1:10" ht="15.75" thickBot="1" x14ac:dyDescent="0.3">
      <c r="A4900" s="92">
        <f t="shared" si="339"/>
        <v>81</v>
      </c>
      <c r="B4900" s="51" t="s">
        <v>46</v>
      </c>
      <c r="C4900" s="53">
        <v>43973</v>
      </c>
      <c r="D4900" s="4">
        <v>0</v>
      </c>
      <c r="E4900" s="29">
        <v>148</v>
      </c>
      <c r="G4900" s="133">
        <f>F4900+G4875</f>
        <v>314</v>
      </c>
      <c r="H4900" s="92">
        <f t="shared" si="340"/>
        <v>148</v>
      </c>
      <c r="I4900" s="92">
        <f t="shared" si="338"/>
        <v>4.9972122737641147</v>
      </c>
      <c r="J4900" s="149" t="e">
        <f t="shared" si="341"/>
        <v>#DIV/0!</v>
      </c>
    </row>
    <row r="4901" spans="1:10" ht="15.75" thickBot="1" x14ac:dyDescent="0.3">
      <c r="A4901" s="92">
        <f t="shared" si="339"/>
        <v>82</v>
      </c>
      <c r="B4901" s="51" t="s">
        <v>46</v>
      </c>
      <c r="C4901" s="53">
        <v>43974</v>
      </c>
      <c r="D4901" s="4">
        <v>0</v>
      </c>
      <c r="E4901" s="29">
        <v>148</v>
      </c>
      <c r="G4901" s="133">
        <f>F4901+G4876</f>
        <v>314</v>
      </c>
      <c r="H4901" s="92">
        <f t="shared" si="340"/>
        <v>148</v>
      </c>
      <c r="I4901" s="92">
        <f t="shared" si="338"/>
        <v>4.9972122737641147</v>
      </c>
      <c r="J4901" s="149" t="e">
        <f t="shared" si="341"/>
        <v>#DIV/0!</v>
      </c>
    </row>
    <row r="4902" spans="1:10" ht="15.75" thickBot="1" x14ac:dyDescent="0.3">
      <c r="A4902" s="92">
        <f t="shared" si="339"/>
        <v>83</v>
      </c>
      <c r="B4902" s="51" t="s">
        <v>46</v>
      </c>
      <c r="C4902" s="53">
        <v>43975</v>
      </c>
      <c r="D4902" s="4">
        <v>0</v>
      </c>
      <c r="E4902" s="29">
        <v>148</v>
      </c>
      <c r="G4902" s="133" t="e">
        <f>F4902+G4877</f>
        <v>#REF!</v>
      </c>
      <c r="H4902" s="92">
        <f t="shared" si="340"/>
        <v>148</v>
      </c>
      <c r="I4902" s="92">
        <f t="shared" si="338"/>
        <v>4.9972122737641147</v>
      </c>
      <c r="J4902" s="149" t="e">
        <f t="shared" si="341"/>
        <v>#DIV/0!</v>
      </c>
    </row>
    <row r="4903" spans="1:10" ht="15.75" thickBot="1" x14ac:dyDescent="0.3">
      <c r="A4903" s="92">
        <f t="shared" si="339"/>
        <v>84</v>
      </c>
      <c r="B4903" s="51" t="s">
        <v>46</v>
      </c>
      <c r="C4903" s="53">
        <v>43976</v>
      </c>
      <c r="D4903" s="4">
        <v>0</v>
      </c>
      <c r="E4903" s="29">
        <v>148</v>
      </c>
      <c r="G4903" s="133">
        <f>F4903+G4878</f>
        <v>331</v>
      </c>
      <c r="H4903" s="92">
        <f t="shared" si="340"/>
        <v>148</v>
      </c>
      <c r="I4903" s="92">
        <f t="shared" si="338"/>
        <v>4.9972122737641147</v>
      </c>
      <c r="J4903" s="149" t="e">
        <f t="shared" si="341"/>
        <v>#DIV/0!</v>
      </c>
    </row>
    <row r="4904" spans="1:10" ht="15.75" thickBot="1" x14ac:dyDescent="0.3">
      <c r="A4904" s="92">
        <f t="shared" si="339"/>
        <v>85</v>
      </c>
      <c r="B4904" s="51" t="s">
        <v>46</v>
      </c>
      <c r="C4904" s="53">
        <v>43977</v>
      </c>
      <c r="D4904" s="4">
        <v>0</v>
      </c>
      <c r="E4904" s="29">
        <v>148</v>
      </c>
      <c r="G4904" s="133" t="e">
        <f>F4904+G4879</f>
        <v>#REF!</v>
      </c>
      <c r="H4904" s="92">
        <f t="shared" si="340"/>
        <v>148</v>
      </c>
      <c r="I4904" s="92">
        <f t="shared" si="338"/>
        <v>4.9972122737641147</v>
      </c>
      <c r="J4904" s="149" t="e">
        <f t="shared" si="341"/>
        <v>#DIV/0!</v>
      </c>
    </row>
    <row r="4905" spans="1:10" ht="15.75" thickBot="1" x14ac:dyDescent="0.3">
      <c r="A4905" s="92">
        <f t="shared" si="339"/>
        <v>86</v>
      </c>
      <c r="B4905" s="51" t="s">
        <v>46</v>
      </c>
      <c r="C4905" s="53">
        <v>43978</v>
      </c>
      <c r="D4905" s="4">
        <v>1</v>
      </c>
      <c r="E4905" s="29">
        <v>149</v>
      </c>
      <c r="G4905" s="133" t="e">
        <f>F4905+G4880</f>
        <v>#REF!</v>
      </c>
      <c r="H4905" s="92">
        <f t="shared" si="340"/>
        <v>149</v>
      </c>
      <c r="I4905" s="92">
        <f t="shared" si="338"/>
        <v>5.0039463059454592</v>
      </c>
      <c r="J4905" s="149">
        <f t="shared" si="341"/>
        <v>1235.1836080858532</v>
      </c>
    </row>
    <row r="4906" spans="1:10" ht="15.75" thickBot="1" x14ac:dyDescent="0.3">
      <c r="A4906" s="92">
        <f t="shared" si="339"/>
        <v>87</v>
      </c>
      <c r="B4906" s="51" t="s">
        <v>46</v>
      </c>
      <c r="C4906" s="53">
        <v>43979</v>
      </c>
      <c r="D4906" s="4">
        <v>0</v>
      </c>
      <c r="E4906" s="29">
        <v>149</v>
      </c>
      <c r="G4906" s="133">
        <f>F4906+G4881</f>
        <v>317</v>
      </c>
      <c r="H4906" s="92">
        <f t="shared" si="340"/>
        <v>149</v>
      </c>
      <c r="I4906" s="92">
        <f t="shared" si="338"/>
        <v>5.0039463059454592</v>
      </c>
      <c r="J4906" s="149">
        <f t="shared" si="341"/>
        <v>720.52377138341444</v>
      </c>
    </row>
    <row r="4907" spans="1:10" ht="15.75" thickBot="1" x14ac:dyDescent="0.3">
      <c r="A4907" s="92">
        <f t="shared" si="339"/>
        <v>88</v>
      </c>
      <c r="B4907" s="51" t="s">
        <v>46</v>
      </c>
      <c r="C4907" s="53">
        <v>43980</v>
      </c>
      <c r="D4907" s="4">
        <v>0</v>
      </c>
      <c r="E4907" s="29">
        <v>149</v>
      </c>
      <c r="G4907" s="133">
        <f>F4907+G4882</f>
        <v>359</v>
      </c>
      <c r="H4907" s="92">
        <f t="shared" si="340"/>
        <v>149</v>
      </c>
      <c r="I4907" s="92">
        <f t="shared" si="338"/>
        <v>5.0039463059454592</v>
      </c>
      <c r="J4907" s="149">
        <f t="shared" si="341"/>
        <v>576.41901710673153</v>
      </c>
    </row>
    <row r="4908" spans="1:10" ht="15.75" thickBot="1" x14ac:dyDescent="0.3">
      <c r="A4908" s="92">
        <f t="shared" si="339"/>
        <v>89</v>
      </c>
      <c r="B4908" s="51" t="s">
        <v>46</v>
      </c>
      <c r="C4908" s="53">
        <v>43981</v>
      </c>
      <c r="D4908" s="4">
        <v>0</v>
      </c>
      <c r="E4908" s="29">
        <v>149</v>
      </c>
      <c r="G4908" s="133" t="e">
        <f>F4908+G4883</f>
        <v>#REF!</v>
      </c>
      <c r="H4908" s="92">
        <f t="shared" si="340"/>
        <v>149</v>
      </c>
      <c r="I4908" s="92">
        <f t="shared" si="338"/>
        <v>5.0039463059454592</v>
      </c>
      <c r="J4908" s="149">
        <f t="shared" si="341"/>
        <v>540.39282853756083</v>
      </c>
    </row>
    <row r="4909" spans="1:10" ht="15.75" thickBot="1" x14ac:dyDescent="0.3">
      <c r="A4909" s="92">
        <f t="shared" si="339"/>
        <v>90</v>
      </c>
      <c r="B4909" s="51" t="s">
        <v>46</v>
      </c>
      <c r="C4909" s="53">
        <v>43982</v>
      </c>
      <c r="D4909" s="4">
        <v>0</v>
      </c>
      <c r="E4909" s="29">
        <v>149</v>
      </c>
      <c r="G4909" s="133" t="e">
        <f>F4909+G4884</f>
        <v>#REF!</v>
      </c>
      <c r="H4909" s="92">
        <f t="shared" si="340"/>
        <v>149</v>
      </c>
      <c r="I4909" s="92">
        <f t="shared" si="338"/>
        <v>5.0039463059454592</v>
      </c>
      <c r="J4909" s="149">
        <f t="shared" si="341"/>
        <v>576.41901710673153</v>
      </c>
    </row>
    <row r="4910" spans="1:10" ht="15.75" thickBot="1" x14ac:dyDescent="0.3">
      <c r="A4910" s="92">
        <f t="shared" si="339"/>
        <v>91</v>
      </c>
      <c r="B4910" s="51" t="s">
        <v>46</v>
      </c>
      <c r="C4910" s="53">
        <v>43983</v>
      </c>
      <c r="D4910" s="4">
        <v>0</v>
      </c>
      <c r="E4910" s="29">
        <v>149</v>
      </c>
      <c r="G4910" s="133">
        <f>F4910+G4885</f>
        <v>214</v>
      </c>
      <c r="H4910" s="92">
        <f t="shared" si="340"/>
        <v>149</v>
      </c>
      <c r="I4910" s="92">
        <f t="shared" si="338"/>
        <v>5.0039463059454592</v>
      </c>
      <c r="J4910" s="149">
        <f t="shared" si="341"/>
        <v>720.52377138341444</v>
      </c>
    </row>
    <row r="4911" spans="1:10" ht="15.75" thickBot="1" x14ac:dyDescent="0.3">
      <c r="A4911" s="92">
        <f t="shared" si="339"/>
        <v>92</v>
      </c>
      <c r="B4911" s="51" t="s">
        <v>46</v>
      </c>
      <c r="C4911" s="53">
        <v>43984</v>
      </c>
      <c r="D4911" s="4">
        <v>0</v>
      </c>
      <c r="E4911" s="29">
        <v>149</v>
      </c>
      <c r="G4911" s="133">
        <f>F4911+G4886</f>
        <v>53</v>
      </c>
      <c r="H4911" s="92">
        <f t="shared" si="340"/>
        <v>149</v>
      </c>
      <c r="I4911" s="92">
        <f t="shared" si="338"/>
        <v>5.0039463059454592</v>
      </c>
      <c r="J4911" s="149">
        <f t="shared" si="341"/>
        <v>1235.1836080858532</v>
      </c>
    </row>
    <row r="4912" spans="1:10" ht="15.75" thickBot="1" x14ac:dyDescent="0.3">
      <c r="A4912" s="92">
        <f t="shared" si="339"/>
        <v>93</v>
      </c>
      <c r="B4912" s="51" t="s">
        <v>46</v>
      </c>
      <c r="C4912" s="53">
        <v>43985</v>
      </c>
      <c r="D4912" s="4">
        <v>0</v>
      </c>
      <c r="E4912" s="29">
        <v>149</v>
      </c>
      <c r="G4912" s="133">
        <f>F4912+G4887</f>
        <v>49</v>
      </c>
      <c r="H4912" s="92">
        <f t="shared" si="340"/>
        <v>149</v>
      </c>
      <c r="I4912" s="92">
        <f t="shared" si="338"/>
        <v>5.0039463059454592</v>
      </c>
      <c r="J4912" s="149" t="e">
        <f t="shared" si="341"/>
        <v>#DIV/0!</v>
      </c>
    </row>
    <row r="4913" spans="1:10" ht="15.75" thickBot="1" x14ac:dyDescent="0.3">
      <c r="A4913" s="92">
        <f t="shared" si="339"/>
        <v>94</v>
      </c>
      <c r="B4913" s="51" t="s">
        <v>46</v>
      </c>
      <c r="C4913" s="53">
        <v>43986</v>
      </c>
      <c r="D4913" s="4">
        <v>0</v>
      </c>
      <c r="E4913" s="29">
        <v>149</v>
      </c>
      <c r="G4913" s="133">
        <f>F4913+G4888</f>
        <v>27</v>
      </c>
      <c r="H4913" s="92">
        <f t="shared" si="340"/>
        <v>149</v>
      </c>
      <c r="I4913" s="92">
        <f t="shared" si="338"/>
        <v>5.0039463059454592</v>
      </c>
      <c r="J4913" s="149" t="e">
        <f t="shared" si="341"/>
        <v>#DIV/0!</v>
      </c>
    </row>
    <row r="4914" spans="1:10" ht="15.75" thickBot="1" x14ac:dyDescent="0.3">
      <c r="A4914" s="92">
        <f t="shared" si="339"/>
        <v>95</v>
      </c>
      <c r="B4914" s="51" t="s">
        <v>46</v>
      </c>
      <c r="C4914" s="53">
        <v>43987</v>
      </c>
      <c r="D4914" s="4">
        <v>0</v>
      </c>
      <c r="E4914" s="29">
        <v>149</v>
      </c>
      <c r="G4914" s="133">
        <f>F4914+G4889</f>
        <v>76</v>
      </c>
      <c r="H4914" s="92">
        <f t="shared" si="340"/>
        <v>149</v>
      </c>
      <c r="I4914" s="92">
        <f t="shared" si="338"/>
        <v>5.0039463059454592</v>
      </c>
      <c r="J4914" s="149" t="e">
        <f t="shared" si="341"/>
        <v>#DIV/0!</v>
      </c>
    </row>
    <row r="4915" spans="1:10" ht="15.75" thickBot="1" x14ac:dyDescent="0.3">
      <c r="A4915" s="92">
        <f t="shared" si="339"/>
        <v>96</v>
      </c>
      <c r="B4915" s="51" t="s">
        <v>46</v>
      </c>
      <c r="C4915" s="53">
        <v>43988</v>
      </c>
      <c r="D4915" s="4">
        <v>0</v>
      </c>
      <c r="E4915" s="29">
        <v>149</v>
      </c>
      <c r="G4915" s="133">
        <f>F4915+G4890</f>
        <v>2</v>
      </c>
      <c r="H4915" s="92">
        <f t="shared" si="340"/>
        <v>149</v>
      </c>
      <c r="I4915" s="92">
        <f t="shared" si="338"/>
        <v>5.0039463059454592</v>
      </c>
      <c r="J4915" s="149" t="e">
        <f t="shared" si="341"/>
        <v>#DIV/0!</v>
      </c>
    </row>
    <row r="4916" spans="1:10" ht="15.75" thickBot="1" x14ac:dyDescent="0.3">
      <c r="A4916" s="92">
        <f t="shared" si="339"/>
        <v>97</v>
      </c>
      <c r="B4916" s="51" t="s">
        <v>46</v>
      </c>
      <c r="C4916" s="53">
        <v>43989</v>
      </c>
      <c r="D4916" s="4">
        <v>0</v>
      </c>
      <c r="E4916" s="29">
        <v>149</v>
      </c>
      <c r="G4916" s="133">
        <f>F4916+G4891</f>
        <v>78</v>
      </c>
      <c r="H4916" s="92">
        <f t="shared" si="340"/>
        <v>149</v>
      </c>
      <c r="I4916" s="92">
        <f t="shared" si="338"/>
        <v>5.0039463059454592</v>
      </c>
      <c r="J4916" s="149" t="e">
        <f t="shared" si="341"/>
        <v>#DIV/0!</v>
      </c>
    </row>
    <row r="4917" spans="1:10" ht="15.75" thickBot="1" x14ac:dyDescent="0.3">
      <c r="A4917" s="92">
        <f t="shared" si="339"/>
        <v>98</v>
      </c>
      <c r="B4917" s="51" t="s">
        <v>46</v>
      </c>
      <c r="C4917" s="53">
        <v>43990</v>
      </c>
      <c r="D4917" s="4">
        <v>0</v>
      </c>
      <c r="E4917" s="29">
        <v>149</v>
      </c>
      <c r="G4917" s="133">
        <f>F4917+G4892</f>
        <v>95</v>
      </c>
      <c r="H4917" s="92">
        <f t="shared" si="340"/>
        <v>149</v>
      </c>
      <c r="I4917" s="92">
        <f t="shared" si="338"/>
        <v>5.0039463059454592</v>
      </c>
      <c r="J4917" s="149" t="e">
        <f t="shared" si="341"/>
        <v>#DIV/0!</v>
      </c>
    </row>
    <row r="4918" spans="1:10" ht="15.75" thickBot="1" x14ac:dyDescent="0.3">
      <c r="A4918" s="92">
        <f t="shared" si="339"/>
        <v>99</v>
      </c>
      <c r="B4918" s="51" t="s">
        <v>46</v>
      </c>
      <c r="C4918" s="53">
        <v>43991</v>
      </c>
      <c r="D4918" s="4">
        <v>0</v>
      </c>
      <c r="E4918" s="29">
        <v>149</v>
      </c>
      <c r="G4918" s="133">
        <f>F4918+G4893</f>
        <v>0</v>
      </c>
      <c r="H4918" s="92">
        <f t="shared" si="340"/>
        <v>149</v>
      </c>
      <c r="I4918" s="92">
        <f t="shared" si="338"/>
        <v>5.0039463059454592</v>
      </c>
      <c r="J4918" s="149" t="e">
        <f t="shared" si="341"/>
        <v>#DIV/0!</v>
      </c>
    </row>
    <row r="4919" spans="1:10" ht="15.75" thickBot="1" x14ac:dyDescent="0.3">
      <c r="A4919" s="92">
        <f t="shared" si="339"/>
        <v>100</v>
      </c>
      <c r="B4919" s="51" t="s">
        <v>46</v>
      </c>
      <c r="C4919" s="53">
        <v>43992</v>
      </c>
      <c r="D4919" s="4">
        <v>0</v>
      </c>
      <c r="E4919" s="29">
        <v>149</v>
      </c>
      <c r="G4919" s="133">
        <f>F4919+G4894</f>
        <v>123</v>
      </c>
      <c r="H4919" s="92">
        <f t="shared" si="340"/>
        <v>149</v>
      </c>
      <c r="I4919" s="92">
        <f t="shared" si="338"/>
        <v>5.0039463059454592</v>
      </c>
      <c r="J4919" s="149" t="e">
        <f t="shared" si="341"/>
        <v>#DIV/0!</v>
      </c>
    </row>
    <row r="4920" spans="1:10" ht="15.75" thickBot="1" x14ac:dyDescent="0.3">
      <c r="A4920" s="92">
        <f t="shared" si="339"/>
        <v>101</v>
      </c>
      <c r="B4920" s="51" t="s">
        <v>46</v>
      </c>
      <c r="C4920" s="53">
        <v>43993</v>
      </c>
      <c r="D4920" s="4">
        <v>0</v>
      </c>
      <c r="E4920" s="29">
        <v>149</v>
      </c>
      <c r="G4920" s="133">
        <f>F4920+G4895</f>
        <v>116</v>
      </c>
      <c r="H4920" s="92">
        <f t="shared" si="340"/>
        <v>149</v>
      </c>
      <c r="I4920" s="92">
        <f t="shared" si="338"/>
        <v>5.0039463059454592</v>
      </c>
      <c r="J4920" s="149" t="e">
        <f t="shared" si="341"/>
        <v>#DIV/0!</v>
      </c>
    </row>
    <row r="4921" spans="1:10" ht="15.75" thickBot="1" x14ac:dyDescent="0.3">
      <c r="A4921" s="92">
        <f t="shared" si="339"/>
        <v>102</v>
      </c>
      <c r="B4921" s="100" t="s">
        <v>46</v>
      </c>
      <c r="C4921" s="46">
        <v>43994</v>
      </c>
      <c r="D4921" s="47">
        <v>0</v>
      </c>
      <c r="E4921" s="88">
        <v>149</v>
      </c>
      <c r="F4921" s="47"/>
      <c r="G4921" s="143" t="e">
        <f>F4921+G4896</f>
        <v>#REF!</v>
      </c>
      <c r="H4921" s="92">
        <f t="shared" si="340"/>
        <v>149</v>
      </c>
      <c r="I4921" s="92">
        <f t="shared" si="338"/>
        <v>5.0039463059454592</v>
      </c>
      <c r="J4921" s="149" t="e">
        <f t="shared" si="341"/>
        <v>#DIV/0!</v>
      </c>
    </row>
    <row r="4922" spans="1:10" x14ac:dyDescent="0.25">
      <c r="A4922" s="92">
        <f t="shared" si="339"/>
        <v>103</v>
      </c>
      <c r="B4922" s="148" t="s">
        <v>46</v>
      </c>
      <c r="C4922" s="49">
        <v>43995</v>
      </c>
      <c r="D4922" s="50">
        <v>0</v>
      </c>
      <c r="E4922" s="135">
        <v>149</v>
      </c>
      <c r="F4922" s="50"/>
      <c r="G4922" s="132" t="e">
        <f>F4922+G4897</f>
        <v>#REF!</v>
      </c>
      <c r="H4922" s="92">
        <f t="shared" si="340"/>
        <v>149</v>
      </c>
      <c r="I4922" s="92">
        <f t="shared" si="338"/>
        <v>5.0039463059454592</v>
      </c>
      <c r="J4922" s="149" t="e">
        <f t="shared" si="341"/>
        <v>#DIV/0!</v>
      </c>
    </row>
    <row r="4923" spans="1:10" x14ac:dyDescent="0.25">
      <c r="A4923" s="92">
        <f t="shared" si="339"/>
        <v>104</v>
      </c>
      <c r="B4923" s="51" t="s">
        <v>46</v>
      </c>
      <c r="C4923" s="26">
        <v>43996</v>
      </c>
      <c r="D4923" s="4">
        <v>0</v>
      </c>
      <c r="E4923" s="29">
        <v>149</v>
      </c>
      <c r="G4923" s="133" t="e">
        <f>F4923+G4898</f>
        <v>#REF!</v>
      </c>
      <c r="H4923" s="92">
        <f t="shared" si="340"/>
        <v>149</v>
      </c>
      <c r="I4923" s="92">
        <f t="shared" si="338"/>
        <v>5.0039463059454592</v>
      </c>
      <c r="J4923" s="149" t="e">
        <f t="shared" si="341"/>
        <v>#DIV/0!</v>
      </c>
    </row>
    <row r="4924" spans="1:10" x14ac:dyDescent="0.25">
      <c r="A4924" s="92">
        <f t="shared" si="339"/>
        <v>105</v>
      </c>
      <c r="B4924" s="51" t="s">
        <v>46</v>
      </c>
      <c r="C4924" s="26">
        <v>43997</v>
      </c>
      <c r="D4924" s="4">
        <v>0</v>
      </c>
      <c r="E4924" s="29">
        <v>149</v>
      </c>
      <c r="G4924" s="133" t="e">
        <f>F4924+G4899</f>
        <v>#REF!</v>
      </c>
      <c r="H4924" s="92">
        <f t="shared" si="340"/>
        <v>149</v>
      </c>
      <c r="I4924" s="92">
        <f t="shared" si="338"/>
        <v>5.0039463059454592</v>
      </c>
      <c r="J4924" s="149" t="e">
        <f t="shared" si="341"/>
        <v>#DIV/0!</v>
      </c>
    </row>
    <row r="4925" spans="1:10" x14ac:dyDescent="0.25">
      <c r="A4925" s="92">
        <f t="shared" si="339"/>
        <v>106</v>
      </c>
      <c r="B4925" s="51" t="s">
        <v>46</v>
      </c>
      <c r="C4925" s="26">
        <v>43998</v>
      </c>
      <c r="D4925" s="4">
        <v>0</v>
      </c>
      <c r="E4925" s="29">
        <v>149</v>
      </c>
      <c r="G4925" s="133">
        <f>F4925+G4900</f>
        <v>314</v>
      </c>
      <c r="H4925" s="92">
        <f t="shared" si="340"/>
        <v>149</v>
      </c>
      <c r="I4925" s="92">
        <f t="shared" si="338"/>
        <v>5.0039463059454592</v>
      </c>
      <c r="J4925" s="149" t="e">
        <f t="shared" si="341"/>
        <v>#DIV/0!</v>
      </c>
    </row>
    <row r="4926" spans="1:10" x14ac:dyDescent="0.25">
      <c r="A4926" s="92">
        <f t="shared" si="339"/>
        <v>107</v>
      </c>
      <c r="B4926" s="51" t="s">
        <v>46</v>
      </c>
      <c r="C4926" s="26">
        <v>43999</v>
      </c>
      <c r="D4926" s="4">
        <v>0</v>
      </c>
      <c r="E4926" s="29">
        <v>149</v>
      </c>
      <c r="G4926" s="133">
        <f>F4926+G4901</f>
        <v>314</v>
      </c>
      <c r="H4926" s="92">
        <f t="shared" si="340"/>
        <v>149</v>
      </c>
      <c r="I4926" s="92">
        <f t="shared" si="338"/>
        <v>5.0039463059454592</v>
      </c>
      <c r="J4926" s="149" t="e">
        <f t="shared" si="341"/>
        <v>#DIV/0!</v>
      </c>
    </row>
    <row r="4927" spans="1:10" x14ac:dyDescent="0.25">
      <c r="A4927" s="92">
        <f t="shared" si="339"/>
        <v>108</v>
      </c>
      <c r="B4927" s="51" t="s">
        <v>46</v>
      </c>
      <c r="C4927" s="26">
        <v>44000</v>
      </c>
      <c r="D4927" s="4">
        <v>0</v>
      </c>
      <c r="E4927" s="29">
        <v>149</v>
      </c>
      <c r="G4927" s="133" t="e">
        <f>F4927+G4902</f>
        <v>#REF!</v>
      </c>
      <c r="H4927" s="92">
        <f t="shared" si="340"/>
        <v>149</v>
      </c>
      <c r="I4927" s="92">
        <f t="shared" si="338"/>
        <v>5.0039463059454592</v>
      </c>
      <c r="J4927" s="149" t="e">
        <f t="shared" si="341"/>
        <v>#DIV/0!</v>
      </c>
    </row>
    <row r="4928" spans="1:10" x14ac:dyDescent="0.25">
      <c r="A4928" s="92">
        <f t="shared" si="339"/>
        <v>109</v>
      </c>
      <c r="B4928" s="51" t="s">
        <v>46</v>
      </c>
      <c r="C4928" s="26">
        <v>44001</v>
      </c>
      <c r="D4928" s="4">
        <v>0</v>
      </c>
      <c r="E4928" s="29">
        <v>149</v>
      </c>
      <c r="G4928" s="133">
        <f>F4928+G4903</f>
        <v>331</v>
      </c>
      <c r="H4928" s="92">
        <f t="shared" si="340"/>
        <v>149</v>
      </c>
      <c r="I4928" s="92">
        <f t="shared" si="338"/>
        <v>5.0039463059454592</v>
      </c>
      <c r="J4928" s="149" t="e">
        <f t="shared" si="341"/>
        <v>#DIV/0!</v>
      </c>
    </row>
    <row r="4929" spans="1:10" x14ac:dyDescent="0.25">
      <c r="A4929" s="92">
        <f t="shared" si="339"/>
        <v>110</v>
      </c>
      <c r="B4929" s="51" t="s">
        <v>46</v>
      </c>
      <c r="C4929" s="26">
        <v>44002</v>
      </c>
      <c r="D4929" s="4">
        <v>0</v>
      </c>
      <c r="E4929" s="29">
        <v>149</v>
      </c>
      <c r="G4929" s="133" t="e">
        <f>F4929+G4904</f>
        <v>#REF!</v>
      </c>
      <c r="H4929" s="92">
        <f t="shared" si="340"/>
        <v>149</v>
      </c>
      <c r="I4929" s="92">
        <f t="shared" si="338"/>
        <v>5.0039463059454592</v>
      </c>
      <c r="J4929" s="149" t="e">
        <f t="shared" si="341"/>
        <v>#DIV/0!</v>
      </c>
    </row>
    <row r="4930" spans="1:10" x14ac:dyDescent="0.25">
      <c r="A4930" s="92">
        <f t="shared" si="339"/>
        <v>111</v>
      </c>
      <c r="B4930" s="51" t="s">
        <v>46</v>
      </c>
      <c r="C4930" s="26">
        <v>44003</v>
      </c>
      <c r="D4930" s="4">
        <v>0</v>
      </c>
      <c r="E4930" s="29">
        <v>149</v>
      </c>
      <c r="G4930" s="133" t="e">
        <f>F4930+G4905</f>
        <v>#REF!</v>
      </c>
      <c r="H4930" s="92">
        <f t="shared" si="340"/>
        <v>149</v>
      </c>
      <c r="I4930" s="92">
        <f t="shared" ref="I4930:I4993" si="342">LN(H4930)</f>
        <v>5.0039463059454592</v>
      </c>
      <c r="J4930" s="149" t="e">
        <f t="shared" si="341"/>
        <v>#DIV/0!</v>
      </c>
    </row>
    <row r="4931" spans="1:10" x14ac:dyDescent="0.25">
      <c r="A4931" s="92">
        <f t="shared" si="339"/>
        <v>112</v>
      </c>
      <c r="B4931" s="51" t="s">
        <v>46</v>
      </c>
      <c r="C4931" s="26">
        <v>44004</v>
      </c>
      <c r="D4931" s="4">
        <v>0</v>
      </c>
      <c r="E4931" s="29">
        <v>149</v>
      </c>
      <c r="G4931" s="133">
        <f>F4931+G4906</f>
        <v>317</v>
      </c>
      <c r="H4931" s="92">
        <f t="shared" si="340"/>
        <v>149</v>
      </c>
      <c r="I4931" s="92">
        <f t="shared" si="342"/>
        <v>5.0039463059454592</v>
      </c>
      <c r="J4931" s="149" t="e">
        <f t="shared" si="341"/>
        <v>#DIV/0!</v>
      </c>
    </row>
    <row r="4932" spans="1:10" x14ac:dyDescent="0.25">
      <c r="A4932" s="92">
        <f t="shared" ref="A4932:A4995" si="343">IF(EXACT(B4932,B4931),A4931+1,1)</f>
        <v>113</v>
      </c>
      <c r="B4932" s="51" t="s">
        <v>46</v>
      </c>
      <c r="C4932" s="26">
        <v>44005</v>
      </c>
      <c r="D4932" s="4">
        <v>0</v>
      </c>
      <c r="E4932" s="29">
        <v>149</v>
      </c>
      <c r="G4932" s="133">
        <f>F4932+G4907</f>
        <v>359</v>
      </c>
      <c r="H4932" s="92">
        <f t="shared" si="340"/>
        <v>149</v>
      </c>
      <c r="I4932" s="92">
        <f t="shared" si="342"/>
        <v>5.0039463059454592</v>
      </c>
      <c r="J4932" s="149" t="e">
        <f t="shared" si="341"/>
        <v>#DIV/0!</v>
      </c>
    </row>
    <row r="4933" spans="1:10" x14ac:dyDescent="0.25">
      <c r="A4933" s="92">
        <f t="shared" si="343"/>
        <v>114</v>
      </c>
      <c r="B4933" s="51" t="s">
        <v>46</v>
      </c>
      <c r="C4933" s="26">
        <v>44006</v>
      </c>
      <c r="D4933" s="4">
        <v>0</v>
      </c>
      <c r="E4933" s="29">
        <v>149</v>
      </c>
      <c r="F4933" s="4">
        <v>1</v>
      </c>
      <c r="G4933" s="133" t="e">
        <f>F4933+G4909</f>
        <v>#REF!</v>
      </c>
      <c r="H4933" s="92">
        <f t="shared" si="340"/>
        <v>149</v>
      </c>
      <c r="I4933" s="92">
        <f t="shared" si="342"/>
        <v>5.0039463059454592</v>
      </c>
      <c r="J4933" s="149" t="e">
        <f t="shared" si="341"/>
        <v>#DIV/0!</v>
      </c>
    </row>
    <row r="4934" spans="1:10" x14ac:dyDescent="0.25">
      <c r="A4934" s="92">
        <f t="shared" si="343"/>
        <v>115</v>
      </c>
      <c r="B4934" s="51" t="s">
        <v>46</v>
      </c>
      <c r="C4934" s="26">
        <v>44007</v>
      </c>
      <c r="D4934" s="4">
        <v>0</v>
      </c>
      <c r="E4934" s="29">
        <v>149</v>
      </c>
      <c r="G4934" s="133">
        <f>F4934+G4910</f>
        <v>214</v>
      </c>
      <c r="H4934" s="92">
        <f t="shared" si="340"/>
        <v>149</v>
      </c>
      <c r="I4934" s="92">
        <f t="shared" si="342"/>
        <v>5.0039463059454592</v>
      </c>
      <c r="J4934" s="149" t="e">
        <f t="shared" si="341"/>
        <v>#DIV/0!</v>
      </c>
    </row>
    <row r="4935" spans="1:10" x14ac:dyDescent="0.25">
      <c r="A4935" s="92">
        <f t="shared" si="343"/>
        <v>116</v>
      </c>
      <c r="B4935" s="51" t="s">
        <v>46</v>
      </c>
      <c r="C4935" s="26">
        <v>44008</v>
      </c>
      <c r="D4935" s="4">
        <v>0</v>
      </c>
      <c r="E4935" s="29">
        <v>149</v>
      </c>
      <c r="G4935" s="133">
        <f>F4935+G4911</f>
        <v>53</v>
      </c>
      <c r="H4935" s="92">
        <f t="shared" si="340"/>
        <v>149</v>
      </c>
      <c r="I4935" s="92">
        <f t="shared" si="342"/>
        <v>5.0039463059454592</v>
      </c>
      <c r="J4935" s="149" t="e">
        <f t="shared" si="341"/>
        <v>#DIV/0!</v>
      </c>
    </row>
    <row r="4936" spans="1:10" x14ac:dyDescent="0.25">
      <c r="A4936" s="92">
        <f t="shared" si="343"/>
        <v>117</v>
      </c>
      <c r="B4936" s="51" t="s">
        <v>46</v>
      </c>
      <c r="C4936" s="26">
        <v>44009</v>
      </c>
      <c r="D4936" s="4">
        <v>0</v>
      </c>
      <c r="E4936" s="29">
        <v>149</v>
      </c>
      <c r="G4936" s="133">
        <f>F4936+G4912</f>
        <v>49</v>
      </c>
      <c r="H4936" s="92">
        <f t="shared" si="340"/>
        <v>149</v>
      </c>
      <c r="I4936" s="92">
        <f t="shared" si="342"/>
        <v>5.0039463059454592</v>
      </c>
      <c r="J4936" s="149" t="e">
        <f t="shared" si="341"/>
        <v>#DIV/0!</v>
      </c>
    </row>
    <row r="4937" spans="1:10" x14ac:dyDescent="0.25">
      <c r="A4937" s="92">
        <f t="shared" si="343"/>
        <v>118</v>
      </c>
      <c r="B4937" s="51" t="s">
        <v>46</v>
      </c>
      <c r="C4937" s="26">
        <v>44010</v>
      </c>
      <c r="D4937" s="4">
        <v>0</v>
      </c>
      <c r="E4937" s="29">
        <v>149</v>
      </c>
      <c r="G4937" s="133">
        <f>F4937+G4913</f>
        <v>27</v>
      </c>
      <c r="H4937" s="92">
        <f t="shared" si="340"/>
        <v>149</v>
      </c>
      <c r="I4937" s="92">
        <f t="shared" si="342"/>
        <v>5.0039463059454592</v>
      </c>
      <c r="J4937" s="149" t="e">
        <f t="shared" si="341"/>
        <v>#DIV/0!</v>
      </c>
    </row>
    <row r="4938" spans="1:10" x14ac:dyDescent="0.25">
      <c r="A4938" s="92">
        <f t="shared" si="343"/>
        <v>119</v>
      </c>
      <c r="B4938" s="51" t="s">
        <v>46</v>
      </c>
      <c r="C4938" s="26">
        <v>44011</v>
      </c>
      <c r="D4938" s="4">
        <v>0</v>
      </c>
      <c r="E4938" s="29">
        <v>149</v>
      </c>
      <c r="G4938" s="133">
        <f>F4938+G4914</f>
        <v>76</v>
      </c>
      <c r="H4938" s="92">
        <f t="shared" si="340"/>
        <v>149</v>
      </c>
      <c r="I4938" s="92">
        <f t="shared" si="342"/>
        <v>5.0039463059454592</v>
      </c>
      <c r="J4938" s="149" t="e">
        <f t="shared" si="341"/>
        <v>#DIV/0!</v>
      </c>
    </row>
    <row r="4939" spans="1:10" x14ac:dyDescent="0.25">
      <c r="A4939" s="92">
        <f t="shared" si="343"/>
        <v>120</v>
      </c>
      <c r="B4939" s="51" t="s">
        <v>46</v>
      </c>
      <c r="C4939" s="26">
        <v>44012</v>
      </c>
      <c r="D4939" s="4">
        <v>0</v>
      </c>
      <c r="E4939" s="29">
        <v>149</v>
      </c>
      <c r="G4939" s="133">
        <f>F4939+G4915</f>
        <v>2</v>
      </c>
      <c r="H4939" s="92">
        <f t="shared" ref="H4939:H5002" si="344">IF(EXACT(B4939,B4938),D4939+H4938,E4939)</f>
        <v>149</v>
      </c>
      <c r="I4939" s="92">
        <f t="shared" si="342"/>
        <v>5.0039463059454592</v>
      </c>
      <c r="J4939" s="149" t="e">
        <f t="shared" si="341"/>
        <v>#DIV/0!</v>
      </c>
    </row>
    <row r="4940" spans="1:10" x14ac:dyDescent="0.25">
      <c r="A4940" s="92">
        <f t="shared" si="343"/>
        <v>121</v>
      </c>
      <c r="B4940" s="51" t="s">
        <v>46</v>
      </c>
      <c r="C4940" s="26">
        <v>44013</v>
      </c>
      <c r="D4940" s="4">
        <v>0</v>
      </c>
      <c r="E4940" s="29">
        <v>149</v>
      </c>
      <c r="G4940" s="133">
        <f>F4940+G4916</f>
        <v>78</v>
      </c>
      <c r="H4940" s="92">
        <f t="shared" si="344"/>
        <v>149</v>
      </c>
      <c r="I4940" s="92">
        <f t="shared" si="342"/>
        <v>5.0039463059454592</v>
      </c>
      <c r="J4940" s="149" t="e">
        <f t="shared" si="341"/>
        <v>#DIV/0!</v>
      </c>
    </row>
    <row r="4941" spans="1:10" x14ac:dyDescent="0.25">
      <c r="A4941" s="92">
        <f t="shared" si="343"/>
        <v>122</v>
      </c>
      <c r="B4941" s="51" t="s">
        <v>46</v>
      </c>
      <c r="C4941" s="26">
        <v>44014</v>
      </c>
      <c r="D4941" s="4">
        <v>0</v>
      </c>
      <c r="E4941" s="29">
        <v>149</v>
      </c>
      <c r="G4941" s="133">
        <f>F4941+G4917</f>
        <v>95</v>
      </c>
      <c r="H4941" s="92">
        <f t="shared" si="344"/>
        <v>149</v>
      </c>
      <c r="I4941" s="92">
        <f t="shared" si="342"/>
        <v>5.0039463059454592</v>
      </c>
      <c r="J4941" s="149" t="e">
        <f t="shared" si="341"/>
        <v>#DIV/0!</v>
      </c>
    </row>
    <row r="4942" spans="1:10" x14ac:dyDescent="0.25">
      <c r="A4942" s="92">
        <f t="shared" si="343"/>
        <v>123</v>
      </c>
      <c r="B4942" s="51" t="s">
        <v>46</v>
      </c>
      <c r="C4942" s="26">
        <v>44015</v>
      </c>
      <c r="D4942" s="4">
        <v>0</v>
      </c>
      <c r="E4942" s="29">
        <v>149</v>
      </c>
      <c r="G4942" s="133">
        <f>F4942+G4918</f>
        <v>0</v>
      </c>
      <c r="H4942" s="92">
        <f t="shared" si="344"/>
        <v>149</v>
      </c>
      <c r="I4942" s="92">
        <f t="shared" si="342"/>
        <v>5.0039463059454592</v>
      </c>
      <c r="J4942" s="149" t="e">
        <f t="shared" si="341"/>
        <v>#DIV/0!</v>
      </c>
    </row>
    <row r="4943" spans="1:10" x14ac:dyDescent="0.25">
      <c r="A4943" s="92">
        <f t="shared" si="343"/>
        <v>124</v>
      </c>
      <c r="B4943" s="51" t="s">
        <v>46</v>
      </c>
      <c r="C4943" s="26">
        <v>44016</v>
      </c>
      <c r="D4943" s="4">
        <v>4</v>
      </c>
      <c r="E4943" s="29">
        <v>153</v>
      </c>
      <c r="G4943" s="133">
        <f>F4943+G4919</f>
        <v>123</v>
      </c>
      <c r="H4943" s="92">
        <f t="shared" si="344"/>
        <v>153</v>
      </c>
      <c r="I4943" s="92">
        <f t="shared" si="342"/>
        <v>5.0304379213924353</v>
      </c>
      <c r="J4943" s="149">
        <f t="shared" si="341"/>
        <v>313.97731041988163</v>
      </c>
    </row>
    <row r="4944" spans="1:10" x14ac:dyDescent="0.25">
      <c r="A4944" s="92">
        <f t="shared" si="343"/>
        <v>125</v>
      </c>
      <c r="B4944" s="51" t="s">
        <v>46</v>
      </c>
      <c r="C4944" s="26">
        <v>44017</v>
      </c>
      <c r="D4944" s="4">
        <v>0</v>
      </c>
      <c r="E4944" s="29">
        <v>153</v>
      </c>
      <c r="G4944" s="133">
        <f>F4944+G4920</f>
        <v>116</v>
      </c>
      <c r="H4944" s="92">
        <f t="shared" si="344"/>
        <v>153</v>
      </c>
      <c r="I4944" s="92">
        <f t="shared" si="342"/>
        <v>5.0304379213924353</v>
      </c>
      <c r="J4944" s="149">
        <f t="shared" si="341"/>
        <v>183.1534310782643</v>
      </c>
    </row>
    <row r="4945" spans="1:10" ht="15.75" thickBot="1" x14ac:dyDescent="0.3">
      <c r="A4945" s="92">
        <f t="shared" si="343"/>
        <v>126</v>
      </c>
      <c r="B4945" s="52" t="s">
        <v>46</v>
      </c>
      <c r="C4945" s="53">
        <v>44018</v>
      </c>
      <c r="D4945" s="54">
        <v>0</v>
      </c>
      <c r="E4945" s="136">
        <v>153</v>
      </c>
      <c r="F4945" s="54"/>
      <c r="G4945" s="134" t="e">
        <f>F4945+G4921</f>
        <v>#REF!</v>
      </c>
      <c r="H4945" s="92">
        <f t="shared" si="344"/>
        <v>153</v>
      </c>
      <c r="I4945" s="92">
        <f t="shared" si="342"/>
        <v>5.0304379213924353</v>
      </c>
      <c r="J4945" s="149">
        <f t="shared" si="341"/>
        <v>146.52274486261143</v>
      </c>
    </row>
    <row r="4946" spans="1:10" x14ac:dyDescent="0.25">
      <c r="A4946" s="92">
        <f t="shared" si="343"/>
        <v>127</v>
      </c>
      <c r="B4946" s="148" t="s">
        <v>46</v>
      </c>
      <c r="C4946" s="140">
        <v>44019</v>
      </c>
      <c r="D4946" s="48">
        <v>1</v>
      </c>
      <c r="E4946" s="135">
        <v>154</v>
      </c>
      <c r="F4946" s="48"/>
      <c r="G4946" s="132" t="e">
        <f>F4946+G4922</f>
        <v>#REF!</v>
      </c>
      <c r="H4946" s="92">
        <f t="shared" si="344"/>
        <v>154</v>
      </c>
      <c r="I4946" s="92">
        <f t="shared" si="342"/>
        <v>5.0369526024136295</v>
      </c>
      <c r="J4946" s="149">
        <f t="shared" si="341"/>
        <v>124.02184383263518</v>
      </c>
    </row>
    <row r="4947" spans="1:10" x14ac:dyDescent="0.25">
      <c r="A4947" s="92">
        <f t="shared" si="343"/>
        <v>128</v>
      </c>
      <c r="B4947" s="51" t="s">
        <v>46</v>
      </c>
      <c r="C4947" s="140">
        <v>44020</v>
      </c>
      <c r="D4947" s="4">
        <v>0</v>
      </c>
      <c r="E4947" s="29">
        <v>154</v>
      </c>
      <c r="G4947" s="133" t="e">
        <f>F4947+G4923</f>
        <v>#REF!</v>
      </c>
      <c r="H4947" s="92">
        <f t="shared" si="344"/>
        <v>154</v>
      </c>
      <c r="I4947" s="92">
        <f t="shared" si="342"/>
        <v>5.0369526024136295</v>
      </c>
      <c r="J4947" s="149">
        <f t="shared" si="341"/>
        <v>122.43573485021932</v>
      </c>
    </row>
    <row r="4948" spans="1:10" x14ac:dyDescent="0.25">
      <c r="A4948" s="92">
        <f t="shared" si="343"/>
        <v>129</v>
      </c>
      <c r="B4948" s="51" t="s">
        <v>46</v>
      </c>
      <c r="C4948" s="140">
        <v>44021</v>
      </c>
      <c r="D4948" s="4">
        <v>1</v>
      </c>
      <c r="E4948" s="29">
        <v>155</v>
      </c>
      <c r="G4948" s="133" t="e">
        <f>F4948+G4924</f>
        <v>#REF!</v>
      </c>
      <c r="H4948" s="92">
        <f t="shared" si="344"/>
        <v>155</v>
      </c>
      <c r="I4948" s="92">
        <f t="shared" si="342"/>
        <v>5.0434251169192468</v>
      </c>
      <c r="J4948" s="149">
        <f t="shared" si="341"/>
        <v>126.32008457406101</v>
      </c>
    </row>
    <row r="4949" spans="1:10" x14ac:dyDescent="0.25">
      <c r="A4949" s="92">
        <f t="shared" si="343"/>
        <v>130</v>
      </c>
      <c r="B4949" s="51" t="s">
        <v>46</v>
      </c>
      <c r="C4949" s="140">
        <v>44022</v>
      </c>
      <c r="D4949" s="4">
        <v>0</v>
      </c>
      <c r="E4949" s="29">
        <v>155</v>
      </c>
      <c r="G4949" s="133">
        <f>F4949+G4925</f>
        <v>314</v>
      </c>
      <c r="H4949" s="92">
        <f t="shared" si="344"/>
        <v>155</v>
      </c>
      <c r="I4949" s="92">
        <f t="shared" si="342"/>
        <v>5.0434251169192468</v>
      </c>
      <c r="J4949" s="149">
        <f t="shared" si="341"/>
        <v>158.49989701595175</v>
      </c>
    </row>
    <row r="4950" spans="1:10" x14ac:dyDescent="0.25">
      <c r="A4950" s="92">
        <f t="shared" si="343"/>
        <v>131</v>
      </c>
      <c r="B4950" s="51" t="s">
        <v>46</v>
      </c>
      <c r="C4950" s="140">
        <v>44023</v>
      </c>
      <c r="D4950" s="4">
        <v>0</v>
      </c>
      <c r="E4950" s="29">
        <v>155</v>
      </c>
      <c r="G4950" s="133">
        <f>F4950+G4926</f>
        <v>314</v>
      </c>
      <c r="H4950" s="92">
        <f t="shared" si="344"/>
        <v>155</v>
      </c>
      <c r="I4950" s="92">
        <f t="shared" si="342"/>
        <v>5.0434251169192468</v>
      </c>
      <c r="J4950" s="149">
        <f t="shared" si="341"/>
        <v>298.88086331820074</v>
      </c>
    </row>
    <row r="4951" spans="1:10" x14ac:dyDescent="0.25">
      <c r="A4951" s="92">
        <f t="shared" si="343"/>
        <v>132</v>
      </c>
      <c r="B4951" s="51" t="s">
        <v>46</v>
      </c>
      <c r="C4951" s="140">
        <v>44024</v>
      </c>
      <c r="D4951" s="4">
        <v>6</v>
      </c>
      <c r="E4951" s="29">
        <v>161</v>
      </c>
      <c r="G4951" s="133" t="e">
        <f>F4951+G4927</f>
        <v>#REF!</v>
      </c>
      <c r="H4951" s="92">
        <f t="shared" si="344"/>
        <v>161</v>
      </c>
      <c r="I4951" s="92">
        <f t="shared" si="342"/>
        <v>5.0814043649844631</v>
      </c>
      <c r="J4951" s="149">
        <f t="shared" si="341"/>
        <v>130.08381502563816</v>
      </c>
    </row>
    <row r="4952" spans="1:10" x14ac:dyDescent="0.25">
      <c r="A4952" s="92">
        <f t="shared" si="343"/>
        <v>133</v>
      </c>
      <c r="B4952" s="51" t="s">
        <v>46</v>
      </c>
      <c r="C4952" s="140">
        <v>44025</v>
      </c>
      <c r="D4952" s="4">
        <v>0</v>
      </c>
      <c r="E4952" s="29">
        <v>161</v>
      </c>
      <c r="G4952" s="133">
        <f>F4952+G4928</f>
        <v>331</v>
      </c>
      <c r="H4952" s="92">
        <f t="shared" si="344"/>
        <v>161</v>
      </c>
      <c r="I4952" s="92">
        <f t="shared" si="342"/>
        <v>5.0814043649844631</v>
      </c>
      <c r="J4952" s="149">
        <f t="shared" si="341"/>
        <v>97.293330946046282</v>
      </c>
    </row>
    <row r="4953" spans="1:10" x14ac:dyDescent="0.25">
      <c r="A4953" s="92">
        <f t="shared" si="343"/>
        <v>134</v>
      </c>
      <c r="B4953" s="51" t="s">
        <v>46</v>
      </c>
      <c r="C4953" s="140">
        <v>44026</v>
      </c>
      <c r="D4953" s="4">
        <v>47</v>
      </c>
      <c r="E4953" s="29">
        <v>208</v>
      </c>
      <c r="G4953" s="133" t="e">
        <f>F4953+G4929</f>
        <v>#REF!</v>
      </c>
      <c r="H4953" s="92">
        <f t="shared" si="344"/>
        <v>208</v>
      </c>
      <c r="I4953" s="92">
        <f t="shared" si="342"/>
        <v>5.3375380797013179</v>
      </c>
      <c r="J4953" s="149">
        <f t="shared" si="341"/>
        <v>23.859560257752541</v>
      </c>
    </row>
    <row r="4954" spans="1:10" x14ac:dyDescent="0.25">
      <c r="A4954" s="92">
        <f t="shared" si="343"/>
        <v>135</v>
      </c>
      <c r="B4954" s="51" t="s">
        <v>46</v>
      </c>
      <c r="C4954" s="140">
        <v>44027</v>
      </c>
      <c r="D4954" s="4">
        <v>0</v>
      </c>
      <c r="E4954" s="29">
        <v>208</v>
      </c>
      <c r="G4954" s="133" t="e">
        <f>F4954+G4930</f>
        <v>#REF!</v>
      </c>
      <c r="H4954" s="92">
        <f t="shared" si="344"/>
        <v>208</v>
      </c>
      <c r="I4954" s="92">
        <f t="shared" si="342"/>
        <v>5.3375380797013179</v>
      </c>
      <c r="J4954" s="149">
        <f t="shared" si="341"/>
        <v>15.624073780089381</v>
      </c>
    </row>
    <row r="4955" spans="1:10" x14ac:dyDescent="0.25">
      <c r="A4955" s="92">
        <f t="shared" si="343"/>
        <v>136</v>
      </c>
      <c r="B4955" s="51" t="s">
        <v>46</v>
      </c>
      <c r="C4955" s="140">
        <v>44028</v>
      </c>
      <c r="D4955" s="4">
        <v>1</v>
      </c>
      <c r="E4955" s="29">
        <v>209</v>
      </c>
      <c r="G4955" s="133">
        <f>F4955+G4931</f>
        <v>317</v>
      </c>
      <c r="H4955" s="92">
        <f t="shared" si="344"/>
        <v>209</v>
      </c>
      <c r="I4955" s="92">
        <f t="shared" si="342"/>
        <v>5.3423342519648109</v>
      </c>
      <c r="J4955" s="149">
        <f t="shared" ref="J4955:J5018" si="345">LN(2)/SLOPE(I4948:I4955,A4948:A4955)</f>
        <v>13.098055681482172</v>
      </c>
    </row>
    <row r="4956" spans="1:10" x14ac:dyDescent="0.25">
      <c r="A4956" s="92">
        <f t="shared" si="343"/>
        <v>137</v>
      </c>
      <c r="B4956" s="51" t="s">
        <v>46</v>
      </c>
      <c r="C4956" s="140">
        <v>44029</v>
      </c>
      <c r="D4956" s="4">
        <v>4</v>
      </c>
      <c r="E4956" s="29">
        <v>213</v>
      </c>
      <c r="G4956" s="133">
        <f>F4956+G4932</f>
        <v>359</v>
      </c>
      <c r="H4956" s="92">
        <f t="shared" si="344"/>
        <v>213</v>
      </c>
      <c r="I4956" s="92">
        <f t="shared" si="342"/>
        <v>5.3612921657094255</v>
      </c>
      <c r="J4956" s="149">
        <f t="shared" si="345"/>
        <v>12.272876003805964</v>
      </c>
    </row>
    <row r="4957" spans="1:10" x14ac:dyDescent="0.25">
      <c r="A4957" s="92">
        <f t="shared" si="343"/>
        <v>138</v>
      </c>
      <c r="B4957" s="51" t="s">
        <v>46</v>
      </c>
      <c r="C4957" s="140">
        <v>44030</v>
      </c>
      <c r="D4957" s="4">
        <v>22</v>
      </c>
      <c r="E4957" s="29">
        <v>235</v>
      </c>
      <c r="G4957" s="133" t="e">
        <f>F4957+G4933</f>
        <v>#REF!</v>
      </c>
      <c r="H4957" s="92">
        <f t="shared" si="344"/>
        <v>235</v>
      </c>
      <c r="I4957" s="92">
        <f t="shared" si="342"/>
        <v>5.4595855141441589</v>
      </c>
      <c r="J4957" s="149">
        <f t="shared" si="345"/>
        <v>11.426957255827304</v>
      </c>
    </row>
    <row r="4958" spans="1:10" x14ac:dyDescent="0.25">
      <c r="A4958" s="92">
        <f t="shared" si="343"/>
        <v>139</v>
      </c>
      <c r="B4958" s="51" t="s">
        <v>46</v>
      </c>
      <c r="C4958" s="140">
        <v>44031</v>
      </c>
      <c r="D4958" s="4">
        <v>5</v>
      </c>
      <c r="E4958" s="29">
        <v>240</v>
      </c>
      <c r="G4958" s="133">
        <f>F4958+G4934</f>
        <v>214</v>
      </c>
      <c r="H4958" s="92">
        <f t="shared" si="344"/>
        <v>240</v>
      </c>
      <c r="I4958" s="92">
        <f t="shared" si="342"/>
        <v>5.4806389233419912</v>
      </c>
      <c r="J4958" s="149">
        <f t="shared" si="345"/>
        <v>12.227883225258683</v>
      </c>
    </row>
    <row r="4959" spans="1:10" x14ac:dyDescent="0.25">
      <c r="A4959" s="92">
        <f t="shared" si="343"/>
        <v>140</v>
      </c>
      <c r="B4959" s="51" t="s">
        <v>46</v>
      </c>
      <c r="C4959" s="140">
        <v>44032</v>
      </c>
      <c r="D4959" s="4">
        <v>0</v>
      </c>
      <c r="E4959" s="29">
        <v>240</v>
      </c>
      <c r="G4959" s="133">
        <f>F4959+G4935</f>
        <v>53</v>
      </c>
      <c r="H4959" s="92">
        <f t="shared" si="344"/>
        <v>240</v>
      </c>
      <c r="I4959" s="92">
        <f t="shared" si="342"/>
        <v>5.4806389233419912</v>
      </c>
      <c r="J4959" s="149">
        <f t="shared" si="345"/>
        <v>14.947543243322999</v>
      </c>
    </row>
    <row r="4960" spans="1:10" x14ac:dyDescent="0.25">
      <c r="A4960" s="92">
        <f t="shared" si="343"/>
        <v>141</v>
      </c>
      <c r="B4960" s="51" t="s">
        <v>46</v>
      </c>
      <c r="C4960" s="140">
        <v>44033</v>
      </c>
      <c r="D4960" s="4">
        <v>9</v>
      </c>
      <c r="E4960" s="29">
        <v>249</v>
      </c>
      <c r="G4960" s="133">
        <f>F4960+G4936</f>
        <v>49</v>
      </c>
      <c r="H4960" s="92">
        <f t="shared" si="344"/>
        <v>249</v>
      </c>
      <c r="I4960" s="92">
        <f t="shared" si="342"/>
        <v>5.5174528964647074</v>
      </c>
      <c r="J4960" s="149">
        <f t="shared" si="345"/>
        <v>23.400990786554175</v>
      </c>
    </row>
    <row r="4961" spans="1:10" x14ac:dyDescent="0.25">
      <c r="A4961" s="92">
        <f t="shared" si="343"/>
        <v>142</v>
      </c>
      <c r="B4961" s="51" t="s">
        <v>46</v>
      </c>
      <c r="C4961" s="140">
        <v>44034</v>
      </c>
      <c r="D4961" s="4">
        <v>10</v>
      </c>
      <c r="E4961" s="29">
        <v>259</v>
      </c>
      <c r="G4961" s="133">
        <f>F4961+G4937</f>
        <v>27</v>
      </c>
      <c r="H4961" s="92">
        <f t="shared" si="344"/>
        <v>259</v>
      </c>
      <c r="I4961" s="92">
        <f t="shared" si="342"/>
        <v>5.5568280616995374</v>
      </c>
      <c r="J4961" s="149">
        <f t="shared" si="345"/>
        <v>20.871066057328992</v>
      </c>
    </row>
    <row r="4962" spans="1:10" x14ac:dyDescent="0.25">
      <c r="A4962" s="92">
        <f t="shared" si="343"/>
        <v>143</v>
      </c>
      <c r="B4962" s="51" t="s">
        <v>46</v>
      </c>
      <c r="C4962" s="140">
        <v>44035</v>
      </c>
      <c r="D4962" s="4">
        <v>4</v>
      </c>
      <c r="E4962" s="29">
        <v>263</v>
      </c>
      <c r="G4962" s="133">
        <f>F4962+G4938</f>
        <v>76</v>
      </c>
      <c r="H4962" s="92">
        <f t="shared" si="344"/>
        <v>263</v>
      </c>
      <c r="I4962" s="92">
        <f t="shared" si="342"/>
        <v>5.5721540321777647</v>
      </c>
      <c r="J4962" s="149">
        <f t="shared" si="345"/>
        <v>21.095630213592983</v>
      </c>
    </row>
    <row r="4963" spans="1:10" x14ac:dyDescent="0.25">
      <c r="A4963" s="92">
        <f t="shared" si="343"/>
        <v>144</v>
      </c>
      <c r="B4963" s="51" t="s">
        <v>46</v>
      </c>
      <c r="C4963" s="140">
        <v>44036</v>
      </c>
      <c r="D4963" s="4">
        <v>37</v>
      </c>
      <c r="E4963" s="29">
        <v>300</v>
      </c>
      <c r="G4963" s="133">
        <f>F4963+G4939</f>
        <v>2</v>
      </c>
      <c r="H4963" s="92">
        <f t="shared" si="344"/>
        <v>300</v>
      </c>
      <c r="I4963" s="92">
        <f t="shared" si="342"/>
        <v>5.7037824746562009</v>
      </c>
      <c r="J4963" s="149">
        <f t="shared" si="345"/>
        <v>18.050393663210134</v>
      </c>
    </row>
    <row r="4964" spans="1:10" x14ac:dyDescent="0.25">
      <c r="A4964" s="92">
        <f t="shared" si="343"/>
        <v>145</v>
      </c>
      <c r="B4964" s="51" t="s">
        <v>46</v>
      </c>
      <c r="C4964" s="140">
        <v>44037</v>
      </c>
      <c r="D4964" s="4">
        <v>36</v>
      </c>
      <c r="E4964" s="29">
        <v>336</v>
      </c>
      <c r="G4964" s="133">
        <f>F4964+G4940</f>
        <v>78</v>
      </c>
      <c r="H4964" s="92">
        <f t="shared" si="344"/>
        <v>336</v>
      </c>
      <c r="I4964" s="92">
        <f t="shared" si="342"/>
        <v>5.8171111599632042</v>
      </c>
      <c r="J4964" s="149">
        <f t="shared" si="345"/>
        <v>14.806627181900737</v>
      </c>
    </row>
    <row r="4965" spans="1:10" x14ac:dyDescent="0.25">
      <c r="A4965" s="92">
        <f t="shared" si="343"/>
        <v>146</v>
      </c>
      <c r="B4965" s="51" t="s">
        <v>46</v>
      </c>
      <c r="C4965" s="140">
        <v>44038</v>
      </c>
      <c r="D4965" s="4">
        <v>6</v>
      </c>
      <c r="E4965" s="29">
        <v>342</v>
      </c>
      <c r="G4965" s="133">
        <f>F4965+G4941</f>
        <v>95</v>
      </c>
      <c r="H4965" s="92">
        <f t="shared" si="344"/>
        <v>342</v>
      </c>
      <c r="I4965" s="92">
        <f t="shared" si="342"/>
        <v>5.8348107370626048</v>
      </c>
      <c r="J4965" s="149">
        <f t="shared" si="345"/>
        <v>12.294310787706383</v>
      </c>
    </row>
    <row r="4966" spans="1:10" x14ac:dyDescent="0.25">
      <c r="A4966" s="92">
        <f t="shared" si="343"/>
        <v>147</v>
      </c>
      <c r="B4966" s="51" t="s">
        <v>46</v>
      </c>
      <c r="C4966" s="140">
        <v>44039</v>
      </c>
      <c r="D4966" s="4">
        <v>32</v>
      </c>
      <c r="E4966" s="29">
        <v>374</v>
      </c>
      <c r="G4966" s="133">
        <f>F4966+G4942</f>
        <v>0</v>
      </c>
      <c r="H4966" s="92">
        <f t="shared" si="344"/>
        <v>374</v>
      </c>
      <c r="I4966" s="92">
        <f t="shared" si="342"/>
        <v>5.9242557974145322</v>
      </c>
      <c r="J4966" s="149">
        <f t="shared" si="345"/>
        <v>10.388701849740091</v>
      </c>
    </row>
    <row r="4967" spans="1:10" x14ac:dyDescent="0.25">
      <c r="A4967" s="92">
        <f t="shared" si="343"/>
        <v>148</v>
      </c>
      <c r="B4967" s="51" t="s">
        <v>46</v>
      </c>
      <c r="C4967" s="140">
        <v>44040</v>
      </c>
      <c r="D4967" s="4">
        <v>25</v>
      </c>
      <c r="E4967" s="29">
        <v>399</v>
      </c>
      <c r="G4967" s="133">
        <f>F4967+G4943</f>
        <v>123</v>
      </c>
      <c r="H4967" s="92">
        <f t="shared" si="344"/>
        <v>399</v>
      </c>
      <c r="I4967" s="92">
        <f t="shared" si="342"/>
        <v>5.9889614168898637</v>
      </c>
      <c r="J4967" s="149">
        <f t="shared" si="345"/>
        <v>9.6413960787667836</v>
      </c>
    </row>
    <row r="4968" spans="1:10" x14ac:dyDescent="0.25">
      <c r="A4968" s="92">
        <f t="shared" si="343"/>
        <v>149</v>
      </c>
      <c r="B4968" s="51" t="s">
        <v>46</v>
      </c>
      <c r="C4968" s="140">
        <v>44041</v>
      </c>
      <c r="D4968" s="4">
        <v>14</v>
      </c>
      <c r="E4968" s="29">
        <v>413</v>
      </c>
      <c r="G4968" s="133">
        <f>F4968+G4944</f>
        <v>116</v>
      </c>
      <c r="H4968" s="92">
        <f t="shared" si="344"/>
        <v>413</v>
      </c>
      <c r="I4968" s="92">
        <f t="shared" si="342"/>
        <v>6.0234475929610332</v>
      </c>
      <c r="J4968" s="149">
        <f t="shared" si="345"/>
        <v>9.6565932415647051</v>
      </c>
    </row>
    <row r="4969" spans="1:10" ht="15.75" thickBot="1" x14ac:dyDescent="0.3">
      <c r="A4969" s="92">
        <f t="shared" si="343"/>
        <v>150</v>
      </c>
      <c r="B4969" s="52" t="s">
        <v>46</v>
      </c>
      <c r="C4969" s="140">
        <v>44042</v>
      </c>
      <c r="D4969" s="4">
        <v>33</v>
      </c>
      <c r="E4969" s="136">
        <v>446</v>
      </c>
      <c r="G4969" s="134" t="e">
        <f>F4969+G4945</f>
        <v>#REF!</v>
      </c>
      <c r="H4969" s="92">
        <f t="shared" si="344"/>
        <v>446</v>
      </c>
      <c r="I4969" s="92">
        <f t="shared" si="342"/>
        <v>6.1003189520200642</v>
      </c>
      <c r="J4969" s="149">
        <f t="shared" si="345"/>
        <v>9.8677402523461986</v>
      </c>
    </row>
    <row r="4970" spans="1:10" x14ac:dyDescent="0.25">
      <c r="A4970" s="92">
        <f t="shared" si="343"/>
        <v>151</v>
      </c>
      <c r="B4970" s="148" t="s">
        <v>46</v>
      </c>
      <c r="C4970" s="140">
        <v>44043</v>
      </c>
      <c r="D4970" s="4">
        <v>12</v>
      </c>
      <c r="E4970" s="135">
        <v>458</v>
      </c>
      <c r="G4970" s="132" t="e">
        <f>F4970+G4946</f>
        <v>#REF!</v>
      </c>
      <c r="H4970" s="92">
        <f t="shared" si="344"/>
        <v>458</v>
      </c>
      <c r="I4970" s="92">
        <f t="shared" si="342"/>
        <v>6.1268691841141854</v>
      </c>
      <c r="J4970" s="149">
        <f t="shared" si="345"/>
        <v>11.625662125035241</v>
      </c>
    </row>
    <row r="4971" spans="1:10" x14ac:dyDescent="0.25">
      <c r="A4971" s="92">
        <f t="shared" si="343"/>
        <v>152</v>
      </c>
      <c r="B4971" s="51" t="s">
        <v>46</v>
      </c>
      <c r="C4971" s="140">
        <v>44044</v>
      </c>
      <c r="D4971" s="4">
        <v>47</v>
      </c>
      <c r="E4971" s="29">
        <v>505</v>
      </c>
      <c r="G4971" s="133" t="e">
        <f>F4971+G4947</f>
        <v>#REF!</v>
      </c>
      <c r="H4971" s="92">
        <f t="shared" si="344"/>
        <v>505</v>
      </c>
      <c r="I4971" s="92">
        <f t="shared" si="342"/>
        <v>6.2245584292753602</v>
      </c>
      <c r="J4971" s="149">
        <f t="shared" si="345"/>
        <v>11.943217159170958</v>
      </c>
    </row>
    <row r="4972" spans="1:10" x14ac:dyDescent="0.25">
      <c r="A4972" s="92">
        <f t="shared" si="343"/>
        <v>153</v>
      </c>
      <c r="B4972" s="51" t="s">
        <v>46</v>
      </c>
      <c r="C4972" s="140">
        <v>44045</v>
      </c>
      <c r="D4972" s="4">
        <v>96</v>
      </c>
      <c r="E4972" s="29">
        <v>601</v>
      </c>
      <c r="G4972" s="133" t="e">
        <f>F4972+G4948</f>
        <v>#REF!</v>
      </c>
      <c r="H4972" s="92">
        <f t="shared" si="344"/>
        <v>601</v>
      </c>
      <c r="I4972" s="92">
        <f t="shared" si="342"/>
        <v>6.3985949345352076</v>
      </c>
      <c r="J4972" s="149">
        <f t="shared" si="345"/>
        <v>9.8043967595664547</v>
      </c>
    </row>
    <row r="4973" spans="1:10" x14ac:dyDescent="0.25">
      <c r="A4973" s="92">
        <f t="shared" si="343"/>
        <v>154</v>
      </c>
      <c r="B4973" s="51" t="s">
        <v>46</v>
      </c>
      <c r="C4973" s="140">
        <v>44046</v>
      </c>
      <c r="D4973" s="4">
        <v>44</v>
      </c>
      <c r="E4973" s="29">
        <v>645</v>
      </c>
      <c r="G4973" s="133">
        <f>F4973+G4949</f>
        <v>314</v>
      </c>
      <c r="H4973" s="92">
        <f t="shared" si="344"/>
        <v>645</v>
      </c>
      <c r="I4973" s="92">
        <f t="shared" si="342"/>
        <v>6.4692503167957724</v>
      </c>
      <c r="J4973" s="149">
        <f t="shared" si="345"/>
        <v>8.9672348490182809</v>
      </c>
    </row>
    <row r="4974" spans="1:10" x14ac:dyDescent="0.25">
      <c r="A4974" s="92">
        <f t="shared" si="343"/>
        <v>155</v>
      </c>
      <c r="B4974" s="51" t="s">
        <v>46</v>
      </c>
      <c r="C4974" s="140">
        <v>44047</v>
      </c>
      <c r="D4974" s="4">
        <v>58</v>
      </c>
      <c r="E4974" s="29">
        <v>703</v>
      </c>
      <c r="G4974" s="133">
        <f>F4974+G4950</f>
        <v>314</v>
      </c>
      <c r="H4974" s="92">
        <f t="shared" si="344"/>
        <v>703</v>
      </c>
      <c r="I4974" s="92">
        <f t="shared" si="342"/>
        <v>6.5553568918106651</v>
      </c>
      <c r="J4974" s="149">
        <f t="shared" si="345"/>
        <v>8.1021346401679804</v>
      </c>
    </row>
    <row r="4975" spans="1:10" x14ac:dyDescent="0.25">
      <c r="A4975" s="92">
        <f t="shared" si="343"/>
        <v>156</v>
      </c>
      <c r="B4975" s="51" t="s">
        <v>46</v>
      </c>
      <c r="C4975" s="140">
        <v>44048</v>
      </c>
      <c r="D4975" s="4">
        <v>43</v>
      </c>
      <c r="E4975" s="29">
        <v>746</v>
      </c>
      <c r="G4975" s="133" t="e">
        <f>F4975+G4951</f>
        <v>#REF!</v>
      </c>
      <c r="H4975" s="92">
        <f t="shared" si="344"/>
        <v>746</v>
      </c>
      <c r="I4975" s="92">
        <f t="shared" si="342"/>
        <v>6.6147256002037604</v>
      </c>
      <c r="J4975" s="149">
        <f t="shared" si="345"/>
        <v>7.6456926830642082</v>
      </c>
    </row>
    <row r="4976" spans="1:10" x14ac:dyDescent="0.25">
      <c r="A4976" s="92">
        <f t="shared" si="343"/>
        <v>157</v>
      </c>
      <c r="B4976" s="51" t="s">
        <v>46</v>
      </c>
      <c r="C4976" s="140">
        <v>44049</v>
      </c>
      <c r="D4976" s="4">
        <v>67</v>
      </c>
      <c r="E4976" s="29">
        <v>813</v>
      </c>
      <c r="F4976" s="4">
        <f>1+2</f>
        <v>3</v>
      </c>
      <c r="G4976" s="133">
        <f>F4976+G4952</f>
        <v>334</v>
      </c>
      <c r="H4976" s="92">
        <f t="shared" si="344"/>
        <v>813</v>
      </c>
      <c r="I4976" s="92">
        <f t="shared" si="342"/>
        <v>6.7007311095478101</v>
      </c>
      <c r="J4976" s="149">
        <f t="shared" si="345"/>
        <v>7.5564849069974906</v>
      </c>
    </row>
    <row r="4977" spans="1:10" x14ac:dyDescent="0.25">
      <c r="A4977" s="92">
        <f t="shared" si="343"/>
        <v>158</v>
      </c>
      <c r="B4977" s="51" t="s">
        <v>46</v>
      </c>
      <c r="C4977" s="140">
        <v>44050</v>
      </c>
      <c r="D4977" s="4">
        <v>85</v>
      </c>
      <c r="E4977" s="29">
        <v>898</v>
      </c>
      <c r="G4977" s="133" t="e">
        <f>F4977+G4953</f>
        <v>#REF!</v>
      </c>
      <c r="H4977" s="92">
        <f t="shared" si="344"/>
        <v>898</v>
      </c>
      <c r="I4977" s="92">
        <f t="shared" si="342"/>
        <v>6.8001700683021999</v>
      </c>
      <c r="J4977" s="149">
        <f t="shared" si="345"/>
        <v>7.4375167602345167</v>
      </c>
    </row>
    <row r="4978" spans="1:10" x14ac:dyDescent="0.25">
      <c r="A4978" s="92">
        <f t="shared" si="343"/>
        <v>159</v>
      </c>
      <c r="B4978" s="51" t="s">
        <v>46</v>
      </c>
      <c r="C4978" s="140">
        <v>44051</v>
      </c>
      <c r="D4978" s="4">
        <v>52</v>
      </c>
      <c r="E4978" s="29">
        <v>950</v>
      </c>
      <c r="F4978" s="4">
        <v>1</v>
      </c>
      <c r="G4978" s="133" t="e">
        <f>F4978+G4954</f>
        <v>#REF!</v>
      </c>
      <c r="H4978" s="92">
        <f t="shared" si="344"/>
        <v>950</v>
      </c>
      <c r="I4978" s="92">
        <f t="shared" si="342"/>
        <v>6.8564619845945867</v>
      </c>
      <c r="J4978" s="149">
        <f t="shared" si="345"/>
        <v>8.1035864744964741</v>
      </c>
    </row>
    <row r="4979" spans="1:10" x14ac:dyDescent="0.25">
      <c r="A4979" s="92">
        <f t="shared" si="343"/>
        <v>160</v>
      </c>
      <c r="B4979" s="51" t="s">
        <v>46</v>
      </c>
      <c r="C4979" s="140">
        <v>44052</v>
      </c>
      <c r="D4979" s="4">
        <v>37</v>
      </c>
      <c r="E4979" s="29">
        <v>987</v>
      </c>
      <c r="G4979" s="133">
        <f>F4979+G4955</f>
        <v>317</v>
      </c>
      <c r="H4979" s="92">
        <f t="shared" si="344"/>
        <v>987</v>
      </c>
      <c r="I4979" s="92">
        <f t="shared" si="342"/>
        <v>6.8946700394334819</v>
      </c>
      <c r="J4979" s="149">
        <f t="shared" si="345"/>
        <v>9.3472613659691373</v>
      </c>
    </row>
    <row r="4980" spans="1:10" x14ac:dyDescent="0.25">
      <c r="A4980" s="92">
        <f t="shared" si="343"/>
        <v>161</v>
      </c>
      <c r="B4980" s="51" t="s">
        <v>46</v>
      </c>
      <c r="C4980" s="140">
        <v>44053</v>
      </c>
      <c r="D4980" s="4">
        <v>68</v>
      </c>
      <c r="E4980" s="29">
        <v>1055</v>
      </c>
      <c r="F4980" s="4">
        <v>2</v>
      </c>
      <c r="G4980" s="133">
        <f>F4980+G4956</f>
        <v>361</v>
      </c>
      <c r="H4980" s="92">
        <f t="shared" si="344"/>
        <v>1055</v>
      </c>
      <c r="I4980" s="92">
        <f t="shared" si="342"/>
        <v>6.9612960459101672</v>
      </c>
      <c r="J4980" s="149">
        <f t="shared" si="345"/>
        <v>9.7601260201594826</v>
      </c>
    </row>
    <row r="4981" spans="1:10" x14ac:dyDescent="0.25">
      <c r="A4981" s="92">
        <f t="shared" si="343"/>
        <v>162</v>
      </c>
      <c r="B4981" s="51" t="s">
        <v>46</v>
      </c>
      <c r="C4981" s="140">
        <v>44054</v>
      </c>
      <c r="D4981" s="4">
        <v>42</v>
      </c>
      <c r="E4981" s="29">
        <v>1097</v>
      </c>
      <c r="F4981" s="4">
        <v>2</v>
      </c>
      <c r="G4981" s="133" t="e">
        <f>F4981+G4957</f>
        <v>#REF!</v>
      </c>
      <c r="H4981" s="92">
        <f t="shared" si="344"/>
        <v>1097</v>
      </c>
      <c r="I4981" s="92">
        <f t="shared" si="342"/>
        <v>7.00033446027523</v>
      </c>
      <c r="J4981" s="149">
        <f t="shared" si="345"/>
        <v>10.613642791947797</v>
      </c>
    </row>
    <row r="4982" spans="1:10" x14ac:dyDescent="0.25">
      <c r="A4982" s="92">
        <f t="shared" si="343"/>
        <v>163</v>
      </c>
      <c r="B4982" s="51" t="s">
        <v>46</v>
      </c>
      <c r="C4982" s="140">
        <v>44055</v>
      </c>
      <c r="D4982" s="4">
        <v>46</v>
      </c>
      <c r="E4982" s="29">
        <f>D4982+E4958</f>
        <v>286</v>
      </c>
      <c r="F4982" s="4">
        <v>1</v>
      </c>
      <c r="G4982" s="133">
        <f>F4982+G4958</f>
        <v>215</v>
      </c>
      <c r="H4982" s="92">
        <f t="shared" si="344"/>
        <v>1143</v>
      </c>
      <c r="I4982" s="92">
        <f t="shared" si="342"/>
        <v>7.0414116637948103</v>
      </c>
      <c r="J4982" s="149">
        <f t="shared" si="345"/>
        <v>11.629974202801222</v>
      </c>
    </row>
    <row r="4983" spans="1:10" x14ac:dyDescent="0.25">
      <c r="A4983" s="92">
        <f t="shared" si="343"/>
        <v>164</v>
      </c>
      <c r="B4983" s="51" t="s">
        <v>46</v>
      </c>
      <c r="C4983" s="140">
        <v>44056</v>
      </c>
      <c r="D4983" s="4">
        <v>84</v>
      </c>
      <c r="E4983" s="29">
        <f>D4983+E4959</f>
        <v>324</v>
      </c>
      <c r="F4983" s="4">
        <v>1</v>
      </c>
      <c r="G4983" s="133">
        <f>F4983+G4959</f>
        <v>54</v>
      </c>
      <c r="H4983" s="92">
        <f t="shared" si="344"/>
        <v>1227</v>
      </c>
      <c r="I4983" s="92">
        <f t="shared" si="342"/>
        <v>7.1123274447109113</v>
      </c>
      <c r="J4983" s="149">
        <f t="shared" si="345"/>
        <v>12.697146747439836</v>
      </c>
    </row>
    <row r="4984" spans="1:10" x14ac:dyDescent="0.25">
      <c r="A4984" s="92">
        <f t="shared" si="343"/>
        <v>165</v>
      </c>
      <c r="B4984" s="51" t="s">
        <v>46</v>
      </c>
      <c r="C4984" s="140">
        <v>44057</v>
      </c>
      <c r="D4984" s="4">
        <f>48-2</f>
        <v>46</v>
      </c>
      <c r="E4984" s="29">
        <f>D4984+E4960</f>
        <v>295</v>
      </c>
      <c r="F4984" s="4">
        <v>3</v>
      </c>
      <c r="G4984" s="133">
        <f>F4984+G4960</f>
        <v>52</v>
      </c>
      <c r="H4984" s="92">
        <f t="shared" si="344"/>
        <v>1273</v>
      </c>
      <c r="I4984" s="92">
        <f t="shared" si="342"/>
        <v>7.1491315985574069</v>
      </c>
      <c r="J4984" s="149">
        <f t="shared" si="345"/>
        <v>13.858583767342399</v>
      </c>
    </row>
    <row r="4985" spans="1:10" x14ac:dyDescent="0.25">
      <c r="A4985" s="92">
        <f t="shared" si="343"/>
        <v>166</v>
      </c>
      <c r="B4985" s="51" t="s">
        <v>46</v>
      </c>
      <c r="C4985" s="140">
        <v>44058</v>
      </c>
      <c r="D4985" s="4">
        <v>88</v>
      </c>
      <c r="E4985" s="29">
        <f>D4985+E4961</f>
        <v>347</v>
      </c>
      <c r="F4985" s="4">
        <v>2</v>
      </c>
      <c r="G4985" s="133">
        <f>F4985+G4961</f>
        <v>29</v>
      </c>
      <c r="H4985" s="92">
        <f t="shared" si="344"/>
        <v>1361</v>
      </c>
      <c r="I4985" s="92">
        <f t="shared" si="342"/>
        <v>7.215975002651466</v>
      </c>
      <c r="J4985" s="149">
        <f t="shared" si="345"/>
        <v>13.594071259765924</v>
      </c>
    </row>
    <row r="4986" spans="1:10" x14ac:dyDescent="0.25">
      <c r="A4986" s="92">
        <f t="shared" si="343"/>
        <v>167</v>
      </c>
      <c r="B4986" s="51" t="s">
        <v>46</v>
      </c>
      <c r="C4986" s="140">
        <v>44059</v>
      </c>
      <c r="D4986" s="4">
        <v>57</v>
      </c>
      <c r="E4986" s="29">
        <f>D4986+E4962</f>
        <v>320</v>
      </c>
      <c r="G4986" s="133">
        <f>F4986+G4962</f>
        <v>76</v>
      </c>
      <c r="H4986" s="92">
        <f t="shared" si="344"/>
        <v>1418</v>
      </c>
      <c r="I4986" s="92">
        <f t="shared" si="342"/>
        <v>7.2570027070920728</v>
      </c>
      <c r="J4986" s="149">
        <f t="shared" si="345"/>
        <v>13.45596272251988</v>
      </c>
    </row>
    <row r="4987" spans="1:10" x14ac:dyDescent="0.25">
      <c r="A4987" s="92">
        <f t="shared" si="343"/>
        <v>168</v>
      </c>
      <c r="B4987" s="51" t="s">
        <v>46</v>
      </c>
      <c r="C4987" s="140">
        <v>44060</v>
      </c>
      <c r="D4987" s="4">
        <v>60</v>
      </c>
      <c r="E4987" s="29">
        <f>D4987+E4963</f>
        <v>360</v>
      </c>
      <c r="F4987" s="4">
        <f>1</f>
        <v>1</v>
      </c>
      <c r="G4987" s="133">
        <f>F4987+G4963</f>
        <v>3</v>
      </c>
      <c r="H4987" s="92">
        <f t="shared" si="344"/>
        <v>1478</v>
      </c>
      <c r="I4987" s="92">
        <f t="shared" si="342"/>
        <v>7.2984451015081468</v>
      </c>
      <c r="J4987" s="149">
        <f t="shared" si="345"/>
        <v>13.850152686247251</v>
      </c>
    </row>
    <row r="4988" spans="1:10" x14ac:dyDescent="0.25">
      <c r="A4988" s="92">
        <f t="shared" si="343"/>
        <v>169</v>
      </c>
      <c r="B4988" s="51" t="s">
        <v>46</v>
      </c>
      <c r="C4988" s="140">
        <v>44061</v>
      </c>
      <c r="D4988" s="4">
        <v>10</v>
      </c>
      <c r="E4988" s="29">
        <v>1489</v>
      </c>
      <c r="F4988" s="4">
        <v>1</v>
      </c>
      <c r="G4988" s="133">
        <f>F4988+G4964</f>
        <v>79</v>
      </c>
      <c r="H4988" s="92">
        <f t="shared" si="344"/>
        <v>1488</v>
      </c>
      <c r="I4988" s="92">
        <f t="shared" si="342"/>
        <v>7.305188215393037</v>
      </c>
      <c r="J4988" s="149">
        <f t="shared" si="345"/>
        <v>14.853105878344056</v>
      </c>
    </row>
    <row r="4989" spans="1:10" x14ac:dyDescent="0.25">
      <c r="A4989" s="92">
        <f t="shared" si="343"/>
        <v>170</v>
      </c>
      <c r="B4989" s="51" t="s">
        <v>46</v>
      </c>
      <c r="C4989" s="140">
        <v>44062</v>
      </c>
      <c r="D4989" s="4">
        <v>64</v>
      </c>
      <c r="E4989" s="29">
        <f>D4989+E4965</f>
        <v>406</v>
      </c>
      <c r="G4989" s="133">
        <f>F4989+G4965</f>
        <v>95</v>
      </c>
      <c r="H4989" s="92">
        <f t="shared" si="344"/>
        <v>1552</v>
      </c>
      <c r="I4989" s="92">
        <f t="shared" si="342"/>
        <v>7.3472997007431644</v>
      </c>
      <c r="J4989" s="149">
        <f t="shared" si="345"/>
        <v>16.198234045313438</v>
      </c>
    </row>
    <row r="4990" spans="1:10" x14ac:dyDescent="0.25">
      <c r="A4990" s="92">
        <f t="shared" si="343"/>
        <v>171</v>
      </c>
      <c r="B4990" s="51" t="s">
        <v>46</v>
      </c>
      <c r="C4990" s="140">
        <v>44063</v>
      </c>
      <c r="D4990" s="4">
        <v>47</v>
      </c>
      <c r="E4990" s="29">
        <f>D4990+E4966</f>
        <v>421</v>
      </c>
      <c r="F4990" s="4">
        <v>1</v>
      </c>
      <c r="G4990" s="133">
        <f>F4990+G4966</f>
        <v>1</v>
      </c>
      <c r="H4990" s="92">
        <f t="shared" si="344"/>
        <v>1599</v>
      </c>
      <c r="I4990" s="92">
        <f t="shared" si="342"/>
        <v>7.3771337128339542</v>
      </c>
      <c r="J4990" s="149">
        <f t="shared" si="345"/>
        <v>18.463021038599258</v>
      </c>
    </row>
    <row r="4991" spans="1:10" x14ac:dyDescent="0.25">
      <c r="A4991" s="92">
        <f t="shared" si="343"/>
        <v>172</v>
      </c>
      <c r="B4991" s="51" t="s">
        <v>46</v>
      </c>
      <c r="C4991" s="140">
        <v>44064</v>
      </c>
      <c r="D4991" s="4">
        <v>36</v>
      </c>
      <c r="E4991" s="29">
        <f>D4991+E4967</f>
        <v>435</v>
      </c>
      <c r="G4991" s="133">
        <f>F4991+G4967</f>
        <v>123</v>
      </c>
      <c r="H4991" s="92">
        <f t="shared" si="344"/>
        <v>1635</v>
      </c>
      <c r="I4991" s="92">
        <f t="shared" si="342"/>
        <v>7.399398083331354</v>
      </c>
      <c r="J4991" s="149">
        <f t="shared" si="345"/>
        <v>20.535571583851581</v>
      </c>
    </row>
    <row r="4992" spans="1:10" x14ac:dyDescent="0.25">
      <c r="A4992" s="92">
        <f t="shared" si="343"/>
        <v>173</v>
      </c>
      <c r="B4992" s="51" t="s">
        <v>46</v>
      </c>
      <c r="C4992" s="140">
        <v>44065</v>
      </c>
      <c r="D4992" s="4">
        <v>34</v>
      </c>
      <c r="E4992" s="29">
        <f>D4992+E4968</f>
        <v>447</v>
      </c>
      <c r="G4992" s="133">
        <f>F4992+G4968</f>
        <v>116</v>
      </c>
      <c r="H4992" s="92">
        <f t="shared" si="344"/>
        <v>1669</v>
      </c>
      <c r="I4992" s="92">
        <f t="shared" si="342"/>
        <v>7.4199799236618347</v>
      </c>
      <c r="J4992" s="149">
        <f t="shared" si="345"/>
        <v>24.077676166789232</v>
      </c>
    </row>
    <row r="4993" spans="1:10" ht="15.75" thickBot="1" x14ac:dyDescent="0.3">
      <c r="A4993" s="92">
        <f t="shared" si="343"/>
        <v>174</v>
      </c>
      <c r="B4993" s="52" t="s">
        <v>46</v>
      </c>
      <c r="C4993" s="140">
        <v>44066</v>
      </c>
      <c r="D4993" s="4">
        <v>28</v>
      </c>
      <c r="E4993" s="136">
        <f>D4993+E4969</f>
        <v>474</v>
      </c>
      <c r="F4993" s="4">
        <f>1</f>
        <v>1</v>
      </c>
      <c r="G4993" s="134" t="e">
        <f>F4993+G4969</f>
        <v>#REF!</v>
      </c>
      <c r="H4993" s="92">
        <f t="shared" si="344"/>
        <v>1697</v>
      </c>
      <c r="I4993" s="92">
        <f t="shared" si="342"/>
        <v>7.4366172652342266</v>
      </c>
      <c r="J4993" s="149">
        <f t="shared" si="345"/>
        <v>26.739828864472408</v>
      </c>
    </row>
    <row r="4994" spans="1:10" x14ac:dyDescent="0.25">
      <c r="A4994" s="92">
        <f t="shared" si="343"/>
        <v>175</v>
      </c>
      <c r="B4994" s="148" t="s">
        <v>46</v>
      </c>
      <c r="C4994" s="140">
        <v>44067</v>
      </c>
      <c r="D4994" s="4">
        <v>54</v>
      </c>
      <c r="E4994" s="135">
        <f>D4994+E4970</f>
        <v>512</v>
      </c>
      <c r="F4994" s="4">
        <f>1</f>
        <v>1</v>
      </c>
      <c r="G4994" s="132" t="e">
        <f>F4994+G4970</f>
        <v>#REF!</v>
      </c>
      <c r="H4994" s="92">
        <f t="shared" si="344"/>
        <v>1751</v>
      </c>
      <c r="I4994" s="92">
        <f t="shared" ref="I4994:I5057" si="346">LN(H4994)</f>
        <v>7.467942332285852</v>
      </c>
      <c r="J4994" s="149">
        <f t="shared" si="345"/>
        <v>27.939680273457526</v>
      </c>
    </row>
    <row r="4995" spans="1:10" x14ac:dyDescent="0.25">
      <c r="A4995" s="92">
        <f t="shared" si="343"/>
        <v>176</v>
      </c>
      <c r="B4995" s="51" t="s">
        <v>46</v>
      </c>
      <c r="C4995" s="140">
        <v>44068</v>
      </c>
      <c r="D4995" s="4">
        <v>51</v>
      </c>
      <c r="E4995" s="29">
        <f>D4995+E4971</f>
        <v>556</v>
      </c>
      <c r="F4995" s="4">
        <f>1</f>
        <v>1</v>
      </c>
      <c r="G4995" s="133" t="e">
        <f>F4995+G4971</f>
        <v>#REF!</v>
      </c>
      <c r="H4995" s="92">
        <f t="shared" si="344"/>
        <v>1802</v>
      </c>
      <c r="I4995" s="92">
        <f t="shared" si="346"/>
        <v>7.4966524381682831</v>
      </c>
      <c r="J4995" s="149">
        <f t="shared" si="345"/>
        <v>27.175959492616105</v>
      </c>
    </row>
    <row r="4996" spans="1:10" x14ac:dyDescent="0.25">
      <c r="A4996" s="92">
        <f t="shared" ref="A4996:A5059" si="347">IF(EXACT(B4996,B4995),A4995+1,1)</f>
        <v>177</v>
      </c>
      <c r="B4996" s="51" t="s">
        <v>46</v>
      </c>
      <c r="C4996" s="140">
        <v>44069</v>
      </c>
      <c r="D4996" s="4">
        <v>51</v>
      </c>
      <c r="E4996" s="29">
        <f>D4996+E4972</f>
        <v>652</v>
      </c>
      <c r="F4996" s="4">
        <f>1+1</f>
        <v>2</v>
      </c>
      <c r="G4996" s="133" t="e">
        <f>F4996+G4972</f>
        <v>#REF!</v>
      </c>
      <c r="H4996" s="92">
        <f t="shared" si="344"/>
        <v>1853</v>
      </c>
      <c r="I4996" s="92">
        <f t="shared" si="346"/>
        <v>7.5245612262853596</v>
      </c>
      <c r="J4996" s="149">
        <f t="shared" si="345"/>
        <v>28.254729735426764</v>
      </c>
    </row>
    <row r="4997" spans="1:10" x14ac:dyDescent="0.25">
      <c r="A4997" s="92">
        <f t="shared" si="347"/>
        <v>178</v>
      </c>
      <c r="B4997" s="51" t="s">
        <v>46</v>
      </c>
      <c r="C4997" s="140">
        <v>44070</v>
      </c>
      <c r="D4997" s="4">
        <v>25</v>
      </c>
      <c r="E4997" s="29">
        <f>D4997+E4973</f>
        <v>670</v>
      </c>
      <c r="G4997" s="133">
        <f>F4997+G4973</f>
        <v>314</v>
      </c>
      <c r="H4997" s="92">
        <f t="shared" si="344"/>
        <v>1878</v>
      </c>
      <c r="I4997" s="92">
        <f t="shared" si="346"/>
        <v>7.5379626597682083</v>
      </c>
      <c r="J4997" s="149">
        <f t="shared" si="345"/>
        <v>28.924735502089568</v>
      </c>
    </row>
    <row r="4998" spans="1:10" x14ac:dyDescent="0.25">
      <c r="A4998" s="92">
        <f t="shared" si="347"/>
        <v>179</v>
      </c>
      <c r="B4998" s="51" t="s">
        <v>46</v>
      </c>
      <c r="C4998" s="140">
        <v>44071</v>
      </c>
      <c r="D4998" s="4">
        <v>29</v>
      </c>
      <c r="E4998" s="29">
        <f>D4998+E4974</f>
        <v>732</v>
      </c>
      <c r="F4998" s="4">
        <f>1+1</f>
        <v>2</v>
      </c>
      <c r="G4998" s="133">
        <f>F4998+G4974</f>
        <v>316</v>
      </c>
      <c r="H4998" s="92">
        <f t="shared" si="344"/>
        <v>1907</v>
      </c>
      <c r="I4998" s="92">
        <f t="shared" si="346"/>
        <v>7.5532866056004186</v>
      </c>
      <c r="J4998" s="149">
        <f t="shared" si="345"/>
        <v>29.711229411755308</v>
      </c>
    </row>
    <row r="4999" spans="1:10" x14ac:dyDescent="0.25">
      <c r="A4999" s="92">
        <f t="shared" si="347"/>
        <v>180</v>
      </c>
      <c r="B4999" s="51" t="s">
        <v>46</v>
      </c>
      <c r="C4999" s="140">
        <v>44072</v>
      </c>
      <c r="D4999" s="4">
        <v>35</v>
      </c>
      <c r="E4999" s="29">
        <f>D4999+E4975</f>
        <v>781</v>
      </c>
      <c r="F4999" s="4">
        <f>2</f>
        <v>2</v>
      </c>
      <c r="G4999" s="133" t="e">
        <f>F4999+G4975</f>
        <v>#REF!</v>
      </c>
      <c r="H4999" s="92">
        <f t="shared" si="344"/>
        <v>1942</v>
      </c>
      <c r="I4999" s="92">
        <f t="shared" si="346"/>
        <v>7.5714736488512706</v>
      </c>
      <c r="J4999" s="149">
        <f t="shared" si="345"/>
        <v>30.941233150948229</v>
      </c>
    </row>
    <row r="5000" spans="1:10" x14ac:dyDescent="0.25">
      <c r="A5000" s="92">
        <f t="shared" si="347"/>
        <v>181</v>
      </c>
      <c r="B5000" s="51" t="s">
        <v>46</v>
      </c>
      <c r="C5000" s="140">
        <v>44073</v>
      </c>
      <c r="D5000" s="4">
        <v>39</v>
      </c>
      <c r="E5000" s="29">
        <f>D5000+E4976</f>
        <v>852</v>
      </c>
      <c r="G5000" s="133">
        <f>F5000+G4976</f>
        <v>334</v>
      </c>
      <c r="H5000" s="92">
        <f t="shared" si="344"/>
        <v>1981</v>
      </c>
      <c r="I5000" s="92">
        <f t="shared" si="346"/>
        <v>7.5913570466985512</v>
      </c>
      <c r="J5000" s="149">
        <f t="shared" si="345"/>
        <v>32.634432368046035</v>
      </c>
    </row>
    <row r="5001" spans="1:10" x14ac:dyDescent="0.25">
      <c r="A5001" s="92">
        <f t="shared" si="347"/>
        <v>182</v>
      </c>
      <c r="B5001" s="51" t="s">
        <v>46</v>
      </c>
      <c r="C5001" s="140">
        <v>44074</v>
      </c>
      <c r="D5001" s="4">
        <v>38</v>
      </c>
      <c r="E5001" s="29">
        <f>D5001+E4977</f>
        <v>936</v>
      </c>
      <c r="F5001" s="4">
        <f>1</f>
        <v>1</v>
      </c>
      <c r="G5001" s="133" t="e">
        <f>F5001+G4977</f>
        <v>#REF!</v>
      </c>
      <c r="H5001" s="92">
        <f t="shared" si="344"/>
        <v>2019</v>
      </c>
      <c r="I5001" s="92">
        <f t="shared" si="346"/>
        <v>7.6103576183128379</v>
      </c>
      <c r="J5001" s="149">
        <f t="shared" si="345"/>
        <v>35.797526034894751</v>
      </c>
    </row>
    <row r="5002" spans="1:10" x14ac:dyDescent="0.25">
      <c r="A5002" s="92">
        <f t="shared" si="347"/>
        <v>183</v>
      </c>
      <c r="B5002" s="51" t="s">
        <v>46</v>
      </c>
      <c r="C5002" s="140">
        <v>44075</v>
      </c>
      <c r="D5002" s="4">
        <v>82</v>
      </c>
      <c r="E5002" s="29">
        <f>D5002+E4978</f>
        <v>1032</v>
      </c>
      <c r="G5002" s="133" t="e">
        <f>F5002+G4978</f>
        <v>#REF!</v>
      </c>
      <c r="H5002" s="92">
        <f t="shared" si="344"/>
        <v>2101</v>
      </c>
      <c r="I5002" s="92">
        <f t="shared" si="346"/>
        <v>7.6501687008450006</v>
      </c>
      <c r="J5002" s="149">
        <f t="shared" si="345"/>
        <v>34.616849012454765</v>
      </c>
    </row>
    <row r="5003" spans="1:10" x14ac:dyDescent="0.25">
      <c r="A5003" s="92">
        <f t="shared" si="347"/>
        <v>184</v>
      </c>
      <c r="B5003" s="51" t="s">
        <v>46</v>
      </c>
      <c r="C5003" s="140">
        <v>44076</v>
      </c>
      <c r="D5003" s="4">
        <v>33</v>
      </c>
      <c r="E5003" s="29">
        <f>D5003+E4979</f>
        <v>1020</v>
      </c>
      <c r="F5003" s="4">
        <f>2</f>
        <v>2</v>
      </c>
      <c r="G5003" s="133">
        <f>F5003+G4979</f>
        <v>319</v>
      </c>
      <c r="H5003" s="92">
        <f t="shared" ref="H5003:H5038" si="348">IF(EXACT(B5003,B5002),D5003+H5002,E5003)</f>
        <v>2134</v>
      </c>
      <c r="I5003" s="92">
        <f t="shared" si="346"/>
        <v>7.6657534318616989</v>
      </c>
      <c r="J5003" s="149">
        <f t="shared" si="345"/>
        <v>33.453201474830884</v>
      </c>
    </row>
    <row r="5004" spans="1:10" x14ac:dyDescent="0.25">
      <c r="A5004" s="92">
        <f t="shared" si="347"/>
        <v>185</v>
      </c>
      <c r="B5004" s="51" t="s">
        <v>46</v>
      </c>
      <c r="C5004" s="140">
        <v>44077</v>
      </c>
      <c r="D5004" s="4">
        <v>98</v>
      </c>
      <c r="E5004" s="29">
        <f>D5004+E4980</f>
        <v>1153</v>
      </c>
      <c r="F5004" s="4">
        <f>1</f>
        <v>1</v>
      </c>
      <c r="G5004" s="133">
        <f>F5004+G4980</f>
        <v>362</v>
      </c>
      <c r="H5004" s="92">
        <f t="shared" si="348"/>
        <v>2232</v>
      </c>
      <c r="I5004" s="92">
        <f t="shared" si="346"/>
        <v>7.7106533235012016</v>
      </c>
      <c r="J5004" s="149">
        <f t="shared" si="345"/>
        <v>28.734970371400617</v>
      </c>
    </row>
    <row r="5005" spans="1:10" x14ac:dyDescent="0.25">
      <c r="A5005" s="92">
        <f t="shared" si="347"/>
        <v>186</v>
      </c>
      <c r="B5005" s="51" t="s">
        <v>46</v>
      </c>
      <c r="C5005" s="140">
        <v>44078</v>
      </c>
      <c r="D5005" s="4">
        <v>39</v>
      </c>
      <c r="E5005" s="29">
        <f>D5005+E4981</f>
        <v>1136</v>
      </c>
      <c r="F5005" s="4">
        <f>1+1+1</f>
        <v>3</v>
      </c>
      <c r="G5005" s="133" t="e">
        <f>F5005+G4981</f>
        <v>#REF!</v>
      </c>
      <c r="H5005" s="92">
        <f t="shared" si="348"/>
        <v>2271</v>
      </c>
      <c r="I5005" s="92">
        <f t="shared" si="346"/>
        <v>7.7279755421055585</v>
      </c>
      <c r="J5005" s="149">
        <f t="shared" si="345"/>
        <v>26.687353110407656</v>
      </c>
    </row>
    <row r="5006" spans="1:10" x14ac:dyDescent="0.25">
      <c r="A5006" s="92">
        <f t="shared" si="347"/>
        <v>187</v>
      </c>
      <c r="B5006" s="51" t="s">
        <v>46</v>
      </c>
      <c r="C5006" s="140">
        <v>44079</v>
      </c>
      <c r="D5006" s="4">
        <v>24</v>
      </c>
      <c r="E5006" s="29">
        <f>D5006+E4982</f>
        <v>310</v>
      </c>
      <c r="F5006" s="4">
        <f>1+1</f>
        <v>2</v>
      </c>
      <c r="G5006" s="133">
        <f>F5006+G4982</f>
        <v>217</v>
      </c>
      <c r="H5006" s="92">
        <f t="shared" si="348"/>
        <v>2295</v>
      </c>
      <c r="I5006" s="92">
        <f t="shared" si="346"/>
        <v>7.7384881224946458</v>
      </c>
      <c r="J5006" s="149">
        <f t="shared" si="345"/>
        <v>26.848012951710487</v>
      </c>
    </row>
    <row r="5007" spans="1:10" x14ac:dyDescent="0.25">
      <c r="A5007" s="92">
        <f t="shared" si="347"/>
        <v>188</v>
      </c>
      <c r="B5007" s="51" t="s">
        <v>46</v>
      </c>
      <c r="C5007" s="140">
        <v>44080</v>
      </c>
      <c r="D5007" s="4">
        <v>49</v>
      </c>
      <c r="E5007" s="29">
        <f>D5007+E4983</f>
        <v>373</v>
      </c>
      <c r="F5007" s="4">
        <f>1</f>
        <v>1</v>
      </c>
      <c r="G5007" s="133">
        <f>F5007+G4983</f>
        <v>55</v>
      </c>
      <c r="H5007" s="92">
        <f t="shared" si="348"/>
        <v>2344</v>
      </c>
      <c r="I5007" s="92">
        <f t="shared" si="346"/>
        <v>7.759614150696903</v>
      </c>
      <c r="J5007" s="149">
        <f t="shared" si="345"/>
        <v>27.768562685814445</v>
      </c>
    </row>
    <row r="5008" spans="1:10" x14ac:dyDescent="0.25">
      <c r="A5008" s="92">
        <f t="shared" si="347"/>
        <v>189</v>
      </c>
      <c r="B5008" s="51" t="s">
        <v>46</v>
      </c>
      <c r="C5008" s="140">
        <v>44081</v>
      </c>
      <c r="D5008" s="4">
        <v>55</v>
      </c>
      <c r="E5008" s="29">
        <f>D5008+E4984</f>
        <v>350</v>
      </c>
      <c r="G5008" s="133">
        <f>F5008+G4984</f>
        <v>52</v>
      </c>
      <c r="H5008" s="92">
        <f t="shared" si="348"/>
        <v>2399</v>
      </c>
      <c r="I5008" s="92">
        <f t="shared" si="346"/>
        <v>7.7828072628396949</v>
      </c>
      <c r="J5008" s="149">
        <f t="shared" si="345"/>
        <v>29.259928841480715</v>
      </c>
    </row>
    <row r="5009" spans="1:10" x14ac:dyDescent="0.25">
      <c r="A5009" s="92">
        <f t="shared" si="347"/>
        <v>190</v>
      </c>
      <c r="B5009" s="51" t="s">
        <v>46</v>
      </c>
      <c r="C5009" s="140">
        <v>44082</v>
      </c>
      <c r="D5009" s="4">
        <v>61</v>
      </c>
      <c r="E5009" s="29">
        <f>D5009+E4985</f>
        <v>408</v>
      </c>
      <c r="G5009" s="133">
        <f>F5009+G4985</f>
        <v>29</v>
      </c>
      <c r="H5009" s="92">
        <f t="shared" si="348"/>
        <v>2460</v>
      </c>
      <c r="I5009" s="92">
        <f t="shared" si="346"/>
        <v>7.8079166289264084</v>
      </c>
      <c r="J5009" s="149">
        <f t="shared" si="345"/>
        <v>31.525460068816134</v>
      </c>
    </row>
    <row r="5010" spans="1:10" x14ac:dyDescent="0.25">
      <c r="A5010" s="92">
        <f t="shared" si="347"/>
        <v>191</v>
      </c>
      <c r="B5010" s="51" t="s">
        <v>46</v>
      </c>
      <c r="C5010" s="140">
        <v>44083</v>
      </c>
      <c r="D5010" s="4">
        <v>69</v>
      </c>
      <c r="E5010" s="29">
        <f>D5010+E4986</f>
        <v>389</v>
      </c>
      <c r="F5010" s="4">
        <f>1</f>
        <v>1</v>
      </c>
      <c r="G5010" s="133">
        <f>F5010+G4986</f>
        <v>77</v>
      </c>
      <c r="H5010" s="92">
        <f t="shared" si="348"/>
        <v>2529</v>
      </c>
      <c r="I5010" s="92">
        <f t="shared" si="346"/>
        <v>7.8355792466699654</v>
      </c>
      <c r="J5010" s="149">
        <f t="shared" si="345"/>
        <v>31.291334843583471</v>
      </c>
    </row>
    <row r="5011" spans="1:10" x14ac:dyDescent="0.25">
      <c r="A5011" s="92">
        <f t="shared" si="347"/>
        <v>192</v>
      </c>
      <c r="B5011" s="51" t="s">
        <v>46</v>
      </c>
      <c r="C5011" s="140">
        <v>44084</v>
      </c>
      <c r="D5011" s="1">
        <v>62</v>
      </c>
      <c r="E5011" s="29">
        <f>D5011+E4987</f>
        <v>422</v>
      </c>
      <c r="F5011" s="4">
        <f>1</f>
        <v>1</v>
      </c>
      <c r="G5011" s="133">
        <f>F5011+G4987</f>
        <v>4</v>
      </c>
      <c r="H5011" s="92">
        <f t="shared" si="348"/>
        <v>2591</v>
      </c>
      <c r="I5011" s="92">
        <f t="shared" si="346"/>
        <v>7.8597991805621099</v>
      </c>
      <c r="J5011" s="149">
        <f t="shared" si="345"/>
        <v>32.10575149119871</v>
      </c>
    </row>
    <row r="5012" spans="1:10" x14ac:dyDescent="0.25">
      <c r="A5012" s="92">
        <f t="shared" si="347"/>
        <v>193</v>
      </c>
      <c r="B5012" s="51" t="s">
        <v>46</v>
      </c>
      <c r="C5012" s="140">
        <v>44085</v>
      </c>
      <c r="D5012" s="4">
        <v>43</v>
      </c>
      <c r="E5012" s="29">
        <f>D5012+E4988</f>
        <v>1532</v>
      </c>
      <c r="F5012" s="4">
        <f>1</f>
        <v>1</v>
      </c>
      <c r="G5012" s="133">
        <f>F5012+G4988</f>
        <v>80</v>
      </c>
      <c r="H5012" s="92">
        <f t="shared" si="348"/>
        <v>2634</v>
      </c>
      <c r="I5012" s="92">
        <f t="shared" si="346"/>
        <v>7.876258882303226</v>
      </c>
      <c r="J5012" s="149">
        <f t="shared" si="345"/>
        <v>30.68407576134333</v>
      </c>
    </row>
    <row r="5013" spans="1:10" x14ac:dyDescent="0.25">
      <c r="A5013" s="92">
        <f t="shared" si="347"/>
        <v>194</v>
      </c>
      <c r="B5013" s="51" t="s">
        <v>46</v>
      </c>
      <c r="C5013" s="140">
        <v>44086</v>
      </c>
      <c r="D5013" s="4">
        <v>48</v>
      </c>
      <c r="E5013" s="29">
        <f>D5013+E4989</f>
        <v>454</v>
      </c>
      <c r="F5013" s="4">
        <f>1+1+1</f>
        <v>3</v>
      </c>
      <c r="G5013" s="133">
        <f>F5013+G4989</f>
        <v>98</v>
      </c>
      <c r="H5013" s="92">
        <f t="shared" si="348"/>
        <v>2682</v>
      </c>
      <c r="I5013" s="92">
        <f t="shared" si="346"/>
        <v>7.8943180638416237</v>
      </c>
      <c r="J5013" s="149">
        <f t="shared" si="345"/>
        <v>30.12636115394675</v>
      </c>
    </row>
    <row r="5014" spans="1:10" x14ac:dyDescent="0.25">
      <c r="A5014" s="92">
        <f t="shared" si="347"/>
        <v>195</v>
      </c>
      <c r="B5014" s="51" t="s">
        <v>46</v>
      </c>
      <c r="C5014" s="140">
        <v>44087</v>
      </c>
      <c r="D5014" s="4">
        <v>22</v>
      </c>
      <c r="E5014" s="29">
        <f>D5014+E4990</f>
        <v>443</v>
      </c>
      <c r="F5014" s="4">
        <f>1</f>
        <v>1</v>
      </c>
      <c r="G5014" s="133">
        <f>F5014+G4990</f>
        <v>2</v>
      </c>
      <c r="H5014" s="92">
        <f t="shared" si="348"/>
        <v>2704</v>
      </c>
      <c r="I5014" s="92">
        <f t="shared" si="346"/>
        <v>7.9024874371628551</v>
      </c>
      <c r="J5014" s="149">
        <f t="shared" si="345"/>
        <v>32.583757697489148</v>
      </c>
    </row>
    <row r="5015" spans="1:10" x14ac:dyDescent="0.25">
      <c r="A5015" s="92">
        <f t="shared" si="347"/>
        <v>196</v>
      </c>
      <c r="B5015" s="51" t="s">
        <v>46</v>
      </c>
      <c r="C5015" s="140">
        <v>44088</v>
      </c>
      <c r="D5015" s="4">
        <v>72</v>
      </c>
      <c r="E5015" s="29">
        <f>D5015+E4991</f>
        <v>507</v>
      </c>
      <c r="F5015" s="4">
        <f>1+1</f>
        <v>2</v>
      </c>
      <c r="G5015" s="133">
        <f>F5015+G4991</f>
        <v>125</v>
      </c>
      <c r="H5015" s="92">
        <f t="shared" si="348"/>
        <v>2776</v>
      </c>
      <c r="I5015" s="92">
        <f t="shared" si="346"/>
        <v>7.9287663216266955</v>
      </c>
      <c r="J5015" s="149">
        <f t="shared" si="345"/>
        <v>34.508569457191363</v>
      </c>
    </row>
    <row r="5016" spans="1:10" x14ac:dyDescent="0.25">
      <c r="A5016" s="92">
        <f t="shared" si="347"/>
        <v>197</v>
      </c>
      <c r="B5016" s="144" t="s">
        <v>46</v>
      </c>
      <c r="C5016" s="140">
        <v>44089</v>
      </c>
      <c r="D5016" s="4">
        <v>78</v>
      </c>
      <c r="E5016" s="29">
        <f>D5016+E4992</f>
        <v>525</v>
      </c>
      <c r="G5016" s="133">
        <f>F5016+G4992</f>
        <v>116</v>
      </c>
      <c r="H5016" s="92">
        <f t="shared" si="348"/>
        <v>2854</v>
      </c>
      <c r="I5016" s="92">
        <f t="shared" si="346"/>
        <v>7.9564767980367819</v>
      </c>
      <c r="J5016" s="149">
        <f t="shared" si="345"/>
        <v>35.245187711487738</v>
      </c>
    </row>
    <row r="5017" spans="1:10" ht="15.75" thickBot="1" x14ac:dyDescent="0.3">
      <c r="A5017" s="92">
        <f t="shared" si="347"/>
        <v>198</v>
      </c>
      <c r="B5017" s="146" t="s">
        <v>46</v>
      </c>
      <c r="C5017" s="142">
        <v>44090</v>
      </c>
      <c r="D5017" s="47">
        <v>46</v>
      </c>
      <c r="E5017" s="88">
        <f>D5017+E4993</f>
        <v>520</v>
      </c>
      <c r="F5017" s="47">
        <f>1+2</f>
        <v>3</v>
      </c>
      <c r="G5017" s="143" t="e">
        <f>F5017+G4993</f>
        <v>#REF!</v>
      </c>
      <c r="H5017" s="92">
        <f t="shared" si="348"/>
        <v>2900</v>
      </c>
      <c r="I5017" s="92">
        <f t="shared" si="346"/>
        <v>7.9724660159745655</v>
      </c>
      <c r="J5017" s="149">
        <f t="shared" si="345"/>
        <v>36.225239943732838</v>
      </c>
    </row>
    <row r="5018" spans="1:10" x14ac:dyDescent="0.25">
      <c r="A5018" s="92">
        <f t="shared" si="347"/>
        <v>199</v>
      </c>
      <c r="B5018" s="64" t="s">
        <v>46</v>
      </c>
      <c r="C5018" s="49">
        <v>44091</v>
      </c>
      <c r="D5018" s="50">
        <v>49</v>
      </c>
      <c r="E5018" s="135">
        <f>D5018+E4994</f>
        <v>561</v>
      </c>
      <c r="F5018" s="50">
        <f>1+1</f>
        <v>2</v>
      </c>
      <c r="G5018" s="132" t="e">
        <f>F5018+G4994</f>
        <v>#REF!</v>
      </c>
      <c r="H5018" s="92">
        <f t="shared" si="348"/>
        <v>2949</v>
      </c>
      <c r="I5018" s="92">
        <f t="shared" si="346"/>
        <v>7.9892214088152764</v>
      </c>
      <c r="J5018" s="149">
        <f t="shared" si="345"/>
        <v>36.395996809970811</v>
      </c>
    </row>
    <row r="5019" spans="1:10" x14ac:dyDescent="0.25">
      <c r="A5019" s="92">
        <f t="shared" si="347"/>
        <v>200</v>
      </c>
      <c r="B5019" s="144" t="s">
        <v>46</v>
      </c>
      <c r="C5019" s="140">
        <v>44092</v>
      </c>
      <c r="D5019" s="4">
        <v>70</v>
      </c>
      <c r="E5019" s="29">
        <f>D5019+E4995</f>
        <v>626</v>
      </c>
      <c r="F5019" s="4">
        <f>1</f>
        <v>1</v>
      </c>
      <c r="G5019" s="133" t="e">
        <f>F5019+G4995</f>
        <v>#REF!</v>
      </c>
      <c r="H5019" s="92">
        <f t="shared" si="348"/>
        <v>3019</v>
      </c>
      <c r="I5019" s="92">
        <f t="shared" si="346"/>
        <v>8.0126809297068391</v>
      </c>
      <c r="J5019" s="149">
        <f t="shared" ref="J5019:J5038" si="349">LN(2)/SLOPE(I5012:I5019,A5012:A5019)</f>
        <v>34.925175469595999</v>
      </c>
    </row>
    <row r="5020" spans="1:10" x14ac:dyDescent="0.25">
      <c r="A5020" s="92">
        <f t="shared" si="347"/>
        <v>201</v>
      </c>
      <c r="B5020" s="144" t="s">
        <v>46</v>
      </c>
      <c r="C5020" s="140">
        <v>44093</v>
      </c>
      <c r="D5020" s="4">
        <v>98</v>
      </c>
      <c r="E5020" s="29">
        <f>D5020+E4996</f>
        <v>750</v>
      </c>
      <c r="G5020" s="133" t="e">
        <f>F5020+G4996</f>
        <v>#REF!</v>
      </c>
      <c r="H5020" s="92">
        <f t="shared" si="348"/>
        <v>3117</v>
      </c>
      <c r="I5020" s="92">
        <f t="shared" si="346"/>
        <v>8.0446262797673374</v>
      </c>
      <c r="J5020" s="149">
        <f t="shared" si="349"/>
        <v>32.338254706140937</v>
      </c>
    </row>
    <row r="5021" spans="1:10" x14ac:dyDescent="0.25">
      <c r="A5021" s="92">
        <f t="shared" si="347"/>
        <v>202</v>
      </c>
      <c r="B5021" s="144" t="s">
        <v>46</v>
      </c>
      <c r="C5021" s="140">
        <v>44094</v>
      </c>
      <c r="D5021" s="4">
        <v>79</v>
      </c>
      <c r="E5021" s="29">
        <f>D5021+E4997</f>
        <v>749</v>
      </c>
      <c r="F5021" s="4">
        <f>1</f>
        <v>1</v>
      </c>
      <c r="G5021" s="133">
        <f>F5021+G4997</f>
        <v>315</v>
      </c>
      <c r="H5021" s="92">
        <f t="shared" si="348"/>
        <v>3196</v>
      </c>
      <c r="I5021" s="92">
        <f t="shared" si="346"/>
        <v>8.0696553068861654</v>
      </c>
      <c r="J5021" s="149">
        <f t="shared" si="349"/>
        <v>30.09255696683109</v>
      </c>
    </row>
    <row r="5022" spans="1:10" x14ac:dyDescent="0.25">
      <c r="A5022" s="92">
        <f t="shared" si="347"/>
        <v>203</v>
      </c>
      <c r="B5022" s="144" t="s">
        <v>46</v>
      </c>
      <c r="C5022" s="140">
        <v>44095</v>
      </c>
      <c r="D5022" s="4">
        <v>81</v>
      </c>
      <c r="E5022" s="29">
        <f>D5022+E4998</f>
        <v>813</v>
      </c>
      <c r="F5022" s="4">
        <v>1</v>
      </c>
      <c r="G5022" s="133">
        <f>F5022+G4998</f>
        <v>317</v>
      </c>
      <c r="H5022" s="92">
        <f t="shared" si="348"/>
        <v>3277</v>
      </c>
      <c r="I5022" s="92">
        <f t="shared" si="346"/>
        <v>8.0946836486988154</v>
      </c>
      <c r="J5022" s="149">
        <f t="shared" si="349"/>
        <v>29.596767293530498</v>
      </c>
    </row>
    <row r="5023" spans="1:10" x14ac:dyDescent="0.25">
      <c r="A5023" s="92">
        <f t="shared" si="347"/>
        <v>204</v>
      </c>
      <c r="B5023" s="144" t="s">
        <v>46</v>
      </c>
      <c r="C5023" s="140">
        <v>44096</v>
      </c>
      <c r="D5023" s="4">
        <v>78</v>
      </c>
      <c r="E5023" s="29">
        <f>D5023+E4999</f>
        <v>859</v>
      </c>
      <c r="F5023" s="4">
        <f>1+1</f>
        <v>2</v>
      </c>
      <c r="G5023" s="133" t="e">
        <f>F5023+G4999</f>
        <v>#REF!</v>
      </c>
      <c r="H5023" s="92">
        <f t="shared" si="348"/>
        <v>3355</v>
      </c>
      <c r="I5023" s="92">
        <f t="shared" si="346"/>
        <v>8.1182070494057825</v>
      </c>
      <c r="J5023" s="149">
        <f t="shared" si="349"/>
        <v>28.874730705104657</v>
      </c>
    </row>
    <row r="5024" spans="1:10" x14ac:dyDescent="0.25">
      <c r="A5024" s="92">
        <f t="shared" si="347"/>
        <v>205</v>
      </c>
      <c r="B5024" s="144" t="s">
        <v>46</v>
      </c>
      <c r="C5024" s="140">
        <v>44097</v>
      </c>
      <c r="D5024" s="4">
        <v>79</v>
      </c>
      <c r="E5024" s="29">
        <f>D5024+E5000</f>
        <v>931</v>
      </c>
      <c r="F5024" s="4">
        <f>2</f>
        <v>2</v>
      </c>
      <c r="G5024" s="133">
        <f>F5024+G5000</f>
        <v>336</v>
      </c>
      <c r="H5024" s="92">
        <f t="shared" si="348"/>
        <v>3434</v>
      </c>
      <c r="I5024" s="92">
        <f t="shared" si="346"/>
        <v>8.1414810414574212</v>
      </c>
      <c r="J5024" s="149">
        <f t="shared" si="349"/>
        <v>27.738163797834737</v>
      </c>
    </row>
    <row r="5025" spans="1:10" x14ac:dyDescent="0.25">
      <c r="A5025" s="92">
        <f t="shared" si="347"/>
        <v>206</v>
      </c>
      <c r="B5025" s="144" t="s">
        <v>46</v>
      </c>
      <c r="C5025" s="140">
        <v>44098</v>
      </c>
      <c r="D5025" s="4">
        <v>68</v>
      </c>
      <c r="E5025" s="29">
        <f>D5025+E5001</f>
        <v>1004</v>
      </c>
      <c r="F5025" s="4">
        <f>1</f>
        <v>1</v>
      </c>
      <c r="G5025" s="133" t="e">
        <f>F5025+G5001</f>
        <v>#REF!</v>
      </c>
      <c r="H5025" s="92">
        <f t="shared" si="348"/>
        <v>3502</v>
      </c>
      <c r="I5025" s="92">
        <f t="shared" si="346"/>
        <v>8.1610895128457965</v>
      </c>
      <c r="J5025" s="149">
        <f t="shared" si="349"/>
        <v>27.820637189329126</v>
      </c>
    </row>
    <row r="5026" spans="1:10" x14ac:dyDescent="0.25">
      <c r="A5026" s="92">
        <f t="shared" si="347"/>
        <v>207</v>
      </c>
      <c r="B5026" s="144" t="s">
        <v>46</v>
      </c>
      <c r="C5026" s="140">
        <v>44099</v>
      </c>
      <c r="D5026" s="4">
        <v>37</v>
      </c>
      <c r="E5026" s="29">
        <f>D5026+E5002</f>
        <v>1069</v>
      </c>
      <c r="F5026" s="4">
        <f>1+1</f>
        <v>2</v>
      </c>
      <c r="G5026" s="133" t="e">
        <f>F5026+G5002</f>
        <v>#REF!</v>
      </c>
      <c r="H5026" s="92">
        <f t="shared" si="348"/>
        <v>3539</v>
      </c>
      <c r="I5026" s="92">
        <f t="shared" si="346"/>
        <v>8.1715994803454635</v>
      </c>
      <c r="J5026" s="149">
        <f t="shared" si="349"/>
        <v>30.109613346377227</v>
      </c>
    </row>
    <row r="5027" spans="1:10" x14ac:dyDescent="0.25">
      <c r="A5027" s="92">
        <f t="shared" si="347"/>
        <v>208</v>
      </c>
      <c r="B5027" s="144" t="s">
        <v>46</v>
      </c>
      <c r="C5027" s="140">
        <v>44100</v>
      </c>
      <c r="D5027" s="4">
        <v>102</v>
      </c>
      <c r="E5027" s="29">
        <f>D5027+E5003</f>
        <v>1122</v>
      </c>
      <c r="G5027" s="133">
        <f>F5027+G5003</f>
        <v>319</v>
      </c>
      <c r="H5027" s="92">
        <f t="shared" si="348"/>
        <v>3641</v>
      </c>
      <c r="I5027" s="92">
        <f t="shared" si="346"/>
        <v>8.2000136481754335</v>
      </c>
      <c r="J5027" s="149">
        <f t="shared" si="349"/>
        <v>31.992743755560074</v>
      </c>
    </row>
    <row r="5028" spans="1:10" x14ac:dyDescent="0.25">
      <c r="A5028" s="92">
        <f t="shared" si="347"/>
        <v>209</v>
      </c>
      <c r="B5028" s="144" t="s">
        <v>46</v>
      </c>
      <c r="C5028" s="140">
        <v>44101</v>
      </c>
      <c r="D5028" s="4">
        <v>86</v>
      </c>
      <c r="E5028" s="29">
        <f>D5028+E5004</f>
        <v>1239</v>
      </c>
      <c r="G5028" s="133">
        <f>F5028+G5004</f>
        <v>362</v>
      </c>
      <c r="H5028" s="92">
        <f t="shared" si="348"/>
        <v>3727</v>
      </c>
      <c r="I5028" s="92">
        <f t="shared" si="346"/>
        <v>8.2233588994792584</v>
      </c>
      <c r="J5028" s="149">
        <f t="shared" si="349"/>
        <v>32.666988402173985</v>
      </c>
    </row>
    <row r="5029" spans="1:10" x14ac:dyDescent="0.25">
      <c r="A5029" s="92">
        <f t="shared" si="347"/>
        <v>210</v>
      </c>
      <c r="B5029" s="144" t="s">
        <v>46</v>
      </c>
      <c r="C5029" s="140">
        <v>44102</v>
      </c>
      <c r="D5029" s="4">
        <v>158</v>
      </c>
      <c r="E5029" s="29">
        <f>D5029+E5005</f>
        <v>1294</v>
      </c>
      <c r="F5029" s="4">
        <v>3</v>
      </c>
      <c r="G5029" s="133" t="e">
        <f>F5029+G5005</f>
        <v>#REF!</v>
      </c>
      <c r="H5029" s="92">
        <f>IF(EXACT(B5029,B5028),D5029+H5028,E5029)</f>
        <v>3885</v>
      </c>
      <c r="I5029" s="92">
        <f t="shared" si="346"/>
        <v>8.2648782628017479</v>
      </c>
      <c r="J5029" s="149">
        <f t="shared" si="349"/>
        <v>30.59240525722317</v>
      </c>
    </row>
    <row r="5030" spans="1:10" x14ac:dyDescent="0.25">
      <c r="A5030" s="92">
        <f t="shared" si="347"/>
        <v>211</v>
      </c>
      <c r="B5030" s="144" t="s">
        <v>46</v>
      </c>
      <c r="C5030" s="140">
        <v>44103</v>
      </c>
      <c r="D5030" s="4">
        <v>221</v>
      </c>
      <c r="E5030" s="29">
        <f>D5030+E5006</f>
        <v>531</v>
      </c>
      <c r="F5030" s="4">
        <v>2</v>
      </c>
      <c r="G5030" s="133">
        <f>F5030+G5006</f>
        <v>219</v>
      </c>
      <c r="H5030" s="92">
        <f t="shared" ref="H5030:H5093" si="350">IF(EXACT(B5030,B5029),D5030+H5029,E5030)</f>
        <v>4106</v>
      </c>
      <c r="I5030" s="92">
        <f t="shared" si="346"/>
        <v>8.3202045975788792</v>
      </c>
      <c r="J5030" s="149">
        <f t="shared" si="349"/>
        <v>25.921373616553549</v>
      </c>
    </row>
    <row r="5031" spans="1:10" x14ac:dyDescent="0.25">
      <c r="A5031" s="92">
        <f t="shared" si="347"/>
        <v>212</v>
      </c>
      <c r="B5031" s="144" t="s">
        <v>46</v>
      </c>
      <c r="C5031" s="140">
        <v>44104</v>
      </c>
      <c r="D5031" s="4">
        <v>256</v>
      </c>
      <c r="E5031" s="29">
        <f>D5031+E5007</f>
        <v>629</v>
      </c>
      <c r="G5031" s="133">
        <f>F5031+G5007</f>
        <v>55</v>
      </c>
      <c r="H5031" s="92">
        <f t="shared" si="350"/>
        <v>4362</v>
      </c>
      <c r="I5031" s="92">
        <f t="shared" si="346"/>
        <v>8.3806859467615737</v>
      </c>
      <c r="J5031" s="149">
        <f t="shared" si="349"/>
        <v>20.99543652776368</v>
      </c>
    </row>
    <row r="5032" spans="1:10" x14ac:dyDescent="0.25">
      <c r="A5032" s="92">
        <f t="shared" si="347"/>
        <v>213</v>
      </c>
      <c r="B5032" s="144" t="s">
        <v>46</v>
      </c>
      <c r="C5032" s="140">
        <v>44105</v>
      </c>
      <c r="D5032" s="4">
        <v>164</v>
      </c>
      <c r="E5032" s="29">
        <f>D5032+E5008</f>
        <v>514</v>
      </c>
      <c r="F5032" s="4">
        <v>0</v>
      </c>
      <c r="G5032" s="133">
        <f>F5032+G5008</f>
        <v>52</v>
      </c>
      <c r="H5032" s="92">
        <f t="shared" si="350"/>
        <v>4526</v>
      </c>
      <c r="I5032" s="92">
        <f t="shared" si="346"/>
        <v>8.4175938261934835</v>
      </c>
      <c r="J5032" s="149">
        <f t="shared" si="349"/>
        <v>17.953555486408135</v>
      </c>
    </row>
    <row r="5033" spans="1:10" x14ac:dyDescent="0.25">
      <c r="A5033" s="92">
        <f t="shared" si="347"/>
        <v>214</v>
      </c>
      <c r="B5033" s="144" t="s">
        <v>46</v>
      </c>
      <c r="C5033" s="140">
        <v>44106</v>
      </c>
      <c r="D5033" s="4">
        <v>193</v>
      </c>
      <c r="E5033" s="29">
        <f>D5033+E5009</f>
        <v>601</v>
      </c>
      <c r="F5033" s="4">
        <v>3</v>
      </c>
      <c r="G5033" s="133">
        <f>F5033+G5009</f>
        <v>32</v>
      </c>
      <c r="H5033" s="92">
        <f t="shared" si="350"/>
        <v>4719</v>
      </c>
      <c r="I5033" s="92">
        <f t="shared" si="346"/>
        <v>8.4593521917263867</v>
      </c>
      <c r="J5033" s="149">
        <f t="shared" si="349"/>
        <v>16.042079233555501</v>
      </c>
    </row>
    <row r="5034" spans="1:10" x14ac:dyDescent="0.25">
      <c r="A5034" s="92">
        <f t="shared" si="347"/>
        <v>215</v>
      </c>
      <c r="B5034" s="144" t="s">
        <v>46</v>
      </c>
      <c r="C5034" s="140">
        <v>44107</v>
      </c>
      <c r="D5034" s="4">
        <v>188</v>
      </c>
      <c r="E5034" s="29">
        <f>D5034+E5010</f>
        <v>577</v>
      </c>
      <c r="F5034" s="4">
        <f>1</f>
        <v>1</v>
      </c>
      <c r="G5034" s="133">
        <f>F5034+G5010</f>
        <v>78</v>
      </c>
      <c r="H5034" s="92">
        <f t="shared" si="350"/>
        <v>4907</v>
      </c>
      <c r="I5034" s="92">
        <f t="shared" si="346"/>
        <v>8.4984180360899035</v>
      </c>
      <c r="J5034" s="149">
        <f t="shared" si="349"/>
        <v>15.373072693592912</v>
      </c>
    </row>
    <row r="5035" spans="1:10" x14ac:dyDescent="0.25">
      <c r="A5035" s="92">
        <f t="shared" si="347"/>
        <v>216</v>
      </c>
      <c r="B5035" s="144" t="s">
        <v>46</v>
      </c>
      <c r="C5035" s="140">
        <v>44108</v>
      </c>
      <c r="D5035" s="4">
        <v>135</v>
      </c>
      <c r="E5035" s="29">
        <f>D5035+E5011</f>
        <v>557</v>
      </c>
      <c r="G5035" s="133">
        <f>F5035+G5011</f>
        <v>4</v>
      </c>
      <c r="H5035" s="92">
        <f t="shared" si="350"/>
        <v>5042</v>
      </c>
      <c r="I5035" s="92">
        <f t="shared" si="346"/>
        <v>8.5255581077478659</v>
      </c>
      <c r="J5035" s="149">
        <f t="shared" si="349"/>
        <v>15.578658404538384</v>
      </c>
    </row>
    <row r="5036" spans="1:10" x14ac:dyDescent="0.25">
      <c r="A5036" s="92">
        <f t="shared" si="347"/>
        <v>217</v>
      </c>
      <c r="B5036" s="144" t="s">
        <v>46</v>
      </c>
      <c r="C5036" s="140">
        <v>44109</v>
      </c>
      <c r="D5036" s="4">
        <v>133</v>
      </c>
      <c r="E5036" s="29">
        <f>D5036+E5012</f>
        <v>1665</v>
      </c>
      <c r="F5036" s="4">
        <v>3</v>
      </c>
      <c r="G5036" s="133">
        <f>F5036+G5012</f>
        <v>83</v>
      </c>
      <c r="H5036" s="92">
        <f t="shared" si="350"/>
        <v>5175</v>
      </c>
      <c r="I5036" s="92">
        <f t="shared" si="346"/>
        <v>8.5515946181335707</v>
      </c>
      <c r="J5036" s="149">
        <f t="shared" si="349"/>
        <v>16.981287495143796</v>
      </c>
    </row>
    <row r="5037" spans="1:10" x14ac:dyDescent="0.25">
      <c r="A5037" s="92">
        <f t="shared" si="347"/>
        <v>218</v>
      </c>
      <c r="B5037" s="144" t="s">
        <v>46</v>
      </c>
      <c r="C5037" s="140">
        <v>44110</v>
      </c>
      <c r="D5037" s="4">
        <v>244</v>
      </c>
      <c r="E5037" s="29">
        <f>D5037+E5013</f>
        <v>698</v>
      </c>
      <c r="F5037" s="4">
        <v>1</v>
      </c>
      <c r="G5037" s="133">
        <f>F5037+G5013</f>
        <v>99</v>
      </c>
      <c r="H5037" s="92">
        <f t="shared" si="350"/>
        <v>5419</v>
      </c>
      <c r="I5037" s="92">
        <f t="shared" si="346"/>
        <v>8.5976665755661141</v>
      </c>
      <c r="J5037" s="149">
        <f t="shared" si="349"/>
        <v>18.42697148144136</v>
      </c>
    </row>
    <row r="5038" spans="1:10" x14ac:dyDescent="0.25">
      <c r="A5038" s="92">
        <f t="shared" si="347"/>
        <v>219</v>
      </c>
      <c r="B5038" s="144" t="s">
        <v>46</v>
      </c>
      <c r="C5038" s="140">
        <v>44111</v>
      </c>
      <c r="D5038" s="4">
        <v>216</v>
      </c>
      <c r="E5038" s="29">
        <f>D5038+E5014</f>
        <v>659</v>
      </c>
      <c r="F5038" s="4">
        <v>6</v>
      </c>
      <c r="G5038" s="133">
        <f>F5038+G5014</f>
        <v>8</v>
      </c>
      <c r="H5038" s="92">
        <f t="shared" si="350"/>
        <v>5635</v>
      </c>
      <c r="I5038" s="92">
        <f t="shared" si="346"/>
        <v>8.6367524264738762</v>
      </c>
      <c r="J5038" s="149">
        <f t="shared" si="349"/>
        <v>19.429516478296591</v>
      </c>
    </row>
    <row r="5039" spans="1:10" x14ac:dyDescent="0.25">
      <c r="A5039" s="92">
        <f t="shared" si="347"/>
        <v>1</v>
      </c>
      <c r="B5039" s="51" t="s">
        <v>47</v>
      </c>
      <c r="C5039" s="140">
        <v>43893</v>
      </c>
      <c r="D5039" s="4">
        <v>0</v>
      </c>
      <c r="E5039" s="29">
        <v>0</v>
      </c>
      <c r="G5039" s="133"/>
      <c r="H5039" s="92">
        <f t="shared" si="350"/>
        <v>0</v>
      </c>
      <c r="I5039" s="92" t="e">
        <f t="shared" si="346"/>
        <v>#NUM!</v>
      </c>
    </row>
    <row r="5040" spans="1:10" x14ac:dyDescent="0.25">
      <c r="A5040" s="92">
        <f t="shared" si="347"/>
        <v>2</v>
      </c>
      <c r="B5040" s="51" t="s">
        <v>47</v>
      </c>
      <c r="C5040" s="140">
        <v>43894</v>
      </c>
      <c r="D5040" s="4">
        <v>0</v>
      </c>
      <c r="E5040" s="29">
        <v>0</v>
      </c>
      <c r="G5040" s="133">
        <f>F5040+G5016</f>
        <v>116</v>
      </c>
      <c r="H5040" s="92">
        <f t="shared" si="350"/>
        <v>0</v>
      </c>
      <c r="I5040" s="92" t="e">
        <f t="shared" si="346"/>
        <v>#NUM!</v>
      </c>
    </row>
    <row r="5041" spans="1:10" ht="15.75" thickBot="1" x14ac:dyDescent="0.3">
      <c r="A5041" s="92">
        <f t="shared" si="347"/>
        <v>3</v>
      </c>
      <c r="B5041" s="52" t="s">
        <v>47</v>
      </c>
      <c r="C5041" s="152">
        <v>43895</v>
      </c>
      <c r="D5041" s="54">
        <v>0</v>
      </c>
      <c r="E5041" s="136">
        <v>0</v>
      </c>
      <c r="F5041" s="54"/>
      <c r="G5041" s="134" t="e">
        <f>F5041+G5017</f>
        <v>#REF!</v>
      </c>
      <c r="H5041" s="92">
        <f t="shared" si="350"/>
        <v>0</v>
      </c>
      <c r="I5041" s="92" t="e">
        <f t="shared" si="346"/>
        <v>#NUM!</v>
      </c>
    </row>
    <row r="5042" spans="1:10" x14ac:dyDescent="0.25">
      <c r="A5042" s="92">
        <f t="shared" si="347"/>
        <v>4</v>
      </c>
      <c r="B5042" s="148" t="s">
        <v>47</v>
      </c>
      <c r="C5042" s="140">
        <v>43896</v>
      </c>
      <c r="D5042" s="48">
        <v>0</v>
      </c>
      <c r="E5042" s="135">
        <v>0</v>
      </c>
      <c r="F5042" s="48"/>
      <c r="G5042" s="132" t="e">
        <f>F5042+G5018</f>
        <v>#REF!</v>
      </c>
      <c r="H5042" s="92">
        <f t="shared" si="350"/>
        <v>0</v>
      </c>
      <c r="I5042" s="92" t="e">
        <f t="shared" si="346"/>
        <v>#NUM!</v>
      </c>
    </row>
    <row r="5043" spans="1:10" x14ac:dyDescent="0.25">
      <c r="A5043" s="92">
        <f t="shared" si="347"/>
        <v>5</v>
      </c>
      <c r="B5043" s="51" t="s">
        <v>47</v>
      </c>
      <c r="C5043" s="140">
        <v>43897</v>
      </c>
      <c r="D5043" s="4">
        <v>0</v>
      </c>
      <c r="E5043" s="29">
        <v>0</v>
      </c>
      <c r="G5043" s="133" t="e">
        <f>F5043+G5019</f>
        <v>#REF!</v>
      </c>
      <c r="H5043" s="92">
        <f t="shared" si="350"/>
        <v>0</v>
      </c>
      <c r="I5043" s="92" t="e">
        <f t="shared" si="346"/>
        <v>#NUM!</v>
      </c>
    </row>
    <row r="5044" spans="1:10" x14ac:dyDescent="0.25">
      <c r="A5044" s="92">
        <f t="shared" si="347"/>
        <v>6</v>
      </c>
      <c r="B5044" s="51" t="s">
        <v>47</v>
      </c>
      <c r="C5044" s="140">
        <v>43898</v>
      </c>
      <c r="D5044" s="4">
        <v>0</v>
      </c>
      <c r="E5044" s="29">
        <v>0</v>
      </c>
      <c r="G5044" s="133" t="e">
        <f>F5044+G5020</f>
        <v>#REF!</v>
      </c>
      <c r="H5044" s="92">
        <f t="shared" si="350"/>
        <v>0</v>
      </c>
      <c r="I5044" s="92" t="e">
        <f t="shared" si="346"/>
        <v>#NUM!</v>
      </c>
    </row>
    <row r="5045" spans="1:10" x14ac:dyDescent="0.25">
      <c r="A5045" s="92">
        <f t="shared" si="347"/>
        <v>7</v>
      </c>
      <c r="B5045" s="51" t="s">
        <v>47</v>
      </c>
      <c r="C5045" s="140">
        <v>43899</v>
      </c>
      <c r="D5045" s="4">
        <v>0</v>
      </c>
      <c r="E5045" s="29">
        <v>0</v>
      </c>
      <c r="G5045" s="133">
        <f>F5045+G5021</f>
        <v>315</v>
      </c>
      <c r="H5045" s="92">
        <f t="shared" si="350"/>
        <v>0</v>
      </c>
      <c r="I5045" s="92" t="e">
        <f t="shared" si="346"/>
        <v>#NUM!</v>
      </c>
      <c r="J5045" s="149" t="e">
        <f>LN(2)/SLOPE(I5038:I5045,A5038:A5045)</f>
        <v>#NUM!</v>
      </c>
    </row>
    <row r="5046" spans="1:10" x14ac:dyDescent="0.25">
      <c r="A5046" s="92">
        <f t="shared" si="347"/>
        <v>8</v>
      </c>
      <c r="B5046" s="51" t="s">
        <v>47</v>
      </c>
      <c r="C5046" s="140">
        <v>43900</v>
      </c>
      <c r="D5046" s="4">
        <v>0</v>
      </c>
      <c r="E5046" s="29">
        <v>0</v>
      </c>
      <c r="G5046" s="133">
        <f>F5046+G5022</f>
        <v>317</v>
      </c>
      <c r="H5046" s="92">
        <f t="shared" si="350"/>
        <v>0</v>
      </c>
      <c r="I5046" s="92" t="e">
        <f t="shared" si="346"/>
        <v>#NUM!</v>
      </c>
      <c r="J5046" s="149" t="e">
        <f t="shared" ref="J5046:J5109" si="351">LN(2)/SLOPE(I5039:I5046,A5039:A5046)</f>
        <v>#NUM!</v>
      </c>
    </row>
    <row r="5047" spans="1:10" x14ac:dyDescent="0.25">
      <c r="A5047" s="92">
        <f t="shared" si="347"/>
        <v>9</v>
      </c>
      <c r="B5047" s="51" t="s">
        <v>47</v>
      </c>
      <c r="C5047" s="140">
        <v>43901</v>
      </c>
      <c r="D5047" s="4">
        <v>0</v>
      </c>
      <c r="E5047" s="29">
        <v>0</v>
      </c>
      <c r="G5047" s="133" t="e">
        <f>F5047+G5023</f>
        <v>#REF!</v>
      </c>
      <c r="H5047" s="92">
        <f t="shared" si="350"/>
        <v>0</v>
      </c>
      <c r="I5047" s="92" t="e">
        <f t="shared" si="346"/>
        <v>#NUM!</v>
      </c>
      <c r="J5047" s="149" t="e">
        <f t="shared" si="351"/>
        <v>#NUM!</v>
      </c>
    </row>
    <row r="5048" spans="1:10" x14ac:dyDescent="0.25">
      <c r="A5048" s="92">
        <f t="shared" si="347"/>
        <v>10</v>
      </c>
      <c r="B5048" s="51" t="s">
        <v>47</v>
      </c>
      <c r="C5048" s="140">
        <v>43902</v>
      </c>
      <c r="D5048" s="4">
        <v>0</v>
      </c>
      <c r="E5048" s="29">
        <v>0</v>
      </c>
      <c r="G5048" s="133">
        <f>F5048+G5024</f>
        <v>336</v>
      </c>
      <c r="H5048" s="92">
        <f t="shared" si="350"/>
        <v>0</v>
      </c>
      <c r="I5048" s="92" t="e">
        <f t="shared" si="346"/>
        <v>#NUM!</v>
      </c>
      <c r="J5048" s="149" t="e">
        <f t="shared" si="351"/>
        <v>#NUM!</v>
      </c>
    </row>
    <row r="5049" spans="1:10" x14ac:dyDescent="0.25">
      <c r="A5049" s="92">
        <f t="shared" si="347"/>
        <v>11</v>
      </c>
      <c r="B5049" s="51" t="s">
        <v>47</v>
      </c>
      <c r="C5049" s="140">
        <v>43903</v>
      </c>
      <c r="D5049" s="4">
        <v>0</v>
      </c>
      <c r="E5049" s="29">
        <v>0</v>
      </c>
      <c r="G5049" s="133" t="e">
        <f>F5049+G5025</f>
        <v>#REF!</v>
      </c>
      <c r="H5049" s="92">
        <f t="shared" si="350"/>
        <v>0</v>
      </c>
      <c r="I5049" s="92" t="e">
        <f t="shared" si="346"/>
        <v>#NUM!</v>
      </c>
      <c r="J5049" s="149" t="e">
        <f t="shared" si="351"/>
        <v>#NUM!</v>
      </c>
    </row>
    <row r="5050" spans="1:10" x14ac:dyDescent="0.25">
      <c r="A5050" s="92">
        <f t="shared" si="347"/>
        <v>12</v>
      </c>
      <c r="B5050" s="51" t="s">
        <v>47</v>
      </c>
      <c r="C5050" s="140">
        <v>43904</v>
      </c>
      <c r="D5050" s="4">
        <v>0</v>
      </c>
      <c r="E5050" s="29">
        <v>0</v>
      </c>
      <c r="G5050" s="133" t="e">
        <f>F5050+G5026</f>
        <v>#REF!</v>
      </c>
      <c r="H5050" s="92">
        <f t="shared" si="350"/>
        <v>0</v>
      </c>
      <c r="I5050" s="92" t="e">
        <f t="shared" si="346"/>
        <v>#NUM!</v>
      </c>
      <c r="J5050" s="149" t="e">
        <f t="shared" si="351"/>
        <v>#NUM!</v>
      </c>
    </row>
    <row r="5051" spans="1:10" x14ac:dyDescent="0.25">
      <c r="A5051" s="92">
        <f t="shared" si="347"/>
        <v>13</v>
      </c>
      <c r="B5051" s="51" t="s">
        <v>47</v>
      </c>
      <c r="C5051" s="140">
        <v>43905</v>
      </c>
      <c r="D5051" s="4">
        <v>0</v>
      </c>
      <c r="E5051" s="29">
        <v>0</v>
      </c>
      <c r="G5051" s="133">
        <f>F5051+G5027</f>
        <v>319</v>
      </c>
      <c r="H5051" s="92">
        <f t="shared" si="350"/>
        <v>0</v>
      </c>
      <c r="I5051" s="92" t="e">
        <f t="shared" si="346"/>
        <v>#NUM!</v>
      </c>
      <c r="J5051" s="149" t="e">
        <f t="shared" si="351"/>
        <v>#NUM!</v>
      </c>
    </row>
    <row r="5052" spans="1:10" x14ac:dyDescent="0.25">
      <c r="A5052" s="92">
        <f t="shared" si="347"/>
        <v>14</v>
      </c>
      <c r="B5052" s="51" t="s">
        <v>47</v>
      </c>
      <c r="C5052" s="140">
        <v>43906</v>
      </c>
      <c r="D5052" s="4">
        <v>0</v>
      </c>
      <c r="E5052" s="29">
        <v>0</v>
      </c>
      <c r="G5052" s="133">
        <f>F5052+G5028</f>
        <v>362</v>
      </c>
      <c r="H5052" s="92">
        <f t="shared" si="350"/>
        <v>0</v>
      </c>
      <c r="I5052" s="92" t="e">
        <f t="shared" si="346"/>
        <v>#NUM!</v>
      </c>
      <c r="J5052" s="149" t="e">
        <f t="shared" si="351"/>
        <v>#NUM!</v>
      </c>
    </row>
    <row r="5053" spans="1:10" x14ac:dyDescent="0.25">
      <c r="A5053" s="92">
        <f t="shared" si="347"/>
        <v>15</v>
      </c>
      <c r="B5053" s="51" t="s">
        <v>47</v>
      </c>
      <c r="C5053" s="140">
        <v>43907</v>
      </c>
      <c r="D5053" s="4">
        <v>0</v>
      </c>
      <c r="E5053" s="29">
        <v>0</v>
      </c>
      <c r="G5053" s="133" t="e">
        <f>F5053+G5029</f>
        <v>#REF!</v>
      </c>
      <c r="H5053" s="92">
        <f t="shared" si="350"/>
        <v>0</v>
      </c>
      <c r="I5053" s="92" t="e">
        <f t="shared" si="346"/>
        <v>#NUM!</v>
      </c>
      <c r="J5053" s="149" t="e">
        <f t="shared" si="351"/>
        <v>#NUM!</v>
      </c>
    </row>
    <row r="5054" spans="1:10" x14ac:dyDescent="0.25">
      <c r="A5054" s="92">
        <f t="shared" si="347"/>
        <v>16</v>
      </c>
      <c r="B5054" s="51" t="s">
        <v>47</v>
      </c>
      <c r="C5054" s="140">
        <v>43908</v>
      </c>
      <c r="D5054" s="4">
        <v>0</v>
      </c>
      <c r="E5054" s="29">
        <v>0</v>
      </c>
      <c r="G5054" s="133">
        <f>F5054+G5030</f>
        <v>219</v>
      </c>
      <c r="H5054" s="92">
        <f t="shared" si="350"/>
        <v>0</v>
      </c>
      <c r="I5054" s="92" t="e">
        <f t="shared" si="346"/>
        <v>#NUM!</v>
      </c>
      <c r="J5054" s="149" t="e">
        <f t="shared" si="351"/>
        <v>#NUM!</v>
      </c>
    </row>
    <row r="5055" spans="1:10" x14ac:dyDescent="0.25">
      <c r="A5055" s="92">
        <f t="shared" si="347"/>
        <v>17</v>
      </c>
      <c r="B5055" s="51" t="s">
        <v>47</v>
      </c>
      <c r="C5055" s="140">
        <v>43909</v>
      </c>
      <c r="D5055" s="4">
        <v>1</v>
      </c>
      <c r="E5055" s="29">
        <v>1</v>
      </c>
      <c r="G5055" s="133">
        <f>F5055+G5031</f>
        <v>55</v>
      </c>
      <c r="H5055" s="92">
        <f t="shared" si="350"/>
        <v>1</v>
      </c>
      <c r="I5055" s="92">
        <f t="shared" si="346"/>
        <v>0</v>
      </c>
      <c r="J5055" s="149" t="e">
        <f t="shared" si="351"/>
        <v>#NUM!</v>
      </c>
    </row>
    <row r="5056" spans="1:10" x14ac:dyDescent="0.25">
      <c r="A5056" s="92">
        <f t="shared" si="347"/>
        <v>18</v>
      </c>
      <c r="B5056" s="51" t="s">
        <v>47</v>
      </c>
      <c r="C5056" s="140">
        <v>43910</v>
      </c>
      <c r="D5056" s="4">
        <v>0</v>
      </c>
      <c r="E5056" s="29">
        <v>1</v>
      </c>
      <c r="G5056" s="133">
        <f>F5056+G5032</f>
        <v>52</v>
      </c>
      <c r="H5056" s="92">
        <f t="shared" si="350"/>
        <v>1</v>
      </c>
      <c r="I5056" s="92">
        <f t="shared" si="346"/>
        <v>0</v>
      </c>
      <c r="J5056" s="149" t="e">
        <f t="shared" si="351"/>
        <v>#NUM!</v>
      </c>
    </row>
    <row r="5057" spans="1:10" x14ac:dyDescent="0.25">
      <c r="A5057" s="92">
        <f t="shared" si="347"/>
        <v>19</v>
      </c>
      <c r="B5057" s="51" t="s">
        <v>47</v>
      </c>
      <c r="C5057" s="140">
        <v>43911</v>
      </c>
      <c r="D5057" s="4">
        <v>1</v>
      </c>
      <c r="E5057" s="29">
        <v>2</v>
      </c>
      <c r="G5057" s="133">
        <f>F5057+G5033</f>
        <v>32</v>
      </c>
      <c r="H5057" s="92">
        <f t="shared" si="350"/>
        <v>2</v>
      </c>
      <c r="I5057" s="92">
        <f t="shared" si="346"/>
        <v>0.69314718055994529</v>
      </c>
      <c r="J5057" s="149" t="e">
        <f t="shared" si="351"/>
        <v>#NUM!</v>
      </c>
    </row>
    <row r="5058" spans="1:10" x14ac:dyDescent="0.25">
      <c r="A5058" s="92">
        <f t="shared" si="347"/>
        <v>20</v>
      </c>
      <c r="B5058" s="51" t="s">
        <v>47</v>
      </c>
      <c r="C5058" s="140">
        <v>43912</v>
      </c>
      <c r="D5058" s="4">
        <v>5</v>
      </c>
      <c r="E5058" s="29">
        <v>7</v>
      </c>
      <c r="G5058" s="133">
        <f>F5058+G5034</f>
        <v>78</v>
      </c>
      <c r="H5058" s="92">
        <f t="shared" si="350"/>
        <v>7</v>
      </c>
      <c r="I5058" s="92">
        <f t="shared" ref="I5058:I5121" si="352">LN(H5058)</f>
        <v>1.9459101490553132</v>
      </c>
      <c r="J5058" s="149" t="e">
        <f t="shared" si="351"/>
        <v>#NUM!</v>
      </c>
    </row>
    <row r="5059" spans="1:10" x14ac:dyDescent="0.25">
      <c r="A5059" s="92">
        <f t="shared" si="347"/>
        <v>21</v>
      </c>
      <c r="B5059" s="51" t="s">
        <v>47</v>
      </c>
      <c r="C5059" s="140">
        <v>43913</v>
      </c>
      <c r="D5059" s="4">
        <v>0</v>
      </c>
      <c r="E5059" s="29">
        <v>7</v>
      </c>
      <c r="G5059" s="133">
        <f>F5059+G5035</f>
        <v>4</v>
      </c>
      <c r="H5059" s="92">
        <f t="shared" si="350"/>
        <v>7</v>
      </c>
      <c r="I5059" s="92">
        <f t="shared" si="352"/>
        <v>1.9459101490553132</v>
      </c>
      <c r="J5059" s="149" t="e">
        <f t="shared" si="351"/>
        <v>#NUM!</v>
      </c>
    </row>
    <row r="5060" spans="1:10" x14ac:dyDescent="0.25">
      <c r="A5060" s="92">
        <f t="shared" ref="A5060:A5123" si="353">IF(EXACT(B5060,B5059),A5059+1,1)</f>
        <v>22</v>
      </c>
      <c r="B5060" s="51" t="s">
        <v>47</v>
      </c>
      <c r="C5060" s="140">
        <v>43914</v>
      </c>
      <c r="D5060" s="4">
        <v>0</v>
      </c>
      <c r="E5060" s="29">
        <v>7</v>
      </c>
      <c r="G5060" s="133">
        <f>F5060+G5036</f>
        <v>83</v>
      </c>
      <c r="H5060" s="92">
        <f t="shared" si="350"/>
        <v>7</v>
      </c>
      <c r="I5060" s="92">
        <f t="shared" si="352"/>
        <v>1.9459101490553132</v>
      </c>
      <c r="J5060" s="149" t="e">
        <f t="shared" si="351"/>
        <v>#NUM!</v>
      </c>
    </row>
    <row r="5061" spans="1:10" x14ac:dyDescent="0.25">
      <c r="A5061" s="92">
        <f t="shared" si="353"/>
        <v>23</v>
      </c>
      <c r="B5061" s="51" t="s">
        <v>47</v>
      </c>
      <c r="C5061" s="140">
        <v>43915</v>
      </c>
      <c r="D5061" s="4">
        <v>2</v>
      </c>
      <c r="E5061" s="29">
        <v>9</v>
      </c>
      <c r="G5061" s="133">
        <f>F5061+G5037</f>
        <v>99</v>
      </c>
      <c r="H5061" s="92">
        <f t="shared" si="350"/>
        <v>9</v>
      </c>
      <c r="I5061" s="92">
        <f t="shared" si="352"/>
        <v>2.1972245773362196</v>
      </c>
      <c r="J5061" s="149" t="e">
        <f t="shared" si="351"/>
        <v>#NUM!</v>
      </c>
    </row>
    <row r="5062" spans="1:10" x14ac:dyDescent="0.25">
      <c r="A5062" s="92">
        <f t="shared" si="353"/>
        <v>24</v>
      </c>
      <c r="B5062" s="51" t="s">
        <v>47</v>
      </c>
      <c r="C5062" s="140">
        <v>43916</v>
      </c>
      <c r="D5062" s="4">
        <v>0</v>
      </c>
      <c r="E5062" s="29">
        <v>9</v>
      </c>
      <c r="G5062" s="133">
        <f>F5062+G5038</f>
        <v>8</v>
      </c>
      <c r="H5062" s="92">
        <f t="shared" si="350"/>
        <v>9</v>
      </c>
      <c r="I5062" s="92">
        <f t="shared" si="352"/>
        <v>2.1972245773362196</v>
      </c>
      <c r="J5062" s="149">
        <f t="shared" si="351"/>
        <v>1.9327599805131801</v>
      </c>
    </row>
    <row r="5063" spans="1:10" x14ac:dyDescent="0.25">
      <c r="A5063" s="92">
        <f t="shared" si="353"/>
        <v>25</v>
      </c>
      <c r="B5063" s="51" t="s">
        <v>47</v>
      </c>
      <c r="C5063" s="140">
        <v>43917</v>
      </c>
      <c r="D5063" s="4">
        <v>6</v>
      </c>
      <c r="E5063" s="29">
        <v>15</v>
      </c>
      <c r="G5063" s="133">
        <f>F5063+G5039</f>
        <v>0</v>
      </c>
      <c r="H5063" s="92">
        <f t="shared" si="350"/>
        <v>15</v>
      </c>
      <c r="I5063" s="92">
        <f t="shared" si="352"/>
        <v>2.7080502011022101</v>
      </c>
      <c r="J5063" s="149">
        <f t="shared" si="351"/>
        <v>2.1381897030294361</v>
      </c>
    </row>
    <row r="5064" spans="1:10" x14ac:dyDescent="0.25">
      <c r="A5064" s="92">
        <f t="shared" si="353"/>
        <v>26</v>
      </c>
      <c r="B5064" s="51" t="s">
        <v>47</v>
      </c>
      <c r="C5064" s="140">
        <v>43918</v>
      </c>
      <c r="D5064" s="4">
        <v>0</v>
      </c>
      <c r="E5064" s="29">
        <v>15</v>
      </c>
      <c r="G5064" s="133">
        <f>F5064+G5040</f>
        <v>116</v>
      </c>
      <c r="H5064" s="92">
        <f t="shared" si="350"/>
        <v>15</v>
      </c>
      <c r="I5064" s="92">
        <f t="shared" si="352"/>
        <v>2.7080502011022101</v>
      </c>
      <c r="J5064" s="149">
        <f t="shared" si="351"/>
        <v>3.077352231777946</v>
      </c>
    </row>
    <row r="5065" spans="1:10" ht="15.75" thickBot="1" x14ac:dyDescent="0.3">
      <c r="A5065" s="92">
        <f t="shared" si="353"/>
        <v>27</v>
      </c>
      <c r="B5065" s="52" t="s">
        <v>47</v>
      </c>
      <c r="C5065" s="140">
        <v>43919</v>
      </c>
      <c r="D5065" s="4">
        <v>0</v>
      </c>
      <c r="E5065" s="136">
        <v>15</v>
      </c>
      <c r="G5065" s="134" t="e">
        <f>F5065+G5041</f>
        <v>#REF!</v>
      </c>
      <c r="H5065" s="92">
        <f t="shared" si="350"/>
        <v>15</v>
      </c>
      <c r="I5065" s="92">
        <f t="shared" si="352"/>
        <v>2.7080502011022101</v>
      </c>
      <c r="J5065" s="149">
        <f t="shared" si="351"/>
        <v>5.0930589472508725</v>
      </c>
    </row>
    <row r="5066" spans="1:10" x14ac:dyDescent="0.25">
      <c r="A5066" s="92">
        <f t="shared" si="353"/>
        <v>28</v>
      </c>
      <c r="B5066" s="148" t="s">
        <v>47</v>
      </c>
      <c r="C5066" s="140">
        <v>43920</v>
      </c>
      <c r="D5066" s="4">
        <v>0</v>
      </c>
      <c r="E5066" s="135">
        <v>15</v>
      </c>
      <c r="F5066" s="4">
        <v>1</v>
      </c>
      <c r="G5066" s="132" t="e">
        <f>F5066+G5042</f>
        <v>#REF!</v>
      </c>
      <c r="H5066" s="92">
        <f t="shared" si="350"/>
        <v>15</v>
      </c>
      <c r="I5066" s="92">
        <f t="shared" si="352"/>
        <v>2.7080502011022101</v>
      </c>
      <c r="J5066" s="149">
        <f t="shared" si="351"/>
        <v>5.2037224960062174</v>
      </c>
    </row>
    <row r="5067" spans="1:10" x14ac:dyDescent="0.25">
      <c r="A5067" s="92">
        <f t="shared" si="353"/>
        <v>29</v>
      </c>
      <c r="B5067" s="51" t="s">
        <v>47</v>
      </c>
      <c r="C5067" s="140">
        <v>43921</v>
      </c>
      <c r="D5067" s="4">
        <v>1</v>
      </c>
      <c r="E5067" s="29">
        <v>16</v>
      </c>
      <c r="G5067" s="133" t="e">
        <f>F5067+G5043</f>
        <v>#REF!</v>
      </c>
      <c r="H5067" s="92">
        <f t="shared" si="350"/>
        <v>16</v>
      </c>
      <c r="I5067" s="92">
        <f t="shared" si="352"/>
        <v>2.7725887222397811</v>
      </c>
      <c r="J5067" s="149">
        <f t="shared" si="351"/>
        <v>5.8971203965388765</v>
      </c>
    </row>
    <row r="5068" spans="1:10" x14ac:dyDescent="0.25">
      <c r="A5068" s="92">
        <f t="shared" si="353"/>
        <v>30</v>
      </c>
      <c r="B5068" s="51" t="s">
        <v>47</v>
      </c>
      <c r="C5068" s="140">
        <v>43922</v>
      </c>
      <c r="D5068" s="4">
        <v>1</v>
      </c>
      <c r="E5068" s="29">
        <v>17</v>
      </c>
      <c r="G5068" s="133" t="e">
        <f>F5068+G5044</f>
        <v>#REF!</v>
      </c>
      <c r="H5068" s="92">
        <f t="shared" si="350"/>
        <v>17</v>
      </c>
      <c r="I5068" s="92">
        <f t="shared" si="352"/>
        <v>2.8332133440562162</v>
      </c>
      <c r="J5068" s="149">
        <f t="shared" si="351"/>
        <v>7.9446598665418913</v>
      </c>
    </row>
    <row r="5069" spans="1:10" x14ac:dyDescent="0.25">
      <c r="A5069" s="92">
        <f t="shared" si="353"/>
        <v>31</v>
      </c>
      <c r="B5069" s="51" t="s">
        <v>47</v>
      </c>
      <c r="C5069" s="140">
        <v>43923</v>
      </c>
      <c r="D5069" s="4">
        <v>4</v>
      </c>
      <c r="E5069" s="29">
        <v>21</v>
      </c>
      <c r="G5069" s="133">
        <f>F5069+G5045</f>
        <v>315</v>
      </c>
      <c r="H5069" s="92">
        <f t="shared" si="350"/>
        <v>21</v>
      </c>
      <c r="I5069" s="92">
        <f t="shared" si="352"/>
        <v>3.044522437723423</v>
      </c>
      <c r="J5069" s="149">
        <f t="shared" si="351"/>
        <v>8.6251718493490177</v>
      </c>
    </row>
    <row r="5070" spans="1:10" x14ac:dyDescent="0.25">
      <c r="A5070" s="92">
        <f t="shared" si="353"/>
        <v>32</v>
      </c>
      <c r="B5070" s="51" t="s">
        <v>47</v>
      </c>
      <c r="C5070" s="140">
        <v>43924</v>
      </c>
      <c r="D5070" s="4">
        <v>0</v>
      </c>
      <c r="E5070" s="29">
        <v>21</v>
      </c>
      <c r="G5070" s="133">
        <f>F5070+G5046</f>
        <v>317</v>
      </c>
      <c r="H5070" s="92">
        <f t="shared" si="350"/>
        <v>21</v>
      </c>
      <c r="I5070" s="92">
        <f t="shared" si="352"/>
        <v>3.044522437723423</v>
      </c>
      <c r="J5070" s="149">
        <f t="shared" si="351"/>
        <v>13.003200509370419</v>
      </c>
    </row>
    <row r="5071" spans="1:10" x14ac:dyDescent="0.25">
      <c r="A5071" s="92">
        <f t="shared" si="353"/>
        <v>33</v>
      </c>
      <c r="B5071" s="51" t="s">
        <v>47</v>
      </c>
      <c r="C5071" s="140">
        <v>43925</v>
      </c>
      <c r="D5071" s="4">
        <v>1</v>
      </c>
      <c r="E5071" s="29">
        <v>22</v>
      </c>
      <c r="G5071" s="133" t="e">
        <f>F5071+G5047</f>
        <v>#REF!</v>
      </c>
      <c r="H5071" s="92">
        <f t="shared" si="350"/>
        <v>22</v>
      </c>
      <c r="I5071" s="92">
        <f t="shared" si="352"/>
        <v>3.0910424533583161</v>
      </c>
      <c r="J5071" s="149">
        <f t="shared" si="351"/>
        <v>10.716110979882199</v>
      </c>
    </row>
    <row r="5072" spans="1:10" x14ac:dyDescent="0.25">
      <c r="A5072" s="92">
        <f t="shared" si="353"/>
        <v>34</v>
      </c>
      <c r="B5072" s="51" t="s">
        <v>47</v>
      </c>
      <c r="C5072" s="140">
        <v>43926</v>
      </c>
      <c r="D5072" s="4">
        <v>0</v>
      </c>
      <c r="E5072" s="29">
        <v>22</v>
      </c>
      <c r="G5072" s="133">
        <f>F5072+G5048</f>
        <v>336</v>
      </c>
      <c r="H5072" s="92">
        <f t="shared" si="350"/>
        <v>22</v>
      </c>
      <c r="I5072" s="92">
        <f t="shared" si="352"/>
        <v>3.0910424533583161</v>
      </c>
      <c r="J5072" s="149">
        <f t="shared" si="351"/>
        <v>10.354647763000278</v>
      </c>
    </row>
    <row r="5073" spans="1:10" x14ac:dyDescent="0.25">
      <c r="A5073" s="92">
        <f t="shared" si="353"/>
        <v>35</v>
      </c>
      <c r="B5073" s="51" t="s">
        <v>47</v>
      </c>
      <c r="C5073" s="140">
        <v>43927</v>
      </c>
      <c r="D5073" s="4">
        <v>5</v>
      </c>
      <c r="E5073" s="29">
        <v>27</v>
      </c>
      <c r="G5073" s="133" t="e">
        <f>F5073+G5049</f>
        <v>#REF!</v>
      </c>
      <c r="H5073" s="92">
        <f t="shared" si="350"/>
        <v>27</v>
      </c>
      <c r="I5073" s="92">
        <f t="shared" si="352"/>
        <v>3.2958368660043291</v>
      </c>
      <c r="J5073" s="149">
        <f t="shared" si="351"/>
        <v>8.984877067679788</v>
      </c>
    </row>
    <row r="5074" spans="1:10" x14ac:dyDescent="0.25">
      <c r="A5074" s="92">
        <f t="shared" si="353"/>
        <v>36</v>
      </c>
      <c r="B5074" s="51" t="s">
        <v>47</v>
      </c>
      <c r="C5074" s="140">
        <v>43928</v>
      </c>
      <c r="D5074" s="4">
        <v>1</v>
      </c>
      <c r="E5074" s="29">
        <v>28</v>
      </c>
      <c r="G5074" s="133" t="e">
        <f>F5074+G5050</f>
        <v>#REF!</v>
      </c>
      <c r="H5074" s="92">
        <f t="shared" si="350"/>
        <v>28</v>
      </c>
      <c r="I5074" s="92">
        <f t="shared" si="352"/>
        <v>3.3322045101752038</v>
      </c>
      <c r="J5074" s="149">
        <f t="shared" si="351"/>
        <v>9.0741508407150633</v>
      </c>
    </row>
    <row r="5075" spans="1:10" x14ac:dyDescent="0.25">
      <c r="A5075" s="92">
        <f t="shared" si="353"/>
        <v>37</v>
      </c>
      <c r="B5075" s="51" t="s">
        <v>47</v>
      </c>
      <c r="C5075" s="140">
        <v>43929</v>
      </c>
      <c r="D5075" s="4">
        <v>0</v>
      </c>
      <c r="E5075" s="29">
        <v>28</v>
      </c>
      <c r="F5075" s="4">
        <v>1</v>
      </c>
      <c r="G5075" s="133">
        <f>F5075+G5051</f>
        <v>320</v>
      </c>
      <c r="H5075" s="92">
        <f t="shared" si="350"/>
        <v>28</v>
      </c>
      <c r="I5075" s="92">
        <f t="shared" si="352"/>
        <v>3.3322045101752038</v>
      </c>
      <c r="J5075" s="149">
        <f t="shared" si="351"/>
        <v>10.241226855813027</v>
      </c>
    </row>
    <row r="5076" spans="1:10" x14ac:dyDescent="0.25">
      <c r="A5076" s="92">
        <f t="shared" si="353"/>
        <v>38</v>
      </c>
      <c r="B5076" s="51" t="s">
        <v>47</v>
      </c>
      <c r="C5076" s="140">
        <v>43930</v>
      </c>
      <c r="D5076" s="4">
        <v>1</v>
      </c>
      <c r="E5076" s="29">
        <v>29</v>
      </c>
      <c r="G5076" s="133">
        <f>F5076+G5052</f>
        <v>362</v>
      </c>
      <c r="H5076" s="92">
        <f t="shared" si="350"/>
        <v>29</v>
      </c>
      <c r="I5076" s="92">
        <f t="shared" si="352"/>
        <v>3.3672958299864741</v>
      </c>
      <c r="J5076" s="149">
        <f t="shared" si="351"/>
        <v>12.586045291588656</v>
      </c>
    </row>
    <row r="5077" spans="1:10" x14ac:dyDescent="0.25">
      <c r="A5077" s="92">
        <f t="shared" si="353"/>
        <v>39</v>
      </c>
      <c r="B5077" s="51" t="s">
        <v>47</v>
      </c>
      <c r="C5077" s="140">
        <v>43931</v>
      </c>
      <c r="D5077" s="4">
        <v>0</v>
      </c>
      <c r="E5077" s="29">
        <v>29</v>
      </c>
      <c r="G5077" s="133" t="e">
        <f>F5077+G5053</f>
        <v>#REF!</v>
      </c>
      <c r="H5077" s="92">
        <f t="shared" si="350"/>
        <v>29</v>
      </c>
      <c r="I5077" s="92">
        <f t="shared" si="352"/>
        <v>3.3672958299864741</v>
      </c>
      <c r="J5077" s="149">
        <f t="shared" si="351"/>
        <v>13.231202689861076</v>
      </c>
    </row>
    <row r="5078" spans="1:10" x14ac:dyDescent="0.25">
      <c r="A5078" s="92">
        <f t="shared" si="353"/>
        <v>40</v>
      </c>
      <c r="B5078" s="51" t="s">
        <v>47</v>
      </c>
      <c r="C5078" s="140">
        <v>43932</v>
      </c>
      <c r="D5078" s="4">
        <v>1</v>
      </c>
      <c r="E5078" s="29">
        <v>30</v>
      </c>
      <c r="G5078" s="133">
        <f>F5078+G5054</f>
        <v>219</v>
      </c>
      <c r="H5078" s="92">
        <f t="shared" si="350"/>
        <v>30</v>
      </c>
      <c r="I5078" s="92">
        <f t="shared" si="352"/>
        <v>3.4011973816621555</v>
      </c>
      <c r="J5078" s="149">
        <f t="shared" si="351"/>
        <v>15.457542711822242</v>
      </c>
    </row>
    <row r="5079" spans="1:10" x14ac:dyDescent="0.25">
      <c r="A5079" s="92">
        <f t="shared" si="353"/>
        <v>41</v>
      </c>
      <c r="B5079" s="51" t="s">
        <v>47</v>
      </c>
      <c r="C5079" s="140">
        <v>43933</v>
      </c>
      <c r="D5079" s="4">
        <v>0</v>
      </c>
      <c r="E5079" s="29">
        <v>30</v>
      </c>
      <c r="G5079" s="133">
        <f>F5079+G5055</f>
        <v>55</v>
      </c>
      <c r="H5079" s="92">
        <f t="shared" si="350"/>
        <v>30</v>
      </c>
      <c r="I5079" s="92">
        <f t="shared" si="352"/>
        <v>3.4011973816621555</v>
      </c>
      <c r="J5079" s="149">
        <f t="shared" si="351"/>
        <v>20.514160078438032</v>
      </c>
    </row>
    <row r="5080" spans="1:10" x14ac:dyDescent="0.25">
      <c r="A5080" s="92">
        <f t="shared" si="353"/>
        <v>42</v>
      </c>
      <c r="B5080" s="51" t="s">
        <v>47</v>
      </c>
      <c r="C5080" s="140">
        <v>43934</v>
      </c>
      <c r="D5080" s="4">
        <v>0</v>
      </c>
      <c r="E5080" s="29">
        <v>30</v>
      </c>
      <c r="G5080" s="133">
        <f>F5080+G5056</f>
        <v>52</v>
      </c>
      <c r="H5080" s="92">
        <f t="shared" si="350"/>
        <v>30</v>
      </c>
      <c r="I5080" s="92">
        <f t="shared" si="352"/>
        <v>3.4011973816621555</v>
      </c>
      <c r="J5080" s="149">
        <f t="shared" si="351"/>
        <v>45.153836479644703</v>
      </c>
    </row>
    <row r="5081" spans="1:10" x14ac:dyDescent="0.25">
      <c r="A5081" s="92">
        <f t="shared" si="353"/>
        <v>43</v>
      </c>
      <c r="B5081" s="51" t="s">
        <v>47</v>
      </c>
      <c r="C5081" s="140">
        <v>43935</v>
      </c>
      <c r="D5081" s="4">
        <v>0</v>
      </c>
      <c r="E5081" s="29">
        <v>30</v>
      </c>
      <c r="G5081" s="133">
        <f>F5081+G5057</f>
        <v>32</v>
      </c>
      <c r="H5081" s="92">
        <f t="shared" si="350"/>
        <v>30</v>
      </c>
      <c r="I5081" s="92">
        <f t="shared" si="352"/>
        <v>3.4011973816621555</v>
      </c>
      <c r="J5081" s="149">
        <f t="shared" si="351"/>
        <v>60.428764332170594</v>
      </c>
    </row>
    <row r="5082" spans="1:10" x14ac:dyDescent="0.25">
      <c r="A5082" s="92">
        <f t="shared" si="353"/>
        <v>44</v>
      </c>
      <c r="B5082" s="51" t="s">
        <v>47</v>
      </c>
      <c r="C5082" s="140">
        <v>43936</v>
      </c>
      <c r="D5082" s="4">
        <v>0</v>
      </c>
      <c r="E5082" s="29">
        <v>30</v>
      </c>
      <c r="G5082" s="133">
        <f>F5082+G5058</f>
        <v>78</v>
      </c>
      <c r="H5082" s="92">
        <f t="shared" si="350"/>
        <v>30</v>
      </c>
      <c r="I5082" s="92">
        <f t="shared" si="352"/>
        <v>3.4011973816621555</v>
      </c>
      <c r="J5082" s="149">
        <f t="shared" si="351"/>
        <v>77.204000597392053</v>
      </c>
    </row>
    <row r="5083" spans="1:10" x14ac:dyDescent="0.25">
      <c r="A5083" s="92">
        <f t="shared" si="353"/>
        <v>45</v>
      </c>
      <c r="B5083" s="51" t="s">
        <v>47</v>
      </c>
      <c r="C5083" s="140">
        <v>43937</v>
      </c>
      <c r="D5083" s="4">
        <v>0</v>
      </c>
      <c r="E5083" s="29">
        <v>30</v>
      </c>
      <c r="G5083" s="133">
        <f>F5083+G5059</f>
        <v>4</v>
      </c>
      <c r="H5083" s="92">
        <f t="shared" si="350"/>
        <v>30</v>
      </c>
      <c r="I5083" s="92">
        <f t="shared" si="352"/>
        <v>3.4011973816621555</v>
      </c>
      <c r="J5083" s="149">
        <f t="shared" si="351"/>
        <v>143.12118543530073</v>
      </c>
    </row>
    <row r="5084" spans="1:10" x14ac:dyDescent="0.25">
      <c r="A5084" s="92">
        <f t="shared" si="353"/>
        <v>46</v>
      </c>
      <c r="B5084" s="51" t="s">
        <v>47</v>
      </c>
      <c r="C5084" s="140">
        <v>43938</v>
      </c>
      <c r="D5084" s="4">
        <v>0</v>
      </c>
      <c r="E5084" s="29">
        <v>30</v>
      </c>
      <c r="G5084" s="133">
        <f>F5084+G5060</f>
        <v>83</v>
      </c>
      <c r="H5084" s="92">
        <f t="shared" si="350"/>
        <v>30</v>
      </c>
      <c r="I5084" s="92">
        <f t="shared" si="352"/>
        <v>3.4011973816621555</v>
      </c>
      <c r="J5084" s="149">
        <f t="shared" si="351"/>
        <v>245.35060360337275</v>
      </c>
    </row>
    <row r="5085" spans="1:10" x14ac:dyDescent="0.25">
      <c r="A5085" s="92">
        <f t="shared" si="353"/>
        <v>47</v>
      </c>
      <c r="B5085" s="51" t="s">
        <v>47</v>
      </c>
      <c r="C5085" s="140">
        <v>43939</v>
      </c>
      <c r="D5085" s="4">
        <v>0</v>
      </c>
      <c r="E5085" s="29">
        <v>30</v>
      </c>
      <c r="G5085" s="133">
        <f>F5085+G5061</f>
        <v>99</v>
      </c>
      <c r="H5085" s="92">
        <f t="shared" si="350"/>
        <v>30</v>
      </c>
      <c r="I5085" s="92">
        <f t="shared" si="352"/>
        <v>3.4011973816621555</v>
      </c>
      <c r="J5085" s="149" t="e">
        <f t="shared" si="351"/>
        <v>#DIV/0!</v>
      </c>
    </row>
    <row r="5086" spans="1:10" x14ac:dyDescent="0.25">
      <c r="A5086" s="92">
        <f t="shared" si="353"/>
        <v>48</v>
      </c>
      <c r="B5086" s="51" t="s">
        <v>47</v>
      </c>
      <c r="C5086" s="140">
        <v>43940</v>
      </c>
      <c r="D5086" s="4">
        <v>0</v>
      </c>
      <c r="E5086" s="29">
        <v>30</v>
      </c>
      <c r="G5086" s="133">
        <f>F5086+G5062</f>
        <v>8</v>
      </c>
      <c r="H5086" s="92">
        <f t="shared" si="350"/>
        <v>30</v>
      </c>
      <c r="I5086" s="92">
        <f t="shared" si="352"/>
        <v>3.4011973816621555</v>
      </c>
      <c r="J5086" s="149" t="e">
        <f t="shared" si="351"/>
        <v>#DIV/0!</v>
      </c>
    </row>
    <row r="5087" spans="1:10" x14ac:dyDescent="0.25">
      <c r="A5087" s="92">
        <f t="shared" si="353"/>
        <v>49</v>
      </c>
      <c r="B5087" s="51" t="s">
        <v>47</v>
      </c>
      <c r="C5087" s="140">
        <v>43941</v>
      </c>
      <c r="D5087" s="4">
        <v>1</v>
      </c>
      <c r="E5087" s="29">
        <v>31</v>
      </c>
      <c r="G5087" s="133">
        <f>F5087+G5063</f>
        <v>0</v>
      </c>
      <c r="H5087" s="92">
        <f t="shared" si="350"/>
        <v>31</v>
      </c>
      <c r="I5087" s="92">
        <f t="shared" si="352"/>
        <v>3.4339872044851463</v>
      </c>
      <c r="J5087" s="149">
        <f t="shared" si="351"/>
        <v>253.66914031896764</v>
      </c>
    </row>
    <row r="5088" spans="1:10" x14ac:dyDescent="0.25">
      <c r="A5088" s="92">
        <f t="shared" si="353"/>
        <v>50</v>
      </c>
      <c r="B5088" s="51" t="s">
        <v>47</v>
      </c>
      <c r="C5088" s="140">
        <v>43942</v>
      </c>
      <c r="D5088" s="4">
        <v>0</v>
      </c>
      <c r="E5088" s="29">
        <v>31</v>
      </c>
      <c r="G5088" s="133">
        <f>F5088+G5064</f>
        <v>116</v>
      </c>
      <c r="H5088" s="92">
        <f t="shared" si="350"/>
        <v>31</v>
      </c>
      <c r="I5088" s="92">
        <f t="shared" si="352"/>
        <v>3.4339872044851463</v>
      </c>
      <c r="J5088" s="149">
        <f t="shared" si="351"/>
        <v>147.97366518606447</v>
      </c>
    </row>
    <row r="5089" spans="1:10" ht="15.75" thickBot="1" x14ac:dyDescent="0.3">
      <c r="A5089" s="92">
        <f t="shared" si="353"/>
        <v>51</v>
      </c>
      <c r="B5089" s="100" t="s">
        <v>47</v>
      </c>
      <c r="C5089" s="142">
        <v>43943</v>
      </c>
      <c r="D5089" s="47">
        <v>4</v>
      </c>
      <c r="E5089" s="88">
        <v>35</v>
      </c>
      <c r="F5089" s="47"/>
      <c r="G5089" s="143" t="e">
        <f>F5089+G5065</f>
        <v>#REF!</v>
      </c>
      <c r="H5089" s="92">
        <f t="shared" si="350"/>
        <v>35</v>
      </c>
      <c r="I5089" s="92">
        <f t="shared" si="352"/>
        <v>3.5553480614894135</v>
      </c>
      <c r="J5089" s="149">
        <f t="shared" si="351"/>
        <v>43.406530733168601</v>
      </c>
    </row>
    <row r="5090" spans="1:10" x14ac:dyDescent="0.25">
      <c r="A5090" s="92">
        <f t="shared" si="353"/>
        <v>52</v>
      </c>
      <c r="B5090" s="148" t="s">
        <v>47</v>
      </c>
      <c r="C5090" s="49">
        <v>43944</v>
      </c>
      <c r="D5090" s="50">
        <v>0</v>
      </c>
      <c r="E5090" s="135">
        <v>35</v>
      </c>
      <c r="F5090" s="50"/>
      <c r="G5090" s="132" t="e">
        <f>F5090+G5066</f>
        <v>#REF!</v>
      </c>
      <c r="H5090" s="92">
        <f t="shared" si="350"/>
        <v>35</v>
      </c>
      <c r="I5090" s="92">
        <f t="shared" si="352"/>
        <v>3.5553480614894135</v>
      </c>
      <c r="J5090" s="149">
        <f t="shared" si="351"/>
        <v>29.391882834818261</v>
      </c>
    </row>
    <row r="5091" spans="1:10" x14ac:dyDescent="0.25">
      <c r="A5091" s="92">
        <f t="shared" si="353"/>
        <v>53</v>
      </c>
      <c r="B5091" s="51" t="s">
        <v>47</v>
      </c>
      <c r="C5091" s="140">
        <v>43945</v>
      </c>
      <c r="D5091" s="4">
        <v>-1</v>
      </c>
      <c r="E5091" s="29">
        <v>34</v>
      </c>
      <c r="G5091" s="133" t="e">
        <f>F5091+G5067</f>
        <v>#REF!</v>
      </c>
      <c r="H5091" s="92">
        <f t="shared" si="350"/>
        <v>34</v>
      </c>
      <c r="I5091" s="92">
        <f t="shared" si="352"/>
        <v>3.5263605246161616</v>
      </c>
      <c r="J5091" s="149">
        <f t="shared" si="351"/>
        <v>27.603021712945012</v>
      </c>
    </row>
    <row r="5092" spans="1:10" x14ac:dyDescent="0.25">
      <c r="A5092" s="92">
        <f t="shared" si="353"/>
        <v>54</v>
      </c>
      <c r="B5092" s="51" t="s">
        <v>47</v>
      </c>
      <c r="C5092" s="140">
        <v>43946</v>
      </c>
      <c r="D5092" s="4">
        <v>0</v>
      </c>
      <c r="E5092" s="29">
        <v>34</v>
      </c>
      <c r="G5092" s="133" t="e">
        <f>F5092+G5068</f>
        <v>#REF!</v>
      </c>
      <c r="H5092" s="92">
        <f t="shared" si="350"/>
        <v>34</v>
      </c>
      <c r="I5092" s="92">
        <f t="shared" si="352"/>
        <v>3.5263605246161616</v>
      </c>
      <c r="J5092" s="149">
        <f t="shared" si="351"/>
        <v>29.296734259455064</v>
      </c>
    </row>
    <row r="5093" spans="1:10" x14ac:dyDescent="0.25">
      <c r="A5093" s="92">
        <f t="shared" si="353"/>
        <v>55</v>
      </c>
      <c r="B5093" s="51" t="s">
        <v>47</v>
      </c>
      <c r="C5093" s="140">
        <v>43947</v>
      </c>
      <c r="D5093" s="4">
        <v>1</v>
      </c>
      <c r="E5093" s="29">
        <v>35</v>
      </c>
      <c r="G5093" s="133">
        <f>F5093+G5069</f>
        <v>315</v>
      </c>
      <c r="H5093" s="92">
        <f t="shared" si="350"/>
        <v>35</v>
      </c>
      <c r="I5093" s="92">
        <f t="shared" si="352"/>
        <v>3.5553480614894135</v>
      </c>
      <c r="J5093" s="149">
        <f t="shared" si="351"/>
        <v>32.025874512133669</v>
      </c>
    </row>
    <row r="5094" spans="1:10" x14ac:dyDescent="0.25">
      <c r="A5094" s="92">
        <f t="shared" si="353"/>
        <v>56</v>
      </c>
      <c r="B5094" s="51" t="s">
        <v>47</v>
      </c>
      <c r="C5094" s="140">
        <v>43948</v>
      </c>
      <c r="D5094" s="4">
        <v>0</v>
      </c>
      <c r="E5094" s="29">
        <v>35</v>
      </c>
      <c r="G5094" s="133">
        <f>F5094+G5070</f>
        <v>317</v>
      </c>
      <c r="H5094" s="92">
        <f t="shared" ref="H5094:H5157" si="354">IF(EXACT(B5094,B5093),D5094+H5093,E5094)</f>
        <v>35</v>
      </c>
      <c r="I5094" s="92">
        <f t="shared" si="352"/>
        <v>3.5553480614894135</v>
      </c>
      <c r="J5094" s="149">
        <f t="shared" si="351"/>
        <v>43.438694426301147</v>
      </c>
    </row>
    <row r="5095" spans="1:10" x14ac:dyDescent="0.25">
      <c r="A5095" s="92">
        <f t="shared" si="353"/>
        <v>57</v>
      </c>
      <c r="B5095" s="51" t="s">
        <v>47</v>
      </c>
      <c r="C5095" s="140">
        <v>43949</v>
      </c>
      <c r="D5095" s="4">
        <v>1</v>
      </c>
      <c r="E5095" s="29">
        <v>36</v>
      </c>
      <c r="G5095" s="133" t="e">
        <f>F5095+G5071</f>
        <v>#REF!</v>
      </c>
      <c r="H5095" s="92">
        <f t="shared" si="354"/>
        <v>36</v>
      </c>
      <c r="I5095" s="92">
        <f t="shared" si="352"/>
        <v>3.5835189384561099</v>
      </c>
      <c r="J5095" s="149">
        <f t="shared" si="351"/>
        <v>55.625424422179869</v>
      </c>
    </row>
    <row r="5096" spans="1:10" x14ac:dyDescent="0.25">
      <c r="A5096" s="92">
        <f t="shared" si="353"/>
        <v>58</v>
      </c>
      <c r="B5096" s="51" t="s">
        <v>47</v>
      </c>
      <c r="C5096" s="140">
        <v>43950</v>
      </c>
      <c r="D5096" s="4">
        <v>0</v>
      </c>
      <c r="E5096" s="29">
        <v>36</v>
      </c>
      <c r="G5096" s="133">
        <f>F5096+G5072</f>
        <v>336</v>
      </c>
      <c r="H5096" s="92">
        <f t="shared" si="354"/>
        <v>36</v>
      </c>
      <c r="I5096" s="92">
        <f t="shared" si="352"/>
        <v>3.5835189384561099</v>
      </c>
      <c r="J5096" s="149">
        <f t="shared" si="351"/>
        <v>128.24730639013006</v>
      </c>
    </row>
    <row r="5097" spans="1:10" x14ac:dyDescent="0.25">
      <c r="A5097" s="92">
        <f t="shared" si="353"/>
        <v>59</v>
      </c>
      <c r="B5097" s="51" t="s">
        <v>47</v>
      </c>
      <c r="C5097" s="140">
        <v>43951</v>
      </c>
      <c r="D5097" s="4">
        <v>2</v>
      </c>
      <c r="E5097" s="29">
        <v>38</v>
      </c>
      <c r="G5097" s="133" t="e">
        <f>F5097+G5073</f>
        <v>#REF!</v>
      </c>
      <c r="H5097" s="92">
        <f t="shared" si="354"/>
        <v>38</v>
      </c>
      <c r="I5097" s="92">
        <f t="shared" si="352"/>
        <v>3.6375861597263857</v>
      </c>
      <c r="J5097" s="149">
        <f t="shared" si="351"/>
        <v>56.367941473939403</v>
      </c>
    </row>
    <row r="5098" spans="1:10" x14ac:dyDescent="0.25">
      <c r="A5098" s="92">
        <f t="shared" si="353"/>
        <v>60</v>
      </c>
      <c r="B5098" s="51" t="s">
        <v>47</v>
      </c>
      <c r="C5098" s="140">
        <v>43952</v>
      </c>
      <c r="D5098" s="4">
        <v>0</v>
      </c>
      <c r="E5098" s="29">
        <v>38</v>
      </c>
      <c r="G5098" s="133" t="e">
        <f>F5098+G5074</f>
        <v>#REF!</v>
      </c>
      <c r="H5098" s="92">
        <f t="shared" si="354"/>
        <v>38</v>
      </c>
      <c r="I5098" s="92">
        <f t="shared" si="352"/>
        <v>3.6375861597263857</v>
      </c>
      <c r="J5098" s="149">
        <f t="shared" si="351"/>
        <v>40.227110690971621</v>
      </c>
    </row>
    <row r="5099" spans="1:10" x14ac:dyDescent="0.25">
      <c r="A5099" s="92">
        <f t="shared" si="353"/>
        <v>61</v>
      </c>
      <c r="B5099" s="51" t="s">
        <v>47</v>
      </c>
      <c r="C5099" s="140">
        <v>43953</v>
      </c>
      <c r="D5099" s="4">
        <v>0</v>
      </c>
      <c r="E5099" s="29">
        <v>38</v>
      </c>
      <c r="G5099" s="133">
        <f>F5099+G5075</f>
        <v>320</v>
      </c>
      <c r="H5099" s="92">
        <f t="shared" si="354"/>
        <v>38</v>
      </c>
      <c r="I5099" s="92">
        <f t="shared" si="352"/>
        <v>3.6375861597263857</v>
      </c>
      <c r="J5099" s="149">
        <f t="shared" si="351"/>
        <v>40.532545978213513</v>
      </c>
    </row>
    <row r="5100" spans="1:10" x14ac:dyDescent="0.25">
      <c r="A5100" s="92">
        <f t="shared" si="353"/>
        <v>62</v>
      </c>
      <c r="B5100" s="51" t="s">
        <v>47</v>
      </c>
      <c r="C5100" s="140">
        <v>43954</v>
      </c>
      <c r="D5100" s="4">
        <v>0</v>
      </c>
      <c r="E5100" s="29">
        <v>38</v>
      </c>
      <c r="G5100" s="133">
        <f>F5100+G5076</f>
        <v>362</v>
      </c>
      <c r="H5100" s="92">
        <f t="shared" si="354"/>
        <v>38</v>
      </c>
      <c r="I5100" s="92">
        <f t="shared" si="352"/>
        <v>3.6375861597263857</v>
      </c>
      <c r="J5100" s="149">
        <f t="shared" si="351"/>
        <v>48.394233084020499</v>
      </c>
    </row>
    <row r="5101" spans="1:10" x14ac:dyDescent="0.25">
      <c r="A5101" s="92">
        <f t="shared" si="353"/>
        <v>63</v>
      </c>
      <c r="B5101" s="51" t="s">
        <v>47</v>
      </c>
      <c r="C5101" s="140">
        <v>43955</v>
      </c>
      <c r="D5101" s="4">
        <v>3</v>
      </c>
      <c r="E5101" s="29">
        <v>41</v>
      </c>
      <c r="G5101" s="133" t="e">
        <f>F5101+G5077</f>
        <v>#REF!</v>
      </c>
      <c r="H5101" s="92">
        <f t="shared" si="354"/>
        <v>41</v>
      </c>
      <c r="I5101" s="92">
        <f t="shared" si="352"/>
        <v>3.713572066704308</v>
      </c>
      <c r="J5101" s="149">
        <f t="shared" si="351"/>
        <v>37.805430584708368</v>
      </c>
    </row>
    <row r="5102" spans="1:10" x14ac:dyDescent="0.25">
      <c r="A5102" s="92">
        <f t="shared" si="353"/>
        <v>64</v>
      </c>
      <c r="B5102" s="51" t="s">
        <v>47</v>
      </c>
      <c r="C5102" s="140">
        <v>43956</v>
      </c>
      <c r="D5102" s="4">
        <v>0</v>
      </c>
      <c r="E5102" s="29">
        <v>41</v>
      </c>
      <c r="G5102" s="133">
        <f>F5102+G5078</f>
        <v>219</v>
      </c>
      <c r="H5102" s="92">
        <f t="shared" si="354"/>
        <v>41</v>
      </c>
      <c r="I5102" s="92">
        <f t="shared" si="352"/>
        <v>3.713572066704308</v>
      </c>
      <c r="J5102" s="149">
        <f t="shared" si="351"/>
        <v>37.308062706956413</v>
      </c>
    </row>
    <row r="5103" spans="1:10" x14ac:dyDescent="0.25">
      <c r="A5103" s="92">
        <f t="shared" si="353"/>
        <v>65</v>
      </c>
      <c r="B5103" s="51" t="s">
        <v>47</v>
      </c>
      <c r="C5103" s="140">
        <v>43957</v>
      </c>
      <c r="D5103" s="4">
        <v>0</v>
      </c>
      <c r="E5103" s="29">
        <v>41</v>
      </c>
      <c r="F5103" s="4">
        <v>1</v>
      </c>
      <c r="G5103" s="133">
        <f>F5103+G5079</f>
        <v>56</v>
      </c>
      <c r="H5103" s="92">
        <f t="shared" si="354"/>
        <v>41</v>
      </c>
      <c r="I5103" s="92">
        <f t="shared" si="352"/>
        <v>3.713572066704308</v>
      </c>
      <c r="J5103" s="149">
        <f t="shared" si="351"/>
        <v>38.349423437021365</v>
      </c>
    </row>
    <row r="5104" spans="1:10" x14ac:dyDescent="0.25">
      <c r="A5104" s="92">
        <f t="shared" si="353"/>
        <v>66</v>
      </c>
      <c r="B5104" s="51" t="s">
        <v>47</v>
      </c>
      <c r="C5104" s="140">
        <v>43958</v>
      </c>
      <c r="D5104" s="4">
        <v>0</v>
      </c>
      <c r="E5104" s="29">
        <v>41</v>
      </c>
      <c r="G5104" s="133">
        <f>F5104+G5080</f>
        <v>52</v>
      </c>
      <c r="H5104" s="92">
        <f t="shared" si="354"/>
        <v>41</v>
      </c>
      <c r="I5104" s="92">
        <f t="shared" si="352"/>
        <v>3.713572066704308</v>
      </c>
      <c r="J5104" s="149">
        <f t="shared" si="351"/>
        <v>47.890758203320928</v>
      </c>
    </row>
    <row r="5105" spans="1:10" x14ac:dyDescent="0.25">
      <c r="A5105" s="92">
        <f t="shared" si="353"/>
        <v>67</v>
      </c>
      <c r="B5105" s="51" t="s">
        <v>47</v>
      </c>
      <c r="C5105" s="140">
        <v>43959</v>
      </c>
      <c r="D5105" s="4">
        <v>0</v>
      </c>
      <c r="E5105" s="29">
        <v>41</v>
      </c>
      <c r="G5105" s="133">
        <f>F5105+G5081</f>
        <v>32</v>
      </c>
      <c r="H5105" s="92">
        <f t="shared" si="354"/>
        <v>41</v>
      </c>
      <c r="I5105" s="92">
        <f t="shared" si="352"/>
        <v>3.713572066704308</v>
      </c>
      <c r="J5105" s="149">
        <f t="shared" si="351"/>
        <v>51.083475416875658</v>
      </c>
    </row>
    <row r="5106" spans="1:10" x14ac:dyDescent="0.25">
      <c r="A5106" s="92">
        <f t="shared" si="353"/>
        <v>68</v>
      </c>
      <c r="B5106" s="51" t="s">
        <v>47</v>
      </c>
      <c r="C5106" s="140">
        <v>43960</v>
      </c>
      <c r="D5106" s="4">
        <v>0</v>
      </c>
      <c r="E5106" s="29">
        <v>41</v>
      </c>
      <c r="G5106" s="133">
        <f>F5106+G5082</f>
        <v>78</v>
      </c>
      <c r="H5106" s="92">
        <f t="shared" si="354"/>
        <v>41</v>
      </c>
      <c r="I5106" s="92">
        <f t="shared" si="352"/>
        <v>3.713572066704308</v>
      </c>
      <c r="J5106" s="149">
        <f t="shared" si="351"/>
        <v>63.854344271094568</v>
      </c>
    </row>
    <row r="5107" spans="1:10" x14ac:dyDescent="0.25">
      <c r="A5107" s="92">
        <f t="shared" si="353"/>
        <v>69</v>
      </c>
      <c r="B5107" s="51" t="s">
        <v>47</v>
      </c>
      <c r="C5107" s="140">
        <v>43961</v>
      </c>
      <c r="D5107" s="4">
        <v>0</v>
      </c>
      <c r="E5107" s="29">
        <v>41</v>
      </c>
      <c r="G5107" s="133">
        <f>F5107+G5083</f>
        <v>4</v>
      </c>
      <c r="H5107" s="92">
        <f t="shared" si="354"/>
        <v>41</v>
      </c>
      <c r="I5107" s="92">
        <f t="shared" si="352"/>
        <v>3.713572066704308</v>
      </c>
      <c r="J5107" s="149">
        <f t="shared" si="351"/>
        <v>109.46459017901925</v>
      </c>
    </row>
    <row r="5108" spans="1:10" x14ac:dyDescent="0.25">
      <c r="A5108" s="92">
        <f t="shared" si="353"/>
        <v>70</v>
      </c>
      <c r="B5108" s="51" t="s">
        <v>47</v>
      </c>
      <c r="C5108" s="140">
        <v>43962</v>
      </c>
      <c r="D5108" s="4">
        <v>1</v>
      </c>
      <c r="E5108" s="29">
        <v>42</v>
      </c>
      <c r="G5108" s="133">
        <f>F5108+G5084</f>
        <v>83</v>
      </c>
      <c r="H5108" s="92">
        <f t="shared" si="354"/>
        <v>42</v>
      </c>
      <c r="I5108" s="92">
        <f t="shared" si="352"/>
        <v>3.7376696182833684</v>
      </c>
      <c r="J5108" s="149">
        <f t="shared" si="351"/>
        <v>345.17059293057213</v>
      </c>
    </row>
    <row r="5109" spans="1:10" x14ac:dyDescent="0.25">
      <c r="A5109" s="92">
        <f t="shared" si="353"/>
        <v>71</v>
      </c>
      <c r="B5109" s="51" t="s">
        <v>47</v>
      </c>
      <c r="C5109" s="140">
        <v>43963</v>
      </c>
      <c r="D5109" s="4">
        <v>0</v>
      </c>
      <c r="E5109" s="29">
        <v>42</v>
      </c>
      <c r="G5109" s="133">
        <f>F5109+G5085</f>
        <v>99</v>
      </c>
      <c r="H5109" s="92">
        <f t="shared" si="354"/>
        <v>42</v>
      </c>
      <c r="I5109" s="92">
        <f t="shared" si="352"/>
        <v>3.7376696182833684</v>
      </c>
      <c r="J5109" s="149">
        <f t="shared" si="351"/>
        <v>201.34951254283374</v>
      </c>
    </row>
    <row r="5110" spans="1:10" x14ac:dyDescent="0.25">
      <c r="A5110" s="92">
        <f t="shared" si="353"/>
        <v>72</v>
      </c>
      <c r="B5110" s="51" t="s">
        <v>47</v>
      </c>
      <c r="C5110" s="140">
        <v>43964</v>
      </c>
      <c r="D5110" s="4">
        <v>0</v>
      </c>
      <c r="E5110" s="29">
        <v>42</v>
      </c>
      <c r="G5110" s="133">
        <f>F5110+G5086</f>
        <v>8</v>
      </c>
      <c r="H5110" s="92">
        <f t="shared" si="354"/>
        <v>42</v>
      </c>
      <c r="I5110" s="92">
        <f t="shared" si="352"/>
        <v>3.7376696182833684</v>
      </c>
      <c r="J5110" s="149">
        <f t="shared" ref="J5110:J5173" si="355">LN(2)/SLOPE(I5103:I5110,A5103:A5110)</f>
        <v>161.07961003426698</v>
      </c>
    </row>
    <row r="5111" spans="1:10" x14ac:dyDescent="0.25">
      <c r="A5111" s="92">
        <f t="shared" si="353"/>
        <v>73</v>
      </c>
      <c r="B5111" s="51" t="s">
        <v>47</v>
      </c>
      <c r="C5111" s="140">
        <v>43965</v>
      </c>
      <c r="D5111" s="4">
        <v>0</v>
      </c>
      <c r="E5111" s="29">
        <v>42</v>
      </c>
      <c r="G5111" s="133">
        <f>F5111+G5087</f>
        <v>0</v>
      </c>
      <c r="H5111" s="92">
        <f t="shared" si="354"/>
        <v>42</v>
      </c>
      <c r="I5111" s="92">
        <f t="shared" si="352"/>
        <v>3.7376696182833684</v>
      </c>
      <c r="J5111" s="149">
        <f t="shared" si="355"/>
        <v>151.01213440712527</v>
      </c>
    </row>
    <row r="5112" spans="1:10" x14ac:dyDescent="0.25">
      <c r="A5112" s="92">
        <f t="shared" si="353"/>
        <v>74</v>
      </c>
      <c r="B5112" s="51" t="s">
        <v>47</v>
      </c>
      <c r="C5112" s="140">
        <v>43966</v>
      </c>
      <c r="D5112" s="4">
        <v>0</v>
      </c>
      <c r="E5112" s="29">
        <v>42</v>
      </c>
      <c r="G5112" s="133">
        <f>F5112+G5088</f>
        <v>116</v>
      </c>
      <c r="H5112" s="92">
        <f t="shared" si="354"/>
        <v>42</v>
      </c>
      <c r="I5112" s="92">
        <f t="shared" si="352"/>
        <v>3.7376696182833684</v>
      </c>
      <c r="J5112" s="149">
        <f t="shared" si="355"/>
        <v>161.07961003426698</v>
      </c>
    </row>
    <row r="5113" spans="1:10" ht="15.75" thickBot="1" x14ac:dyDescent="0.3">
      <c r="A5113" s="92">
        <f t="shared" si="353"/>
        <v>75</v>
      </c>
      <c r="B5113" s="52" t="s">
        <v>47</v>
      </c>
      <c r="C5113" s="152">
        <v>43967</v>
      </c>
      <c r="D5113" s="54">
        <v>0</v>
      </c>
      <c r="E5113" s="136">
        <v>42</v>
      </c>
      <c r="F5113" s="54"/>
      <c r="G5113" s="134" t="e">
        <f>F5113+G5089</f>
        <v>#REF!</v>
      </c>
      <c r="H5113" s="92">
        <f t="shared" si="354"/>
        <v>42</v>
      </c>
      <c r="I5113" s="92">
        <f t="shared" si="352"/>
        <v>3.7376696182833684</v>
      </c>
      <c r="J5113" s="149">
        <f t="shared" si="355"/>
        <v>201.34951254283374</v>
      </c>
    </row>
    <row r="5114" spans="1:10" ht="15.75" thickBot="1" x14ac:dyDescent="0.3">
      <c r="A5114" s="92">
        <f t="shared" si="353"/>
        <v>76</v>
      </c>
      <c r="B5114" s="148" t="s">
        <v>47</v>
      </c>
      <c r="C5114" s="152">
        <v>43968</v>
      </c>
      <c r="D5114" s="48">
        <v>0</v>
      </c>
      <c r="E5114" s="135">
        <v>42</v>
      </c>
      <c r="F5114" s="48"/>
      <c r="G5114" s="132" t="e">
        <f>F5114+G5090</f>
        <v>#REF!</v>
      </c>
      <c r="H5114" s="92">
        <f t="shared" si="354"/>
        <v>42</v>
      </c>
      <c r="I5114" s="92">
        <f t="shared" si="352"/>
        <v>3.7376696182833684</v>
      </c>
      <c r="J5114" s="149">
        <f t="shared" si="355"/>
        <v>345.17059293057213</v>
      </c>
    </row>
    <row r="5115" spans="1:10" ht="15.75" thickBot="1" x14ac:dyDescent="0.3">
      <c r="A5115" s="92">
        <f t="shared" si="353"/>
        <v>77</v>
      </c>
      <c r="B5115" s="51" t="s">
        <v>47</v>
      </c>
      <c r="C5115" s="152">
        <v>43969</v>
      </c>
      <c r="D5115" s="4">
        <v>0</v>
      </c>
      <c r="E5115" s="29">
        <v>42</v>
      </c>
      <c r="G5115" s="133" t="e">
        <f>F5115+G5091</f>
        <v>#REF!</v>
      </c>
      <c r="H5115" s="92">
        <f t="shared" si="354"/>
        <v>42</v>
      </c>
      <c r="I5115" s="92">
        <f t="shared" si="352"/>
        <v>3.7376696182833684</v>
      </c>
      <c r="J5115" s="149" t="e">
        <f t="shared" si="355"/>
        <v>#DIV/0!</v>
      </c>
    </row>
    <row r="5116" spans="1:10" ht="15.75" thickBot="1" x14ac:dyDescent="0.3">
      <c r="A5116" s="92">
        <f t="shared" si="353"/>
        <v>78</v>
      </c>
      <c r="B5116" s="51" t="s">
        <v>47</v>
      </c>
      <c r="C5116" s="152">
        <v>43970</v>
      </c>
      <c r="D5116" s="4">
        <v>0</v>
      </c>
      <c r="E5116" s="29">
        <v>42</v>
      </c>
      <c r="G5116" s="133" t="e">
        <f>F5116+G5092</f>
        <v>#REF!</v>
      </c>
      <c r="H5116" s="92">
        <f t="shared" si="354"/>
        <v>42</v>
      </c>
      <c r="I5116" s="92">
        <f t="shared" si="352"/>
        <v>3.7376696182833684</v>
      </c>
      <c r="J5116" s="149" t="e">
        <f t="shared" si="355"/>
        <v>#DIV/0!</v>
      </c>
    </row>
    <row r="5117" spans="1:10" ht="15.75" thickBot="1" x14ac:dyDescent="0.3">
      <c r="A5117" s="92">
        <f t="shared" si="353"/>
        <v>79</v>
      </c>
      <c r="B5117" s="51" t="s">
        <v>47</v>
      </c>
      <c r="C5117" s="152">
        <v>43971</v>
      </c>
      <c r="D5117" s="4">
        <v>0</v>
      </c>
      <c r="E5117" s="29">
        <v>42</v>
      </c>
      <c r="G5117" s="133">
        <f>F5117+G5093</f>
        <v>315</v>
      </c>
      <c r="H5117" s="92">
        <f t="shared" si="354"/>
        <v>42</v>
      </c>
      <c r="I5117" s="92">
        <f t="shared" si="352"/>
        <v>3.7376696182833684</v>
      </c>
      <c r="J5117" s="149" t="e">
        <f t="shared" si="355"/>
        <v>#DIV/0!</v>
      </c>
    </row>
    <row r="5118" spans="1:10" ht="15.75" thickBot="1" x14ac:dyDescent="0.3">
      <c r="A5118" s="92">
        <f t="shared" si="353"/>
        <v>80</v>
      </c>
      <c r="B5118" s="51" t="s">
        <v>47</v>
      </c>
      <c r="C5118" s="152">
        <v>43972</v>
      </c>
      <c r="D5118" s="4">
        <v>1</v>
      </c>
      <c r="E5118" s="29">
        <v>43</v>
      </c>
      <c r="G5118" s="133">
        <f>F5118+G5094</f>
        <v>317</v>
      </c>
      <c r="H5118" s="92">
        <f t="shared" si="354"/>
        <v>43</v>
      </c>
      <c r="I5118" s="92">
        <f t="shared" si="352"/>
        <v>3.7612001156935624</v>
      </c>
      <c r="J5118" s="149">
        <f t="shared" si="355"/>
        <v>353.48875213814597</v>
      </c>
    </row>
    <row r="5119" spans="1:10" ht="15.75" thickBot="1" x14ac:dyDescent="0.3">
      <c r="A5119" s="92">
        <f t="shared" si="353"/>
        <v>81</v>
      </c>
      <c r="B5119" s="51" t="s">
        <v>47</v>
      </c>
      <c r="C5119" s="152">
        <v>43973</v>
      </c>
      <c r="D5119" s="4">
        <v>0</v>
      </c>
      <c r="E5119" s="29">
        <v>43</v>
      </c>
      <c r="G5119" s="133" t="e">
        <f>F5119+G5095</f>
        <v>#REF!</v>
      </c>
      <c r="H5119" s="92">
        <f t="shared" si="354"/>
        <v>43</v>
      </c>
      <c r="I5119" s="92">
        <f t="shared" si="352"/>
        <v>3.7612001156935624</v>
      </c>
      <c r="J5119" s="149">
        <f t="shared" si="355"/>
        <v>206.20177208058516</v>
      </c>
    </row>
    <row r="5120" spans="1:10" ht="15.75" thickBot="1" x14ac:dyDescent="0.3">
      <c r="A5120" s="92">
        <f t="shared" si="353"/>
        <v>82</v>
      </c>
      <c r="B5120" s="51" t="s">
        <v>47</v>
      </c>
      <c r="C5120" s="152">
        <v>43974</v>
      </c>
      <c r="D5120" s="4">
        <v>2</v>
      </c>
      <c r="E5120" s="29">
        <v>45</v>
      </c>
      <c r="G5120" s="133">
        <f>F5120+G5096</f>
        <v>336</v>
      </c>
      <c r="H5120" s="92">
        <f t="shared" si="354"/>
        <v>45</v>
      </c>
      <c r="I5120" s="92">
        <f t="shared" si="352"/>
        <v>3.8066624897703196</v>
      </c>
      <c r="J5120" s="149">
        <f t="shared" si="355"/>
        <v>86.747432566611536</v>
      </c>
    </row>
    <row r="5121" spans="1:10" ht="15.75" thickBot="1" x14ac:dyDescent="0.3">
      <c r="A5121" s="92">
        <f t="shared" si="353"/>
        <v>83</v>
      </c>
      <c r="B5121" s="51" t="s">
        <v>47</v>
      </c>
      <c r="C5121" s="152">
        <v>43975</v>
      </c>
      <c r="D5121" s="4">
        <v>0</v>
      </c>
      <c r="E5121" s="29">
        <v>45</v>
      </c>
      <c r="G5121" s="133" t="e">
        <f>F5121+G5097</f>
        <v>#REF!</v>
      </c>
      <c r="H5121" s="92">
        <f t="shared" si="354"/>
        <v>45</v>
      </c>
      <c r="I5121" s="92">
        <f t="shared" si="352"/>
        <v>3.8066624897703196</v>
      </c>
      <c r="J5121" s="149">
        <f t="shared" si="355"/>
        <v>63.147572230905475</v>
      </c>
    </row>
    <row r="5122" spans="1:10" ht="15.75" thickBot="1" x14ac:dyDescent="0.3">
      <c r="A5122" s="92">
        <f t="shared" si="353"/>
        <v>84</v>
      </c>
      <c r="B5122" s="51" t="s">
        <v>47</v>
      </c>
      <c r="C5122" s="152">
        <v>43976</v>
      </c>
      <c r="D5122" s="4">
        <v>2</v>
      </c>
      <c r="E5122" s="29">
        <v>47</v>
      </c>
      <c r="G5122" s="133" t="e">
        <f>F5122+G5098</f>
        <v>#REF!</v>
      </c>
      <c r="H5122" s="92">
        <f t="shared" si="354"/>
        <v>47</v>
      </c>
      <c r="I5122" s="92">
        <f t="shared" ref="I5122:I5185" si="356">LN(H5122)</f>
        <v>3.8501476017100584</v>
      </c>
      <c r="J5122" s="149">
        <f t="shared" si="355"/>
        <v>43.47408918643778</v>
      </c>
    </row>
    <row r="5123" spans="1:10" ht="15.75" thickBot="1" x14ac:dyDescent="0.3">
      <c r="A5123" s="92">
        <f t="shared" si="353"/>
        <v>85</v>
      </c>
      <c r="B5123" s="51" t="s">
        <v>47</v>
      </c>
      <c r="C5123" s="152">
        <v>43977</v>
      </c>
      <c r="D5123" s="4">
        <v>0</v>
      </c>
      <c r="E5123" s="29">
        <v>47</v>
      </c>
      <c r="G5123" s="133">
        <f>F5123+G5099</f>
        <v>320</v>
      </c>
      <c r="H5123" s="92">
        <f t="shared" si="354"/>
        <v>47</v>
      </c>
      <c r="I5123" s="92">
        <f t="shared" si="356"/>
        <v>3.8501476017100584</v>
      </c>
      <c r="J5123" s="149">
        <f t="shared" si="355"/>
        <v>38.015749605874497</v>
      </c>
    </row>
    <row r="5124" spans="1:10" ht="15.75" thickBot="1" x14ac:dyDescent="0.3">
      <c r="A5124" s="92">
        <f t="shared" ref="A5124:A5187" si="357">IF(EXACT(B5124,B5123),A5123+1,1)</f>
        <v>86</v>
      </c>
      <c r="B5124" s="51" t="s">
        <v>47</v>
      </c>
      <c r="C5124" s="152">
        <v>43978</v>
      </c>
      <c r="D5124" s="4">
        <v>0</v>
      </c>
      <c r="E5124" s="29">
        <v>47</v>
      </c>
      <c r="G5124" s="133">
        <f>F5124+G5100</f>
        <v>362</v>
      </c>
      <c r="H5124" s="92">
        <f t="shared" si="354"/>
        <v>47</v>
      </c>
      <c r="I5124" s="92">
        <f t="shared" si="356"/>
        <v>3.8501476017100584</v>
      </c>
      <c r="J5124" s="149">
        <f t="shared" si="355"/>
        <v>38.844060359795314</v>
      </c>
    </row>
    <row r="5125" spans="1:10" ht="15.75" thickBot="1" x14ac:dyDescent="0.3">
      <c r="A5125" s="92">
        <f t="shared" si="357"/>
        <v>87</v>
      </c>
      <c r="B5125" s="51" t="s">
        <v>47</v>
      </c>
      <c r="C5125" s="152">
        <v>43979</v>
      </c>
      <c r="D5125" s="4">
        <v>0</v>
      </c>
      <c r="E5125" s="29">
        <v>47</v>
      </c>
      <c r="G5125" s="133" t="e">
        <f>F5125+G5101</f>
        <v>#REF!</v>
      </c>
      <c r="H5125" s="92">
        <f t="shared" si="354"/>
        <v>47</v>
      </c>
      <c r="I5125" s="92">
        <f t="shared" si="356"/>
        <v>3.8501476017100584</v>
      </c>
      <c r="J5125" s="149">
        <f t="shared" si="355"/>
        <v>46.905567533893837</v>
      </c>
    </row>
    <row r="5126" spans="1:10" ht="15.75" thickBot="1" x14ac:dyDescent="0.3">
      <c r="A5126" s="92">
        <f t="shared" si="357"/>
        <v>88</v>
      </c>
      <c r="B5126" s="51" t="s">
        <v>47</v>
      </c>
      <c r="C5126" s="152">
        <v>43980</v>
      </c>
      <c r="D5126" s="4">
        <v>0</v>
      </c>
      <c r="E5126" s="29">
        <v>47</v>
      </c>
      <c r="G5126" s="133">
        <f>F5126+G5102</f>
        <v>219</v>
      </c>
      <c r="H5126" s="92">
        <f t="shared" si="354"/>
        <v>47</v>
      </c>
      <c r="I5126" s="92">
        <f t="shared" si="356"/>
        <v>3.8501476017100584</v>
      </c>
      <c r="J5126" s="149">
        <f t="shared" si="355"/>
        <v>59.993369806489774</v>
      </c>
    </row>
    <row r="5127" spans="1:10" ht="15.75" thickBot="1" x14ac:dyDescent="0.3">
      <c r="A5127" s="92">
        <f t="shared" si="357"/>
        <v>89</v>
      </c>
      <c r="B5127" s="51" t="s">
        <v>47</v>
      </c>
      <c r="C5127" s="152">
        <v>43981</v>
      </c>
      <c r="D5127" s="4">
        <v>1</v>
      </c>
      <c r="E5127" s="29">
        <v>48</v>
      </c>
      <c r="G5127" s="133">
        <f>F5127+G5103</f>
        <v>56</v>
      </c>
      <c r="H5127" s="92">
        <f t="shared" si="354"/>
        <v>48</v>
      </c>
      <c r="I5127" s="92">
        <f t="shared" si="356"/>
        <v>3.8712010109078911</v>
      </c>
      <c r="J5127" s="149">
        <f t="shared" si="355"/>
        <v>87.006545325516115</v>
      </c>
    </row>
    <row r="5128" spans="1:10" ht="15.75" thickBot="1" x14ac:dyDescent="0.3">
      <c r="A5128" s="92">
        <f t="shared" si="357"/>
        <v>90</v>
      </c>
      <c r="B5128" s="51" t="s">
        <v>47</v>
      </c>
      <c r="C5128" s="152">
        <v>43982</v>
      </c>
      <c r="D5128" s="4">
        <v>0</v>
      </c>
      <c r="E5128" s="29">
        <v>48</v>
      </c>
      <c r="G5128" s="133">
        <f>F5128+G5104</f>
        <v>52</v>
      </c>
      <c r="H5128" s="92">
        <f t="shared" si="354"/>
        <v>48</v>
      </c>
      <c r="I5128" s="92">
        <f t="shared" si="356"/>
        <v>3.8712010109078911</v>
      </c>
      <c r="J5128" s="149">
        <f t="shared" si="355"/>
        <v>104.52518442534675</v>
      </c>
    </row>
    <row r="5129" spans="1:10" ht="15.75" thickBot="1" x14ac:dyDescent="0.3">
      <c r="A5129" s="92">
        <f t="shared" si="357"/>
        <v>91</v>
      </c>
      <c r="B5129" s="51" t="s">
        <v>47</v>
      </c>
      <c r="C5129" s="152">
        <v>43983</v>
      </c>
      <c r="D5129" s="4">
        <v>0</v>
      </c>
      <c r="E5129" s="29">
        <v>48</v>
      </c>
      <c r="G5129" s="133">
        <f>F5129+G5105</f>
        <v>32</v>
      </c>
      <c r="H5129" s="92">
        <f t="shared" si="354"/>
        <v>48</v>
      </c>
      <c r="I5129" s="92">
        <f t="shared" si="356"/>
        <v>3.8712010109078911</v>
      </c>
      <c r="J5129" s="149">
        <f t="shared" si="355"/>
        <v>184.37033996067848</v>
      </c>
    </row>
    <row r="5130" spans="1:10" ht="15.75" thickBot="1" x14ac:dyDescent="0.3">
      <c r="A5130" s="92">
        <f t="shared" si="357"/>
        <v>92</v>
      </c>
      <c r="B5130" s="51" t="s">
        <v>47</v>
      </c>
      <c r="C5130" s="152">
        <v>43984</v>
      </c>
      <c r="D5130" s="4">
        <v>0</v>
      </c>
      <c r="E5130" s="29">
        <v>48</v>
      </c>
      <c r="G5130" s="133">
        <f>F5130+G5106</f>
        <v>78</v>
      </c>
      <c r="H5130" s="92">
        <f t="shared" si="354"/>
        <v>48</v>
      </c>
      <c r="I5130" s="92">
        <f t="shared" si="356"/>
        <v>3.8712010109078911</v>
      </c>
      <c r="J5130" s="149">
        <f t="shared" si="355"/>
        <v>172.84719371313608</v>
      </c>
    </row>
    <row r="5131" spans="1:10" ht="15.75" thickBot="1" x14ac:dyDescent="0.3">
      <c r="A5131" s="92">
        <f t="shared" si="357"/>
        <v>93</v>
      </c>
      <c r="B5131" s="51" t="s">
        <v>47</v>
      </c>
      <c r="C5131" s="152">
        <v>43985</v>
      </c>
      <c r="D5131" s="4">
        <v>0</v>
      </c>
      <c r="E5131" s="29">
        <v>48</v>
      </c>
      <c r="G5131" s="133">
        <f>F5131+G5107</f>
        <v>4</v>
      </c>
      <c r="H5131" s="92">
        <f t="shared" si="354"/>
        <v>48</v>
      </c>
      <c r="I5131" s="92">
        <f t="shared" si="356"/>
        <v>3.8712010109078911</v>
      </c>
      <c r="J5131" s="149">
        <f t="shared" si="355"/>
        <v>184.37033996067848</v>
      </c>
    </row>
    <row r="5132" spans="1:10" ht="15.75" thickBot="1" x14ac:dyDescent="0.3">
      <c r="A5132" s="92">
        <f t="shared" si="357"/>
        <v>94</v>
      </c>
      <c r="B5132" s="51" t="s">
        <v>47</v>
      </c>
      <c r="C5132" s="152">
        <v>43986</v>
      </c>
      <c r="D5132" s="4">
        <v>1</v>
      </c>
      <c r="E5132" s="29">
        <v>49</v>
      </c>
      <c r="G5132" s="133">
        <f>F5132+G5108</f>
        <v>83</v>
      </c>
      <c r="H5132" s="92">
        <f t="shared" si="354"/>
        <v>49</v>
      </c>
      <c r="I5132" s="92">
        <f t="shared" si="356"/>
        <v>3.8918202981106265</v>
      </c>
      <c r="J5132" s="149">
        <f t="shared" si="355"/>
        <v>146.66976034895461</v>
      </c>
    </row>
    <row r="5133" spans="1:10" ht="15.75" thickBot="1" x14ac:dyDescent="0.3">
      <c r="A5133" s="92">
        <f t="shared" si="357"/>
        <v>95</v>
      </c>
      <c r="B5133" s="51" t="s">
        <v>47</v>
      </c>
      <c r="C5133" s="152">
        <v>43987</v>
      </c>
      <c r="D5133" s="4">
        <v>0</v>
      </c>
      <c r="E5133" s="29">
        <v>49</v>
      </c>
      <c r="G5133" s="133">
        <f>F5133+G5109</f>
        <v>99</v>
      </c>
      <c r="H5133" s="92">
        <f t="shared" si="354"/>
        <v>49</v>
      </c>
      <c r="I5133" s="92">
        <f t="shared" si="356"/>
        <v>3.8918202981106265</v>
      </c>
      <c r="J5133" s="149">
        <f t="shared" si="355"/>
        <v>147.47613968629531</v>
      </c>
    </row>
    <row r="5134" spans="1:10" ht="15.75" thickBot="1" x14ac:dyDescent="0.3">
      <c r="A5134" s="92">
        <f t="shared" si="357"/>
        <v>96</v>
      </c>
      <c r="B5134" s="51" t="s">
        <v>47</v>
      </c>
      <c r="C5134" s="152">
        <v>43988</v>
      </c>
      <c r="D5134" s="4">
        <v>0</v>
      </c>
      <c r="E5134" s="29">
        <v>49</v>
      </c>
      <c r="G5134" s="133">
        <f>F5134+G5110</f>
        <v>8</v>
      </c>
      <c r="H5134" s="92">
        <f t="shared" si="354"/>
        <v>49</v>
      </c>
      <c r="I5134" s="92">
        <f t="shared" si="356"/>
        <v>3.8918202981106265</v>
      </c>
      <c r="J5134" s="149">
        <f t="shared" si="355"/>
        <v>188.25210459364303</v>
      </c>
    </row>
    <row r="5135" spans="1:10" ht="15.75" thickBot="1" x14ac:dyDescent="0.3">
      <c r="A5135" s="92">
        <f t="shared" si="357"/>
        <v>97</v>
      </c>
      <c r="B5135" s="51" t="s">
        <v>47</v>
      </c>
      <c r="C5135" s="152">
        <v>43989</v>
      </c>
      <c r="D5135" s="4">
        <v>0</v>
      </c>
      <c r="E5135" s="29">
        <v>49</v>
      </c>
      <c r="G5135" s="133">
        <f>F5135+G5111</f>
        <v>0</v>
      </c>
      <c r="H5135" s="92">
        <f t="shared" si="354"/>
        <v>49</v>
      </c>
      <c r="I5135" s="92">
        <f t="shared" si="356"/>
        <v>3.8918202981106265</v>
      </c>
      <c r="J5135" s="149">
        <f t="shared" si="355"/>
        <v>176.48634805654032</v>
      </c>
    </row>
    <row r="5136" spans="1:10" ht="15.75" thickBot="1" x14ac:dyDescent="0.3">
      <c r="A5136" s="92">
        <f t="shared" si="357"/>
        <v>98</v>
      </c>
      <c r="B5136" s="51" t="s">
        <v>47</v>
      </c>
      <c r="C5136" s="152">
        <v>43990</v>
      </c>
      <c r="D5136" s="4">
        <v>0</v>
      </c>
      <c r="E5136" s="29">
        <v>49</v>
      </c>
      <c r="F5136" s="4">
        <v>1</v>
      </c>
      <c r="G5136" s="133">
        <f>F5136+G5112</f>
        <v>117</v>
      </c>
      <c r="H5136" s="92">
        <f t="shared" si="354"/>
        <v>49</v>
      </c>
      <c r="I5136" s="92">
        <f t="shared" si="356"/>
        <v>3.8918202981106265</v>
      </c>
      <c r="J5136" s="149">
        <f t="shared" si="355"/>
        <v>188.25210459364303</v>
      </c>
    </row>
    <row r="5137" spans="1:10" ht="15.75" thickBot="1" x14ac:dyDescent="0.3">
      <c r="A5137" s="92">
        <f t="shared" si="357"/>
        <v>99</v>
      </c>
      <c r="B5137" s="52" t="s">
        <v>47</v>
      </c>
      <c r="C5137" s="152">
        <v>43991</v>
      </c>
      <c r="D5137" s="4">
        <v>0</v>
      </c>
      <c r="E5137" s="136">
        <v>49</v>
      </c>
      <c r="G5137" s="134" t="e">
        <f>F5137+G5113</f>
        <v>#REF!</v>
      </c>
      <c r="H5137" s="92">
        <f t="shared" si="354"/>
        <v>49</v>
      </c>
      <c r="I5137" s="92">
        <f t="shared" si="356"/>
        <v>3.8918202981106265</v>
      </c>
      <c r="J5137" s="149">
        <f t="shared" si="355"/>
        <v>235.31513074205378</v>
      </c>
    </row>
    <row r="5138" spans="1:10" ht="15.75" thickBot="1" x14ac:dyDescent="0.3">
      <c r="A5138" s="92">
        <f t="shared" si="357"/>
        <v>100</v>
      </c>
      <c r="B5138" s="148" t="s">
        <v>47</v>
      </c>
      <c r="C5138" s="152">
        <v>43992</v>
      </c>
      <c r="D5138" s="4">
        <v>0</v>
      </c>
      <c r="E5138" s="135">
        <v>49</v>
      </c>
      <c r="G5138" s="132" t="e">
        <f>F5138+G5114</f>
        <v>#REF!</v>
      </c>
      <c r="H5138" s="92">
        <f t="shared" si="354"/>
        <v>49</v>
      </c>
      <c r="I5138" s="92">
        <f t="shared" si="356"/>
        <v>3.8918202981106265</v>
      </c>
      <c r="J5138" s="149">
        <f t="shared" si="355"/>
        <v>403.3973669863779</v>
      </c>
    </row>
    <row r="5139" spans="1:10" ht="15.75" thickBot="1" x14ac:dyDescent="0.3">
      <c r="A5139" s="92">
        <f t="shared" si="357"/>
        <v>101</v>
      </c>
      <c r="B5139" s="51" t="s">
        <v>47</v>
      </c>
      <c r="C5139" s="152">
        <v>43993</v>
      </c>
      <c r="D5139" s="4">
        <v>0</v>
      </c>
      <c r="E5139" s="29">
        <v>49</v>
      </c>
      <c r="G5139" s="133" t="e">
        <f>F5139+G5115</f>
        <v>#REF!</v>
      </c>
      <c r="H5139" s="92">
        <f t="shared" si="354"/>
        <v>49</v>
      </c>
      <c r="I5139" s="92">
        <f t="shared" si="356"/>
        <v>3.8918202981106265</v>
      </c>
      <c r="J5139" s="149" t="e">
        <f t="shared" si="355"/>
        <v>#DIV/0!</v>
      </c>
    </row>
    <row r="5140" spans="1:10" ht="15.75" thickBot="1" x14ac:dyDescent="0.3">
      <c r="A5140" s="92">
        <f t="shared" si="357"/>
        <v>102</v>
      </c>
      <c r="B5140" s="51" t="s">
        <v>47</v>
      </c>
      <c r="C5140" s="152">
        <v>43994</v>
      </c>
      <c r="D5140" s="4">
        <v>1</v>
      </c>
      <c r="E5140" s="29">
        <v>50</v>
      </c>
      <c r="G5140" s="133" t="e">
        <f>F5140+G5116</f>
        <v>#REF!</v>
      </c>
      <c r="H5140" s="92">
        <f t="shared" si="354"/>
        <v>50</v>
      </c>
      <c r="I5140" s="92">
        <f t="shared" si="356"/>
        <v>3.912023005428146</v>
      </c>
      <c r="J5140" s="149">
        <f t="shared" si="355"/>
        <v>411.71542189824709</v>
      </c>
    </row>
    <row r="5141" spans="1:10" ht="15.75" thickBot="1" x14ac:dyDescent="0.3">
      <c r="A5141" s="92">
        <f t="shared" si="357"/>
        <v>103</v>
      </c>
      <c r="B5141" s="51" t="s">
        <v>47</v>
      </c>
      <c r="C5141" s="152">
        <v>43995</v>
      </c>
      <c r="D5141" s="4">
        <v>1</v>
      </c>
      <c r="E5141" s="29">
        <v>51</v>
      </c>
      <c r="G5141" s="133">
        <f>F5141+G5117</f>
        <v>315</v>
      </c>
      <c r="H5141" s="92">
        <f t="shared" si="354"/>
        <v>51</v>
      </c>
      <c r="I5141" s="92">
        <f t="shared" si="356"/>
        <v>3.9318256327243257</v>
      </c>
      <c r="J5141" s="149">
        <f t="shared" si="355"/>
        <v>152.7994459365562</v>
      </c>
    </row>
    <row r="5142" spans="1:10" ht="15.75" thickBot="1" x14ac:dyDescent="0.3">
      <c r="A5142" s="92">
        <f t="shared" si="357"/>
        <v>104</v>
      </c>
      <c r="B5142" s="51" t="s">
        <v>47</v>
      </c>
      <c r="C5142" s="152">
        <v>43996</v>
      </c>
      <c r="D5142" s="4">
        <v>6</v>
      </c>
      <c r="E5142" s="29">
        <v>57</v>
      </c>
      <c r="G5142" s="133">
        <f>F5142+G5118</f>
        <v>317</v>
      </c>
      <c r="H5142" s="92">
        <f t="shared" si="354"/>
        <v>57</v>
      </c>
      <c r="I5142" s="92">
        <f t="shared" si="356"/>
        <v>4.0430512678345503</v>
      </c>
      <c r="J5142" s="149">
        <f t="shared" si="355"/>
        <v>44.134389462490084</v>
      </c>
    </row>
    <row r="5143" spans="1:10" ht="15.75" thickBot="1" x14ac:dyDescent="0.3">
      <c r="A5143" s="92">
        <f t="shared" si="357"/>
        <v>105</v>
      </c>
      <c r="B5143" s="51" t="s">
        <v>47</v>
      </c>
      <c r="C5143" s="152">
        <v>43997</v>
      </c>
      <c r="D5143" s="4">
        <v>0</v>
      </c>
      <c r="E5143" s="29">
        <v>57</v>
      </c>
      <c r="G5143" s="133" t="e">
        <f>F5143+G5119</f>
        <v>#REF!</v>
      </c>
      <c r="H5143" s="92">
        <f t="shared" si="354"/>
        <v>57</v>
      </c>
      <c r="I5143" s="92">
        <f t="shared" si="356"/>
        <v>4.0430512678345503</v>
      </c>
      <c r="J5143" s="149">
        <f t="shared" si="355"/>
        <v>29.782429990611263</v>
      </c>
    </row>
    <row r="5144" spans="1:10" ht="15.75" thickBot="1" x14ac:dyDescent="0.3">
      <c r="A5144" s="92">
        <f t="shared" si="357"/>
        <v>106</v>
      </c>
      <c r="B5144" s="51" t="s">
        <v>47</v>
      </c>
      <c r="C5144" s="152">
        <v>43998</v>
      </c>
      <c r="D5144" s="4">
        <v>0</v>
      </c>
      <c r="E5144" s="29">
        <v>57</v>
      </c>
      <c r="G5144" s="133">
        <f>F5144+G5120</f>
        <v>336</v>
      </c>
      <c r="H5144" s="92">
        <f t="shared" si="354"/>
        <v>57</v>
      </c>
      <c r="I5144" s="92">
        <f t="shared" si="356"/>
        <v>4.0430512678345503</v>
      </c>
      <c r="J5144" s="149">
        <f t="shared" si="355"/>
        <v>25.444739954363072</v>
      </c>
    </row>
    <row r="5145" spans="1:10" ht="15.75" thickBot="1" x14ac:dyDescent="0.3">
      <c r="A5145" s="92">
        <f t="shared" si="357"/>
        <v>107</v>
      </c>
      <c r="B5145" s="51" t="s">
        <v>47</v>
      </c>
      <c r="C5145" s="152">
        <v>43999</v>
      </c>
      <c r="D5145" s="4">
        <v>1</v>
      </c>
      <c r="E5145" s="29">
        <v>58</v>
      </c>
      <c r="G5145" s="133" t="e">
        <f>F5145+G5121</f>
        <v>#REF!</v>
      </c>
      <c r="H5145" s="92">
        <f t="shared" si="354"/>
        <v>58</v>
      </c>
      <c r="I5145" s="92">
        <f t="shared" si="356"/>
        <v>4.0604430105464191</v>
      </c>
      <c r="J5145" s="149">
        <f t="shared" si="355"/>
        <v>23.854385655259588</v>
      </c>
    </row>
    <row r="5146" spans="1:10" ht="15.75" thickBot="1" x14ac:dyDescent="0.3">
      <c r="A5146" s="92">
        <f t="shared" si="357"/>
        <v>108</v>
      </c>
      <c r="B5146" s="51" t="s">
        <v>47</v>
      </c>
      <c r="C5146" s="152">
        <v>44000</v>
      </c>
      <c r="D5146" s="4">
        <v>1</v>
      </c>
      <c r="E5146" s="29">
        <v>59</v>
      </c>
      <c r="G5146" s="133" t="e">
        <f>F5146+G5122</f>
        <v>#REF!</v>
      </c>
      <c r="H5146" s="92">
        <f t="shared" si="354"/>
        <v>59</v>
      </c>
      <c r="I5146" s="92">
        <f t="shared" si="356"/>
        <v>4.0775374439057197</v>
      </c>
      <c r="J5146" s="149">
        <f t="shared" si="355"/>
        <v>24.507297700915093</v>
      </c>
    </row>
    <row r="5147" spans="1:10" ht="15.75" thickBot="1" x14ac:dyDescent="0.3">
      <c r="A5147" s="92">
        <f t="shared" si="357"/>
        <v>109</v>
      </c>
      <c r="B5147" s="51" t="s">
        <v>47</v>
      </c>
      <c r="C5147" s="152">
        <v>44001</v>
      </c>
      <c r="D5147" s="4">
        <v>0</v>
      </c>
      <c r="E5147" s="29">
        <v>59</v>
      </c>
      <c r="G5147" s="133">
        <f>F5147+G5123</f>
        <v>320</v>
      </c>
      <c r="H5147" s="92">
        <f t="shared" si="354"/>
        <v>59</v>
      </c>
      <c r="I5147" s="92">
        <f t="shared" si="356"/>
        <v>4.0775374439057197</v>
      </c>
      <c r="J5147" s="149">
        <f t="shared" si="355"/>
        <v>30.022844200406229</v>
      </c>
    </row>
    <row r="5148" spans="1:10" ht="15.75" thickBot="1" x14ac:dyDescent="0.3">
      <c r="A5148" s="92">
        <f t="shared" si="357"/>
        <v>110</v>
      </c>
      <c r="B5148" s="51" t="s">
        <v>47</v>
      </c>
      <c r="C5148" s="152">
        <v>44002</v>
      </c>
      <c r="D5148" s="4">
        <v>0</v>
      </c>
      <c r="E5148" s="29">
        <v>59</v>
      </c>
      <c r="G5148" s="133">
        <f>F5148+G5124</f>
        <v>362</v>
      </c>
      <c r="H5148" s="92">
        <f t="shared" si="354"/>
        <v>59</v>
      </c>
      <c r="I5148" s="92">
        <f t="shared" si="356"/>
        <v>4.0775374439057197</v>
      </c>
      <c r="J5148" s="149">
        <f t="shared" si="355"/>
        <v>44.335617761545215</v>
      </c>
    </row>
    <row r="5149" spans="1:10" ht="15.75" thickBot="1" x14ac:dyDescent="0.3">
      <c r="A5149" s="92">
        <f t="shared" si="357"/>
        <v>111</v>
      </c>
      <c r="B5149" s="51" t="s">
        <v>47</v>
      </c>
      <c r="C5149" s="152">
        <v>44003</v>
      </c>
      <c r="D5149" s="4">
        <v>0</v>
      </c>
      <c r="E5149" s="29">
        <v>59</v>
      </c>
      <c r="G5149" s="133" t="e">
        <f>F5149+G5125</f>
        <v>#REF!</v>
      </c>
      <c r="H5149" s="92">
        <f t="shared" si="354"/>
        <v>59</v>
      </c>
      <c r="I5149" s="92">
        <f t="shared" si="356"/>
        <v>4.0775374439057197</v>
      </c>
      <c r="J5149" s="149">
        <f t="shared" si="355"/>
        <v>108.95541070016344</v>
      </c>
    </row>
    <row r="5150" spans="1:10" ht="15.75" thickBot="1" x14ac:dyDescent="0.3">
      <c r="A5150" s="92">
        <f t="shared" si="357"/>
        <v>112</v>
      </c>
      <c r="B5150" s="51" t="s">
        <v>47</v>
      </c>
      <c r="C5150" s="152">
        <v>44004</v>
      </c>
      <c r="D5150" s="4">
        <v>1</v>
      </c>
      <c r="E5150" s="29">
        <v>60</v>
      </c>
      <c r="G5150" s="133">
        <f>F5150+G5126</f>
        <v>219</v>
      </c>
      <c r="H5150" s="92">
        <f t="shared" si="354"/>
        <v>60</v>
      </c>
      <c r="I5150" s="92">
        <f t="shared" si="356"/>
        <v>4.0943445622221004</v>
      </c>
      <c r="J5150" s="149">
        <f t="shared" si="355"/>
        <v>99.91015118227719</v>
      </c>
    </row>
    <row r="5151" spans="1:10" ht="15.75" thickBot="1" x14ac:dyDescent="0.3">
      <c r="A5151" s="92">
        <f t="shared" si="357"/>
        <v>113</v>
      </c>
      <c r="B5151" s="51" t="s">
        <v>47</v>
      </c>
      <c r="C5151" s="152">
        <v>44005</v>
      </c>
      <c r="D5151" s="4">
        <v>0</v>
      </c>
      <c r="E5151" s="29">
        <v>60</v>
      </c>
      <c r="G5151" s="133">
        <f>F5151+G5127</f>
        <v>56</v>
      </c>
      <c r="H5151" s="92">
        <f t="shared" si="354"/>
        <v>60</v>
      </c>
      <c r="I5151" s="92">
        <f t="shared" si="356"/>
        <v>4.0943445622221004</v>
      </c>
      <c r="J5151" s="149">
        <f t="shared" si="355"/>
        <v>110.15641164462247</v>
      </c>
    </row>
    <row r="5152" spans="1:10" ht="15.75" thickBot="1" x14ac:dyDescent="0.3">
      <c r="A5152" s="92">
        <f t="shared" si="357"/>
        <v>114</v>
      </c>
      <c r="B5152" s="51" t="s">
        <v>47</v>
      </c>
      <c r="C5152" s="152">
        <v>44006</v>
      </c>
      <c r="D5152" s="4">
        <v>10</v>
      </c>
      <c r="E5152" s="29">
        <v>70</v>
      </c>
      <c r="G5152" s="133">
        <f>F5152+G5128</f>
        <v>52</v>
      </c>
      <c r="H5152" s="92">
        <f t="shared" si="354"/>
        <v>70</v>
      </c>
      <c r="I5152" s="92">
        <f t="shared" si="356"/>
        <v>4.2484952420493594</v>
      </c>
      <c r="J5152" s="149">
        <f t="shared" si="355"/>
        <v>40.131966850611782</v>
      </c>
    </row>
    <row r="5153" spans="1:10" ht="15.75" thickBot="1" x14ac:dyDescent="0.3">
      <c r="A5153" s="92">
        <f t="shared" si="357"/>
        <v>115</v>
      </c>
      <c r="B5153" s="51" t="s">
        <v>47</v>
      </c>
      <c r="C5153" s="152">
        <v>44007</v>
      </c>
      <c r="D5153" s="4">
        <v>1</v>
      </c>
      <c r="E5153" s="29">
        <v>71</v>
      </c>
      <c r="G5153" s="133">
        <f>F5153+G5129</f>
        <v>32</v>
      </c>
      <c r="H5153" s="92">
        <f t="shared" si="354"/>
        <v>71</v>
      </c>
      <c r="I5153" s="92">
        <f t="shared" si="356"/>
        <v>4.2626798770413155</v>
      </c>
      <c r="J5153" s="149">
        <f t="shared" si="355"/>
        <v>26.250668457667757</v>
      </c>
    </row>
    <row r="5154" spans="1:10" ht="15.75" thickBot="1" x14ac:dyDescent="0.3">
      <c r="A5154" s="92">
        <f t="shared" si="357"/>
        <v>116</v>
      </c>
      <c r="B5154" s="51" t="s">
        <v>47</v>
      </c>
      <c r="C5154" s="152">
        <v>44008</v>
      </c>
      <c r="D5154" s="4">
        <v>1</v>
      </c>
      <c r="E5154" s="29">
        <v>72</v>
      </c>
      <c r="G5154" s="133">
        <f>F5154+G5130</f>
        <v>78</v>
      </c>
      <c r="H5154" s="92">
        <f t="shared" si="354"/>
        <v>72</v>
      </c>
      <c r="I5154" s="92">
        <f t="shared" si="356"/>
        <v>4.2766661190160553</v>
      </c>
      <c r="J5154" s="149">
        <f t="shared" si="355"/>
        <v>20.55592059077545</v>
      </c>
    </row>
    <row r="5155" spans="1:10" ht="15.75" thickBot="1" x14ac:dyDescent="0.3">
      <c r="A5155" s="92">
        <f t="shared" si="357"/>
        <v>117</v>
      </c>
      <c r="B5155" s="51" t="s">
        <v>47</v>
      </c>
      <c r="C5155" s="152">
        <v>44009</v>
      </c>
      <c r="D5155" s="4">
        <v>1</v>
      </c>
      <c r="E5155" s="29">
        <v>73</v>
      </c>
      <c r="G5155" s="133">
        <f>F5155+G5131</f>
        <v>4</v>
      </c>
      <c r="H5155" s="92">
        <f t="shared" si="354"/>
        <v>73</v>
      </c>
      <c r="I5155" s="92">
        <f t="shared" si="356"/>
        <v>4.290459441148391</v>
      </c>
      <c r="J5155" s="149">
        <f t="shared" si="355"/>
        <v>18.511816065526887</v>
      </c>
    </row>
    <row r="5156" spans="1:10" ht="15.75" thickBot="1" x14ac:dyDescent="0.3">
      <c r="A5156" s="92">
        <f t="shared" si="357"/>
        <v>118</v>
      </c>
      <c r="B5156" s="51" t="s">
        <v>47</v>
      </c>
      <c r="C5156" s="152">
        <v>44010</v>
      </c>
      <c r="D5156" s="4">
        <v>0</v>
      </c>
      <c r="E5156" s="29">
        <v>73</v>
      </c>
      <c r="G5156" s="133">
        <f>F5156+G5132</f>
        <v>83</v>
      </c>
      <c r="H5156" s="92">
        <f t="shared" si="354"/>
        <v>73</v>
      </c>
      <c r="I5156" s="92">
        <f t="shared" si="356"/>
        <v>4.290459441148391</v>
      </c>
      <c r="J5156" s="149">
        <f t="shared" si="355"/>
        <v>19.202160723482937</v>
      </c>
    </row>
    <row r="5157" spans="1:10" ht="15.75" thickBot="1" x14ac:dyDescent="0.3">
      <c r="A5157" s="92">
        <f t="shared" si="357"/>
        <v>119</v>
      </c>
      <c r="B5157" s="51" t="s">
        <v>47</v>
      </c>
      <c r="C5157" s="152">
        <v>44011</v>
      </c>
      <c r="D5157" s="4">
        <v>0</v>
      </c>
      <c r="E5157" s="29">
        <v>73</v>
      </c>
      <c r="G5157" s="133">
        <f>F5157+G5133</f>
        <v>99</v>
      </c>
      <c r="H5157" s="92">
        <f t="shared" si="354"/>
        <v>73</v>
      </c>
      <c r="I5157" s="92">
        <f t="shared" si="356"/>
        <v>4.290459441148391</v>
      </c>
      <c r="J5157" s="149">
        <f t="shared" si="355"/>
        <v>23.352728637215154</v>
      </c>
    </row>
    <row r="5158" spans="1:10" ht="15.75" thickBot="1" x14ac:dyDescent="0.3">
      <c r="A5158" s="92">
        <f t="shared" si="357"/>
        <v>120</v>
      </c>
      <c r="B5158" s="51" t="s">
        <v>47</v>
      </c>
      <c r="C5158" s="152">
        <v>44012</v>
      </c>
      <c r="D5158" s="4">
        <v>0</v>
      </c>
      <c r="E5158" s="29">
        <v>73</v>
      </c>
      <c r="G5158" s="133">
        <f>F5158+G5134</f>
        <v>8</v>
      </c>
      <c r="H5158" s="92">
        <f t="shared" ref="H5158:H5221" si="358">IF(EXACT(B5158,B5157),D5158+H5157,E5158)</f>
        <v>73</v>
      </c>
      <c r="I5158" s="92">
        <f t="shared" si="356"/>
        <v>4.290459441148391</v>
      </c>
      <c r="J5158" s="149">
        <f t="shared" si="355"/>
        <v>34.662369340762559</v>
      </c>
    </row>
    <row r="5159" spans="1:10" ht="15.75" thickBot="1" x14ac:dyDescent="0.3">
      <c r="A5159" s="92">
        <f t="shared" si="357"/>
        <v>121</v>
      </c>
      <c r="B5159" s="51" t="s">
        <v>47</v>
      </c>
      <c r="C5159" s="152">
        <v>44013</v>
      </c>
      <c r="D5159" s="4">
        <v>8</v>
      </c>
      <c r="E5159" s="29">
        <v>81</v>
      </c>
      <c r="G5159" s="133">
        <f>F5159+G5135</f>
        <v>0</v>
      </c>
      <c r="H5159" s="92">
        <f t="shared" si="358"/>
        <v>81</v>
      </c>
      <c r="I5159" s="92">
        <f t="shared" si="356"/>
        <v>4.3944491546724391</v>
      </c>
      <c r="J5159" s="149">
        <f t="shared" si="355"/>
        <v>48.441376487102701</v>
      </c>
    </row>
    <row r="5160" spans="1:10" ht="15.75" thickBot="1" x14ac:dyDescent="0.3">
      <c r="A5160" s="92">
        <f t="shared" si="357"/>
        <v>122</v>
      </c>
      <c r="B5160" s="51" t="s">
        <v>47</v>
      </c>
      <c r="C5160" s="152">
        <v>44014</v>
      </c>
      <c r="D5160" s="4">
        <v>0</v>
      </c>
      <c r="E5160" s="29">
        <v>81</v>
      </c>
      <c r="G5160" s="133">
        <f>F5160+G5136</f>
        <v>117</v>
      </c>
      <c r="H5160" s="92">
        <f t="shared" si="358"/>
        <v>81</v>
      </c>
      <c r="I5160" s="92">
        <f t="shared" si="356"/>
        <v>4.3944491546724391</v>
      </c>
      <c r="J5160" s="149">
        <f t="shared" si="355"/>
        <v>38.526009712451739</v>
      </c>
    </row>
    <row r="5161" spans="1:10" ht="15.75" thickBot="1" x14ac:dyDescent="0.3">
      <c r="A5161" s="92">
        <f t="shared" si="357"/>
        <v>123</v>
      </c>
      <c r="B5161" s="52" t="s">
        <v>47</v>
      </c>
      <c r="C5161" s="152">
        <v>44015</v>
      </c>
      <c r="D5161" s="4">
        <v>2</v>
      </c>
      <c r="E5161" s="136">
        <v>83</v>
      </c>
      <c r="G5161" s="134" t="e">
        <f>F5161+G5137</f>
        <v>#REF!</v>
      </c>
      <c r="H5161" s="92">
        <f t="shared" si="358"/>
        <v>83</v>
      </c>
      <c r="I5161" s="92">
        <f t="shared" si="356"/>
        <v>4.4188406077965983</v>
      </c>
      <c r="J5161" s="149">
        <f t="shared" si="355"/>
        <v>31.86640919785431</v>
      </c>
    </row>
    <row r="5162" spans="1:10" ht="15.75" thickBot="1" x14ac:dyDescent="0.3">
      <c r="A5162" s="92">
        <f t="shared" si="357"/>
        <v>124</v>
      </c>
      <c r="B5162" s="148" t="s">
        <v>47</v>
      </c>
      <c r="C5162" s="152">
        <v>44016</v>
      </c>
      <c r="D5162" s="4">
        <v>1</v>
      </c>
      <c r="E5162" s="135">
        <v>84</v>
      </c>
      <c r="G5162" s="132" t="e">
        <f>F5162+G5138</f>
        <v>#REF!</v>
      </c>
      <c r="H5162" s="92">
        <f t="shared" si="358"/>
        <v>84</v>
      </c>
      <c r="I5162" s="92">
        <f t="shared" si="356"/>
        <v>4.4308167988433134</v>
      </c>
      <c r="J5162" s="149">
        <f t="shared" si="355"/>
        <v>28.536232083292759</v>
      </c>
    </row>
    <row r="5163" spans="1:10" ht="15.75" thickBot="1" x14ac:dyDescent="0.3">
      <c r="A5163" s="92">
        <f t="shared" si="357"/>
        <v>125</v>
      </c>
      <c r="B5163" s="51" t="s">
        <v>47</v>
      </c>
      <c r="C5163" s="152">
        <v>44017</v>
      </c>
      <c r="D5163" s="4">
        <v>3</v>
      </c>
      <c r="E5163" s="29">
        <v>87</v>
      </c>
      <c r="G5163" s="133" t="e">
        <f>F5163+G5139</f>
        <v>#REF!</v>
      </c>
      <c r="H5163" s="92">
        <f t="shared" si="358"/>
        <v>87</v>
      </c>
      <c r="I5163" s="92">
        <f t="shared" si="356"/>
        <v>4.4659081186545837</v>
      </c>
      <c r="J5163" s="149">
        <f t="shared" si="355"/>
        <v>25.150141135335403</v>
      </c>
    </row>
    <row r="5164" spans="1:10" ht="15.75" thickBot="1" x14ac:dyDescent="0.3">
      <c r="A5164" s="92">
        <f t="shared" si="357"/>
        <v>126</v>
      </c>
      <c r="B5164" s="51" t="s">
        <v>47</v>
      </c>
      <c r="C5164" s="152">
        <v>44018</v>
      </c>
      <c r="D5164" s="4">
        <v>0</v>
      </c>
      <c r="E5164" s="29">
        <v>87</v>
      </c>
      <c r="G5164" s="133" t="e">
        <f>F5164+G5140</f>
        <v>#REF!</v>
      </c>
      <c r="H5164" s="92">
        <f t="shared" si="358"/>
        <v>87</v>
      </c>
      <c r="I5164" s="92">
        <f t="shared" si="356"/>
        <v>4.4659081186545837</v>
      </c>
      <c r="J5164" s="149">
        <f t="shared" si="355"/>
        <v>26.006039523114833</v>
      </c>
    </row>
    <row r="5165" spans="1:10" ht="15.75" thickBot="1" x14ac:dyDescent="0.3">
      <c r="A5165" s="92">
        <f t="shared" si="357"/>
        <v>127</v>
      </c>
      <c r="B5165" s="51" t="s">
        <v>47</v>
      </c>
      <c r="C5165" s="152">
        <v>44019</v>
      </c>
      <c r="D5165" s="4">
        <v>0</v>
      </c>
      <c r="E5165" s="29">
        <v>87</v>
      </c>
      <c r="G5165" s="133">
        <f>F5165+G5141</f>
        <v>315</v>
      </c>
      <c r="H5165" s="92">
        <f t="shared" si="358"/>
        <v>87</v>
      </c>
      <c r="I5165" s="92">
        <f t="shared" si="356"/>
        <v>4.4659081186545837</v>
      </c>
      <c r="J5165" s="149">
        <f t="shared" si="355"/>
        <v>32.136399194986303</v>
      </c>
    </row>
    <row r="5166" spans="1:10" ht="15.75" thickBot="1" x14ac:dyDescent="0.3">
      <c r="A5166" s="92">
        <f t="shared" si="357"/>
        <v>128</v>
      </c>
      <c r="B5166" s="51" t="s">
        <v>47</v>
      </c>
      <c r="C5166" s="152">
        <v>44020</v>
      </c>
      <c r="D5166" s="4">
        <v>1</v>
      </c>
      <c r="E5166" s="29">
        <v>88</v>
      </c>
      <c r="G5166" s="133">
        <f>F5166+G5142</f>
        <v>317</v>
      </c>
      <c r="H5166" s="92">
        <f t="shared" si="358"/>
        <v>88</v>
      </c>
      <c r="I5166" s="92">
        <f t="shared" si="356"/>
        <v>4.4773368144782069</v>
      </c>
      <c r="J5166" s="149">
        <f t="shared" si="355"/>
        <v>52.275312809860353</v>
      </c>
    </row>
    <row r="5167" spans="1:10" ht="15.75" thickBot="1" x14ac:dyDescent="0.3">
      <c r="A5167" s="92">
        <f t="shared" si="357"/>
        <v>129</v>
      </c>
      <c r="B5167" s="51" t="s">
        <v>47</v>
      </c>
      <c r="C5167" s="152">
        <v>44021</v>
      </c>
      <c r="D5167" s="4">
        <v>1</v>
      </c>
      <c r="E5167" s="29">
        <v>89</v>
      </c>
      <c r="G5167" s="133" t="e">
        <f>F5167+G5143</f>
        <v>#REF!</v>
      </c>
      <c r="H5167" s="92">
        <f t="shared" si="358"/>
        <v>89</v>
      </c>
      <c r="I5167" s="92">
        <f t="shared" si="356"/>
        <v>4.4886363697321396</v>
      </c>
      <c r="J5167" s="149">
        <f t="shared" si="355"/>
        <v>55.081130982791443</v>
      </c>
    </row>
    <row r="5168" spans="1:10" ht="15.75" thickBot="1" x14ac:dyDescent="0.3">
      <c r="A5168" s="92">
        <f t="shared" si="357"/>
        <v>130</v>
      </c>
      <c r="B5168" s="51" t="s">
        <v>47</v>
      </c>
      <c r="C5168" s="152">
        <v>44022</v>
      </c>
      <c r="D5168" s="4">
        <v>2</v>
      </c>
      <c r="E5168" s="29">
        <v>91</v>
      </c>
      <c r="G5168" s="133">
        <f>F5168+G5144</f>
        <v>336</v>
      </c>
      <c r="H5168" s="92">
        <f t="shared" si="358"/>
        <v>91</v>
      </c>
      <c r="I5168" s="92">
        <f t="shared" si="356"/>
        <v>4.5108595065168497</v>
      </c>
      <c r="J5168" s="149">
        <f t="shared" si="355"/>
        <v>60.17921062585156</v>
      </c>
    </row>
    <row r="5169" spans="1:10" ht="15.75" thickBot="1" x14ac:dyDescent="0.3">
      <c r="A5169" s="92">
        <f t="shared" si="357"/>
        <v>131</v>
      </c>
      <c r="B5169" s="51" t="s">
        <v>47</v>
      </c>
      <c r="C5169" s="152">
        <v>44023</v>
      </c>
      <c r="D5169" s="4">
        <v>0</v>
      </c>
      <c r="E5169" s="29">
        <v>91</v>
      </c>
      <c r="G5169" s="133" t="e">
        <f>F5169+G5145</f>
        <v>#REF!</v>
      </c>
      <c r="H5169" s="92">
        <f t="shared" si="358"/>
        <v>91</v>
      </c>
      <c r="I5169" s="92">
        <f t="shared" si="356"/>
        <v>4.5108595065168497</v>
      </c>
      <c r="J5169" s="149">
        <f t="shared" si="355"/>
        <v>67.33714303645155</v>
      </c>
    </row>
    <row r="5170" spans="1:10" ht="15.75" thickBot="1" x14ac:dyDescent="0.3">
      <c r="A5170" s="92">
        <f t="shared" si="357"/>
        <v>132</v>
      </c>
      <c r="B5170" s="51" t="s">
        <v>47</v>
      </c>
      <c r="C5170" s="152">
        <v>44024</v>
      </c>
      <c r="D5170" s="4">
        <v>1</v>
      </c>
      <c r="E5170" s="29">
        <v>92</v>
      </c>
      <c r="G5170" s="133" t="e">
        <f>F5170+G5146</f>
        <v>#REF!</v>
      </c>
      <c r="H5170" s="92">
        <f t="shared" si="358"/>
        <v>92</v>
      </c>
      <c r="I5170" s="92">
        <f t="shared" si="356"/>
        <v>4.5217885770490405</v>
      </c>
      <c r="J5170" s="149">
        <f t="shared" si="355"/>
        <v>76.402519092893485</v>
      </c>
    </row>
    <row r="5171" spans="1:10" ht="15.75" thickBot="1" x14ac:dyDescent="0.3">
      <c r="A5171" s="92">
        <f t="shared" si="357"/>
        <v>133</v>
      </c>
      <c r="B5171" s="51" t="s">
        <v>47</v>
      </c>
      <c r="C5171" s="152">
        <v>44025</v>
      </c>
      <c r="D5171" s="4">
        <v>2</v>
      </c>
      <c r="E5171" s="29">
        <v>94</v>
      </c>
      <c r="G5171" s="133">
        <f>F5171+G5147</f>
        <v>320</v>
      </c>
      <c r="H5171" s="92">
        <f t="shared" si="358"/>
        <v>94</v>
      </c>
      <c r="I5171" s="92">
        <f t="shared" si="356"/>
        <v>4.5432947822700038</v>
      </c>
      <c r="J5171" s="149">
        <f t="shared" si="355"/>
        <v>61.684875413865399</v>
      </c>
    </row>
    <row r="5172" spans="1:10" ht="15.75" thickBot="1" x14ac:dyDescent="0.3">
      <c r="A5172" s="92">
        <f t="shared" si="357"/>
        <v>134</v>
      </c>
      <c r="B5172" s="51" t="s">
        <v>47</v>
      </c>
      <c r="C5172" s="152">
        <v>44026</v>
      </c>
      <c r="D5172" s="4">
        <v>0</v>
      </c>
      <c r="E5172" s="29">
        <v>94</v>
      </c>
      <c r="G5172" s="133">
        <f>F5172+G5148</f>
        <v>362</v>
      </c>
      <c r="H5172" s="92">
        <f t="shared" si="358"/>
        <v>94</v>
      </c>
      <c r="I5172" s="92">
        <f t="shared" si="356"/>
        <v>4.5432947822700038</v>
      </c>
      <c r="J5172" s="149">
        <f t="shared" si="355"/>
        <v>59.966194859656866</v>
      </c>
    </row>
    <row r="5173" spans="1:10" ht="15.75" thickBot="1" x14ac:dyDescent="0.3">
      <c r="A5173" s="92">
        <f t="shared" si="357"/>
        <v>135</v>
      </c>
      <c r="B5173" s="51" t="s">
        <v>47</v>
      </c>
      <c r="C5173" s="152">
        <v>44027</v>
      </c>
      <c r="D5173" s="4">
        <v>1</v>
      </c>
      <c r="E5173" s="29">
        <v>95</v>
      </c>
      <c r="G5173" s="133" t="e">
        <f>F5173+G5149</f>
        <v>#REF!</v>
      </c>
      <c r="H5173" s="92">
        <f t="shared" si="358"/>
        <v>95</v>
      </c>
      <c r="I5173" s="92">
        <f t="shared" si="356"/>
        <v>4.5538768916005408</v>
      </c>
      <c r="J5173" s="149">
        <f t="shared" si="355"/>
        <v>63.473113591271428</v>
      </c>
    </row>
    <row r="5174" spans="1:10" ht="15.75" thickBot="1" x14ac:dyDescent="0.3">
      <c r="A5174" s="92">
        <f t="shared" si="357"/>
        <v>136</v>
      </c>
      <c r="B5174" s="51" t="s">
        <v>47</v>
      </c>
      <c r="C5174" s="152">
        <v>44028</v>
      </c>
      <c r="D5174" s="4">
        <v>1</v>
      </c>
      <c r="E5174" s="29">
        <v>96</v>
      </c>
      <c r="G5174" s="133">
        <f>F5174+G5150</f>
        <v>219</v>
      </c>
      <c r="H5174" s="92">
        <f t="shared" si="358"/>
        <v>96</v>
      </c>
      <c r="I5174" s="92">
        <f t="shared" si="356"/>
        <v>4.5643481914678361</v>
      </c>
      <c r="J5174" s="149">
        <f t="shared" ref="J5174:J5237" si="359">LN(2)/SLOPE(I5167:I5174,A5167:A5174)</f>
        <v>67.398536732244651</v>
      </c>
    </row>
    <row r="5175" spans="1:10" ht="15.75" thickBot="1" x14ac:dyDescent="0.3">
      <c r="A5175" s="92">
        <f t="shared" si="357"/>
        <v>137</v>
      </c>
      <c r="B5175" s="51" t="s">
        <v>47</v>
      </c>
      <c r="C5175" s="152">
        <v>44029</v>
      </c>
      <c r="D5175" s="4">
        <v>7</v>
      </c>
      <c r="E5175" s="29">
        <v>103</v>
      </c>
      <c r="G5175" s="133">
        <f>F5175+G5151</f>
        <v>56</v>
      </c>
      <c r="H5175" s="92">
        <f t="shared" si="358"/>
        <v>103</v>
      </c>
      <c r="I5175" s="92">
        <f t="shared" si="356"/>
        <v>4.6347289882296359</v>
      </c>
      <c r="J5175" s="149">
        <f t="shared" si="359"/>
        <v>47.306314575380163</v>
      </c>
    </row>
    <row r="5176" spans="1:10" ht="15.75" thickBot="1" x14ac:dyDescent="0.3">
      <c r="A5176" s="92">
        <f t="shared" si="357"/>
        <v>138</v>
      </c>
      <c r="B5176" s="51" t="s">
        <v>47</v>
      </c>
      <c r="C5176" s="152">
        <v>44030</v>
      </c>
      <c r="D5176" s="4">
        <v>0</v>
      </c>
      <c r="E5176" s="29">
        <v>103</v>
      </c>
      <c r="G5176" s="133">
        <f>F5176+G5152</f>
        <v>52</v>
      </c>
      <c r="H5176" s="92">
        <f t="shared" si="358"/>
        <v>103</v>
      </c>
      <c r="I5176" s="92">
        <f t="shared" si="356"/>
        <v>4.6347289882296359</v>
      </c>
      <c r="J5176" s="149">
        <f t="shared" si="359"/>
        <v>38.673645552591211</v>
      </c>
    </row>
    <row r="5177" spans="1:10" ht="15.75" thickBot="1" x14ac:dyDescent="0.3">
      <c r="A5177" s="92">
        <f t="shared" si="357"/>
        <v>139</v>
      </c>
      <c r="B5177" s="51" t="s">
        <v>47</v>
      </c>
      <c r="C5177" s="152">
        <v>44031</v>
      </c>
      <c r="D5177" s="4">
        <v>0</v>
      </c>
      <c r="E5177" s="29">
        <v>103</v>
      </c>
      <c r="G5177" s="133">
        <f>F5177+G5153</f>
        <v>32</v>
      </c>
      <c r="H5177" s="92">
        <f t="shared" si="358"/>
        <v>103</v>
      </c>
      <c r="I5177" s="92">
        <f t="shared" si="356"/>
        <v>4.6347289882296359</v>
      </c>
      <c r="J5177" s="149">
        <f t="shared" si="359"/>
        <v>37.9923693302716</v>
      </c>
    </row>
    <row r="5178" spans="1:10" ht="15.75" thickBot="1" x14ac:dyDescent="0.3">
      <c r="A5178" s="92">
        <f t="shared" si="357"/>
        <v>140</v>
      </c>
      <c r="B5178" s="51" t="s">
        <v>47</v>
      </c>
      <c r="C5178" s="152">
        <v>44032</v>
      </c>
      <c r="D5178" s="4">
        <v>0</v>
      </c>
      <c r="E5178" s="29">
        <v>103</v>
      </c>
      <c r="G5178" s="133">
        <f>F5178+G5154</f>
        <v>78</v>
      </c>
      <c r="H5178" s="92">
        <f t="shared" si="358"/>
        <v>103</v>
      </c>
      <c r="I5178" s="92">
        <f t="shared" si="356"/>
        <v>4.6347289882296359</v>
      </c>
      <c r="J5178" s="149">
        <f t="shared" si="359"/>
        <v>41.28955358602002</v>
      </c>
    </row>
    <row r="5179" spans="1:10" ht="15.75" thickBot="1" x14ac:dyDescent="0.3">
      <c r="A5179" s="92">
        <f t="shared" si="357"/>
        <v>141</v>
      </c>
      <c r="B5179" s="51" t="s">
        <v>47</v>
      </c>
      <c r="C5179" s="152">
        <v>44033</v>
      </c>
      <c r="D5179" s="4">
        <v>1</v>
      </c>
      <c r="E5179" s="29">
        <v>104</v>
      </c>
      <c r="G5179" s="133">
        <f>F5179+G5155</f>
        <v>4</v>
      </c>
      <c r="H5179" s="92">
        <f t="shared" si="358"/>
        <v>104</v>
      </c>
      <c r="I5179" s="92">
        <f t="shared" si="356"/>
        <v>4.6443908991413725</v>
      </c>
      <c r="J5179" s="149">
        <f t="shared" si="359"/>
        <v>44.006827077054766</v>
      </c>
    </row>
    <row r="5180" spans="1:10" ht="15.75" thickBot="1" x14ac:dyDescent="0.3">
      <c r="A5180" s="92">
        <f t="shared" si="357"/>
        <v>142</v>
      </c>
      <c r="B5180" s="51" t="s">
        <v>47</v>
      </c>
      <c r="C5180" s="152">
        <v>44034</v>
      </c>
      <c r="D5180" s="4">
        <v>2</v>
      </c>
      <c r="E5180" s="29">
        <v>106</v>
      </c>
      <c r="G5180" s="133">
        <f>F5180+G5156</f>
        <v>83</v>
      </c>
      <c r="H5180" s="92">
        <f t="shared" si="358"/>
        <v>106</v>
      </c>
      <c r="I5180" s="92">
        <f t="shared" si="356"/>
        <v>4.6634390941120669</v>
      </c>
      <c r="J5180" s="149">
        <f t="shared" si="359"/>
        <v>49.885974596726001</v>
      </c>
    </row>
    <row r="5181" spans="1:10" ht="15.75" thickBot="1" x14ac:dyDescent="0.3">
      <c r="A5181" s="92">
        <f t="shared" si="357"/>
        <v>143</v>
      </c>
      <c r="B5181" s="51" t="s">
        <v>47</v>
      </c>
      <c r="C5181" s="152">
        <v>44035</v>
      </c>
      <c r="D5181" s="4">
        <v>0</v>
      </c>
      <c r="E5181" s="29">
        <v>106</v>
      </c>
      <c r="G5181" s="133">
        <f>F5181+G5157</f>
        <v>99</v>
      </c>
      <c r="H5181" s="92">
        <f t="shared" si="358"/>
        <v>106</v>
      </c>
      <c r="I5181" s="92">
        <f t="shared" si="356"/>
        <v>4.6634390941120669</v>
      </c>
      <c r="J5181" s="149">
        <f t="shared" si="359"/>
        <v>67.220279730943417</v>
      </c>
    </row>
    <row r="5182" spans="1:10" ht="15.75" thickBot="1" x14ac:dyDescent="0.3">
      <c r="A5182" s="92">
        <f t="shared" si="357"/>
        <v>144</v>
      </c>
      <c r="B5182" s="51" t="s">
        <v>47</v>
      </c>
      <c r="C5182" s="152">
        <v>44036</v>
      </c>
      <c r="D5182" s="4">
        <v>4</v>
      </c>
      <c r="E5182" s="29">
        <v>110</v>
      </c>
      <c r="G5182" s="133">
        <f>F5182+G5158</f>
        <v>8</v>
      </c>
      <c r="H5182" s="92">
        <f t="shared" si="358"/>
        <v>110</v>
      </c>
      <c r="I5182" s="92">
        <f t="shared" si="356"/>
        <v>4.7004803657924166</v>
      </c>
      <c r="J5182" s="149">
        <f t="shared" si="359"/>
        <v>83.224933321050074</v>
      </c>
    </row>
    <row r="5183" spans="1:10" ht="15.75" thickBot="1" x14ac:dyDescent="0.3">
      <c r="A5183" s="92">
        <f t="shared" si="357"/>
        <v>145</v>
      </c>
      <c r="B5183" s="51" t="s">
        <v>47</v>
      </c>
      <c r="C5183" s="152">
        <v>44037</v>
      </c>
      <c r="D5183" s="4">
        <v>8</v>
      </c>
      <c r="E5183" s="29">
        <v>118</v>
      </c>
      <c r="G5183" s="133">
        <f>F5183+G5159</f>
        <v>0</v>
      </c>
      <c r="H5183" s="92">
        <f t="shared" si="358"/>
        <v>118</v>
      </c>
      <c r="I5183" s="92">
        <f t="shared" si="356"/>
        <v>4.7706846244656651</v>
      </c>
      <c r="J5183" s="149">
        <f t="shared" si="359"/>
        <v>42.020293584818788</v>
      </c>
    </row>
    <row r="5184" spans="1:10" ht="15.75" thickBot="1" x14ac:dyDescent="0.3">
      <c r="A5184" s="92">
        <f t="shared" si="357"/>
        <v>146</v>
      </c>
      <c r="B5184" s="51" t="s">
        <v>47</v>
      </c>
      <c r="C5184" s="152">
        <v>44038</v>
      </c>
      <c r="D5184" s="4">
        <v>8</v>
      </c>
      <c r="E5184" s="29">
        <v>126</v>
      </c>
      <c r="G5184" s="133">
        <f>F5184+G5160</f>
        <v>117</v>
      </c>
      <c r="H5184" s="92">
        <f t="shared" si="358"/>
        <v>126</v>
      </c>
      <c r="I5184" s="92">
        <f t="shared" si="356"/>
        <v>4.836281906951478</v>
      </c>
      <c r="J5184" s="149">
        <f t="shared" si="359"/>
        <v>25.77534404891043</v>
      </c>
    </row>
    <row r="5185" spans="1:10" ht="15.75" thickBot="1" x14ac:dyDescent="0.3">
      <c r="A5185" s="92">
        <f t="shared" si="357"/>
        <v>147</v>
      </c>
      <c r="B5185" s="52" t="s">
        <v>47</v>
      </c>
      <c r="C5185" s="152">
        <v>44039</v>
      </c>
      <c r="D5185" s="4">
        <v>13</v>
      </c>
      <c r="E5185" s="136">
        <v>139</v>
      </c>
      <c r="G5185" s="134" t="e">
        <f>F5185+G5161</f>
        <v>#REF!</v>
      </c>
      <c r="H5185" s="92">
        <f t="shared" si="358"/>
        <v>139</v>
      </c>
      <c r="I5185" s="92">
        <f t="shared" si="356"/>
        <v>4.9344739331306915</v>
      </c>
      <c r="J5185" s="149">
        <f t="shared" si="359"/>
        <v>17.042370149890861</v>
      </c>
    </row>
    <row r="5186" spans="1:10" ht="15.75" thickBot="1" x14ac:dyDescent="0.3">
      <c r="A5186" s="92">
        <f t="shared" si="357"/>
        <v>148</v>
      </c>
      <c r="B5186" s="148" t="s">
        <v>47</v>
      </c>
      <c r="C5186" s="152">
        <v>44040</v>
      </c>
      <c r="D5186" s="4">
        <v>17</v>
      </c>
      <c r="E5186" s="135">
        <v>156</v>
      </c>
      <c r="G5186" s="132" t="e">
        <f>F5186+G5162</f>
        <v>#REF!</v>
      </c>
      <c r="H5186" s="92">
        <f t="shared" si="358"/>
        <v>156</v>
      </c>
      <c r="I5186" s="92">
        <f t="shared" ref="I5186:I5249" si="360">LN(H5186)</f>
        <v>5.0498560072495371</v>
      </c>
      <c r="J5186" s="149">
        <f t="shared" si="359"/>
        <v>12.175320548476602</v>
      </c>
    </row>
    <row r="5187" spans="1:10" ht="15.75" thickBot="1" x14ac:dyDescent="0.3">
      <c r="A5187" s="92">
        <f t="shared" si="357"/>
        <v>149</v>
      </c>
      <c r="B5187" s="51" t="s">
        <v>47</v>
      </c>
      <c r="C5187" s="152">
        <v>44041</v>
      </c>
      <c r="D5187" s="4">
        <v>10</v>
      </c>
      <c r="E5187" s="29">
        <v>166</v>
      </c>
      <c r="G5187" s="133" t="e">
        <f>F5187+G5163</f>
        <v>#REF!</v>
      </c>
      <c r="H5187" s="92">
        <f t="shared" si="358"/>
        <v>166</v>
      </c>
      <c r="I5187" s="92">
        <f t="shared" si="360"/>
        <v>5.1119877883565437</v>
      </c>
      <c r="J5187" s="149">
        <f t="shared" si="359"/>
        <v>9.9707730401067103</v>
      </c>
    </row>
    <row r="5188" spans="1:10" ht="15.75" thickBot="1" x14ac:dyDescent="0.3">
      <c r="A5188" s="92">
        <f t="shared" ref="A5188:A5251" si="361">IF(EXACT(B5188,B5187),A5187+1,1)</f>
        <v>150</v>
      </c>
      <c r="B5188" s="51" t="s">
        <v>47</v>
      </c>
      <c r="C5188" s="152">
        <v>44042</v>
      </c>
      <c r="D5188" s="4">
        <v>37</v>
      </c>
      <c r="E5188" s="29">
        <v>203</v>
      </c>
      <c r="G5188" s="133" t="e">
        <f>F5188+G5164</f>
        <v>#REF!</v>
      </c>
      <c r="H5188" s="92">
        <f t="shared" si="358"/>
        <v>203</v>
      </c>
      <c r="I5188" s="92">
        <f t="shared" si="360"/>
        <v>5.3132059790417872</v>
      </c>
      <c r="J5188" s="149">
        <f t="shared" si="359"/>
        <v>7.7204140397695538</v>
      </c>
    </row>
    <row r="5189" spans="1:10" ht="15.75" thickBot="1" x14ac:dyDescent="0.3">
      <c r="A5189" s="92">
        <f t="shared" si="361"/>
        <v>151</v>
      </c>
      <c r="B5189" s="51" t="s">
        <v>47</v>
      </c>
      <c r="C5189" s="152">
        <v>44043</v>
      </c>
      <c r="D5189" s="4">
        <v>8</v>
      </c>
      <c r="E5189" s="29">
        <v>211</v>
      </c>
      <c r="G5189" s="133">
        <f>F5189+G5165</f>
        <v>315</v>
      </c>
      <c r="H5189" s="92">
        <f t="shared" si="358"/>
        <v>211</v>
      </c>
      <c r="I5189" s="92">
        <f t="shared" si="360"/>
        <v>5.3518581334760666</v>
      </c>
      <c r="J5189" s="149">
        <f t="shared" si="359"/>
        <v>7.0877819819352448</v>
      </c>
    </row>
    <row r="5190" spans="1:10" ht="15.75" thickBot="1" x14ac:dyDescent="0.3">
      <c r="A5190" s="92">
        <f t="shared" si="361"/>
        <v>152</v>
      </c>
      <c r="B5190" s="51" t="s">
        <v>47</v>
      </c>
      <c r="C5190" s="152">
        <v>44044</v>
      </c>
      <c r="D5190" s="4">
        <v>20</v>
      </c>
      <c r="E5190" s="29">
        <v>231</v>
      </c>
      <c r="G5190" s="133">
        <f>F5190+G5166</f>
        <v>317</v>
      </c>
      <c r="H5190" s="92">
        <f t="shared" si="358"/>
        <v>231</v>
      </c>
      <c r="I5190" s="92">
        <f t="shared" si="360"/>
        <v>5.4424177105217932</v>
      </c>
      <c r="J5190" s="149">
        <f t="shared" si="359"/>
        <v>6.8674243633456395</v>
      </c>
    </row>
    <row r="5191" spans="1:10" ht="15.75" thickBot="1" x14ac:dyDescent="0.3">
      <c r="A5191" s="92">
        <f t="shared" si="361"/>
        <v>153</v>
      </c>
      <c r="B5191" s="51" t="s">
        <v>47</v>
      </c>
      <c r="C5191" s="152">
        <v>44045</v>
      </c>
      <c r="D5191" s="4">
        <v>34</v>
      </c>
      <c r="E5191" s="29">
        <v>265</v>
      </c>
      <c r="G5191" s="133" t="e">
        <f>F5191+G5167</f>
        <v>#REF!</v>
      </c>
      <c r="H5191" s="92">
        <f t="shared" si="358"/>
        <v>265</v>
      </c>
      <c r="I5191" s="92">
        <f t="shared" si="360"/>
        <v>5.579729825986222</v>
      </c>
      <c r="J5191" s="149">
        <f t="shared" si="359"/>
        <v>6.5782221459678434</v>
      </c>
    </row>
    <row r="5192" spans="1:10" ht="15.75" thickBot="1" x14ac:dyDescent="0.3">
      <c r="A5192" s="92">
        <f t="shared" si="361"/>
        <v>154</v>
      </c>
      <c r="B5192" s="51" t="s">
        <v>47</v>
      </c>
      <c r="C5192" s="152">
        <v>44046</v>
      </c>
      <c r="D5192" s="4">
        <v>8</v>
      </c>
      <c r="E5192" s="29">
        <v>273</v>
      </c>
      <c r="G5192" s="133">
        <f>F5192+G5168</f>
        <v>336</v>
      </c>
      <c r="H5192" s="92">
        <f t="shared" si="358"/>
        <v>273</v>
      </c>
      <c r="I5192" s="92">
        <f t="shared" si="360"/>
        <v>5.6094717951849598</v>
      </c>
      <c r="J5192" s="149">
        <f t="shared" si="359"/>
        <v>6.9279286245526217</v>
      </c>
    </row>
    <row r="5193" spans="1:10" ht="15.75" thickBot="1" x14ac:dyDescent="0.3">
      <c r="A5193" s="92">
        <f t="shared" si="361"/>
        <v>155</v>
      </c>
      <c r="B5193" s="51" t="s">
        <v>47</v>
      </c>
      <c r="C5193" s="152">
        <v>44047</v>
      </c>
      <c r="D5193" s="4">
        <v>24</v>
      </c>
      <c r="E5193" s="29">
        <v>297</v>
      </c>
      <c r="G5193" s="133" t="e">
        <f>F5193+G5169</f>
        <v>#REF!</v>
      </c>
      <c r="H5193" s="92">
        <f t="shared" si="358"/>
        <v>297</v>
      </c>
      <c r="I5193" s="92">
        <f t="shared" si="360"/>
        <v>5.6937321388026998</v>
      </c>
      <c r="J5193" s="149">
        <f t="shared" si="359"/>
        <v>7.3844890459473067</v>
      </c>
    </row>
    <row r="5194" spans="1:10" ht="15.75" thickBot="1" x14ac:dyDescent="0.3">
      <c r="A5194" s="92">
        <f t="shared" si="361"/>
        <v>156</v>
      </c>
      <c r="B5194" s="51" t="s">
        <v>47</v>
      </c>
      <c r="C5194" s="152">
        <v>44048</v>
      </c>
      <c r="D5194" s="4">
        <v>28</v>
      </c>
      <c r="E5194" s="29">
        <v>325</v>
      </c>
      <c r="G5194" s="133" t="e">
        <f>F5194+G5170</f>
        <v>#REF!</v>
      </c>
      <c r="H5194" s="92">
        <f t="shared" si="358"/>
        <v>325</v>
      </c>
      <c r="I5194" s="92">
        <f t="shared" si="360"/>
        <v>5.7838251823297373</v>
      </c>
      <c r="J5194" s="149">
        <f t="shared" si="359"/>
        <v>7.7470873192636738</v>
      </c>
    </row>
    <row r="5195" spans="1:10" ht="15.75" thickBot="1" x14ac:dyDescent="0.3">
      <c r="A5195" s="92">
        <f t="shared" si="361"/>
        <v>157</v>
      </c>
      <c r="B5195" s="51" t="s">
        <v>47</v>
      </c>
      <c r="C5195" s="152">
        <v>44049</v>
      </c>
      <c r="D5195" s="4">
        <v>30</v>
      </c>
      <c r="E5195" s="29">
        <v>355</v>
      </c>
      <c r="F5195" s="4">
        <f>1</f>
        <v>1</v>
      </c>
      <c r="G5195" s="133">
        <f>F5195+G5171</f>
        <v>321</v>
      </c>
      <c r="H5195" s="92">
        <f t="shared" si="358"/>
        <v>355</v>
      </c>
      <c r="I5195" s="92">
        <f t="shared" si="360"/>
        <v>5.872117789475416</v>
      </c>
      <c r="J5195" s="149">
        <f t="shared" si="359"/>
        <v>8.4925883157727071</v>
      </c>
    </row>
    <row r="5196" spans="1:10" ht="15.75" thickBot="1" x14ac:dyDescent="0.3">
      <c r="A5196" s="92">
        <f t="shared" si="361"/>
        <v>158</v>
      </c>
      <c r="B5196" s="51" t="s">
        <v>47</v>
      </c>
      <c r="C5196" s="152">
        <v>44050</v>
      </c>
      <c r="D5196" s="4">
        <v>9</v>
      </c>
      <c r="E5196" s="29">
        <v>364</v>
      </c>
      <c r="G5196" s="133">
        <f>F5196+G5172</f>
        <v>362</v>
      </c>
      <c r="H5196" s="92">
        <f t="shared" si="358"/>
        <v>364</v>
      </c>
      <c r="I5196" s="92">
        <f t="shared" si="360"/>
        <v>5.8971538676367405</v>
      </c>
      <c r="J5196" s="149">
        <f t="shared" si="359"/>
        <v>8.739618898053827</v>
      </c>
    </row>
    <row r="5197" spans="1:10" ht="15.75" thickBot="1" x14ac:dyDescent="0.3">
      <c r="A5197" s="92">
        <f t="shared" si="361"/>
        <v>159</v>
      </c>
      <c r="B5197" s="51" t="s">
        <v>47</v>
      </c>
      <c r="C5197" s="152">
        <v>44051</v>
      </c>
      <c r="D5197" s="4">
        <v>9</v>
      </c>
      <c r="E5197" s="29">
        <v>373</v>
      </c>
      <c r="G5197" s="133" t="e">
        <f>F5197+G5173</f>
        <v>#REF!</v>
      </c>
      <c r="H5197" s="92">
        <f t="shared" si="358"/>
        <v>373</v>
      </c>
      <c r="I5197" s="92">
        <f t="shared" si="360"/>
        <v>5.9215784196438159</v>
      </c>
      <c r="J5197" s="149">
        <f t="shared" si="359"/>
        <v>10.005430431707632</v>
      </c>
    </row>
    <row r="5198" spans="1:10" ht="15.75" thickBot="1" x14ac:dyDescent="0.3">
      <c r="A5198" s="92">
        <f t="shared" si="361"/>
        <v>160</v>
      </c>
      <c r="B5198" s="51" t="s">
        <v>47</v>
      </c>
      <c r="C5198" s="152">
        <v>44052</v>
      </c>
      <c r="D5198" s="4">
        <v>26</v>
      </c>
      <c r="E5198" s="29">
        <v>399</v>
      </c>
      <c r="G5198" s="133">
        <f>F5198+G5174</f>
        <v>219</v>
      </c>
      <c r="H5198" s="92">
        <f t="shared" si="358"/>
        <v>399</v>
      </c>
      <c r="I5198" s="92">
        <f t="shared" si="360"/>
        <v>5.9889614168898637</v>
      </c>
      <c r="J5198" s="149">
        <f t="shared" si="359"/>
        <v>11.363707127387723</v>
      </c>
    </row>
    <row r="5199" spans="1:10" ht="15.75" thickBot="1" x14ac:dyDescent="0.3">
      <c r="A5199" s="92">
        <f t="shared" si="361"/>
        <v>161</v>
      </c>
      <c r="B5199" s="51" t="s">
        <v>47</v>
      </c>
      <c r="C5199" s="152">
        <v>44053</v>
      </c>
      <c r="D5199" s="4">
        <v>27</v>
      </c>
      <c r="E5199" s="29">
        <v>426</v>
      </c>
      <c r="G5199" s="133">
        <f>F5199+G5175</f>
        <v>56</v>
      </c>
      <c r="H5199" s="92">
        <f t="shared" si="358"/>
        <v>426</v>
      </c>
      <c r="I5199" s="92">
        <f t="shared" si="360"/>
        <v>6.0544393462693709</v>
      </c>
      <c r="J5199" s="149">
        <f t="shared" si="359"/>
        <v>11.577226808874299</v>
      </c>
    </row>
    <row r="5200" spans="1:10" ht="15.75" thickBot="1" x14ac:dyDescent="0.3">
      <c r="A5200" s="92">
        <f t="shared" si="361"/>
        <v>162</v>
      </c>
      <c r="B5200" s="51" t="s">
        <v>47</v>
      </c>
      <c r="C5200" s="152">
        <v>44054</v>
      </c>
      <c r="D5200" s="4">
        <v>30</v>
      </c>
      <c r="E5200" s="29">
        <v>456</v>
      </c>
      <c r="G5200" s="133">
        <f>F5200+G5176</f>
        <v>52</v>
      </c>
      <c r="H5200" s="92">
        <f t="shared" si="358"/>
        <v>456</v>
      </c>
      <c r="I5200" s="92">
        <f t="shared" si="360"/>
        <v>6.1224928095143865</v>
      </c>
      <c r="J5200" s="149">
        <f t="shared" si="359"/>
        <v>12.311279876618933</v>
      </c>
    </row>
    <row r="5201" spans="1:10" ht="15.75" thickBot="1" x14ac:dyDescent="0.3">
      <c r="A5201" s="92">
        <f t="shared" si="361"/>
        <v>163</v>
      </c>
      <c r="B5201" s="51" t="s">
        <v>47</v>
      </c>
      <c r="C5201" s="152">
        <v>44055</v>
      </c>
      <c r="D5201" s="4">
        <v>32</v>
      </c>
      <c r="E5201" s="29">
        <f>D5201+E5177</f>
        <v>135</v>
      </c>
      <c r="G5201" s="133">
        <f>F5201+G5177</f>
        <v>32</v>
      </c>
      <c r="H5201" s="92">
        <f t="shared" si="358"/>
        <v>488</v>
      </c>
      <c r="I5201" s="92">
        <f t="shared" si="360"/>
        <v>6.1903154058531475</v>
      </c>
      <c r="J5201" s="149">
        <f t="shared" si="359"/>
        <v>12.557701775491322</v>
      </c>
    </row>
    <row r="5202" spans="1:10" ht="15.75" thickBot="1" x14ac:dyDescent="0.3">
      <c r="A5202" s="92">
        <f t="shared" si="361"/>
        <v>164</v>
      </c>
      <c r="B5202" s="51" t="s">
        <v>47</v>
      </c>
      <c r="C5202" s="152">
        <v>44056</v>
      </c>
      <c r="D5202" s="4">
        <v>21</v>
      </c>
      <c r="E5202" s="29">
        <f>D5202+E5178</f>
        <v>124</v>
      </c>
      <c r="G5202" s="133">
        <f>F5202+G5178</f>
        <v>78</v>
      </c>
      <c r="H5202" s="92">
        <f t="shared" si="358"/>
        <v>509</v>
      </c>
      <c r="I5202" s="92">
        <f t="shared" si="360"/>
        <v>6.2324480165505225</v>
      </c>
      <c r="J5202" s="149">
        <f t="shared" si="359"/>
        <v>12.504318503461647</v>
      </c>
    </row>
    <row r="5203" spans="1:10" ht="15.75" thickBot="1" x14ac:dyDescent="0.3">
      <c r="A5203" s="92">
        <f t="shared" si="361"/>
        <v>165</v>
      </c>
      <c r="B5203" s="51" t="s">
        <v>47</v>
      </c>
      <c r="C5203" s="152">
        <v>44057</v>
      </c>
      <c r="D5203" s="4">
        <f>32-1</f>
        <v>31</v>
      </c>
      <c r="E5203" s="29">
        <f>D5203+E5179</f>
        <v>135</v>
      </c>
      <c r="G5203" s="133">
        <f>F5203+G5179</f>
        <v>4</v>
      </c>
      <c r="H5203" s="92">
        <f t="shared" si="358"/>
        <v>540</v>
      </c>
      <c r="I5203" s="92">
        <f t="shared" si="360"/>
        <v>6.2915691395583204</v>
      </c>
      <c r="J5203" s="149">
        <f t="shared" si="359"/>
        <v>11.674361327351669</v>
      </c>
    </row>
    <row r="5204" spans="1:10" ht="15.75" thickBot="1" x14ac:dyDescent="0.3">
      <c r="A5204" s="92">
        <f t="shared" si="361"/>
        <v>166</v>
      </c>
      <c r="B5204" s="51" t="s">
        <v>47</v>
      </c>
      <c r="C5204" s="152">
        <v>44058</v>
      </c>
      <c r="D5204" s="4">
        <v>28</v>
      </c>
      <c r="E5204" s="29">
        <f>D5204+E5180</f>
        <v>134</v>
      </c>
      <c r="G5204" s="133">
        <f>F5204+G5180</f>
        <v>83</v>
      </c>
      <c r="H5204" s="92">
        <f t="shared" si="358"/>
        <v>568</v>
      </c>
      <c r="I5204" s="92">
        <f t="shared" si="360"/>
        <v>6.3421214187211516</v>
      </c>
      <c r="J5204" s="149">
        <f t="shared" si="359"/>
        <v>11.509775005532193</v>
      </c>
    </row>
    <row r="5205" spans="1:10" ht="15.75" thickBot="1" x14ac:dyDescent="0.3">
      <c r="A5205" s="92">
        <f t="shared" si="361"/>
        <v>167</v>
      </c>
      <c r="B5205" s="51" t="s">
        <v>47</v>
      </c>
      <c r="C5205" s="152">
        <v>44059</v>
      </c>
      <c r="D5205" s="4">
        <v>42</v>
      </c>
      <c r="E5205" s="29">
        <f>D5205+E5181</f>
        <v>148</v>
      </c>
      <c r="G5205" s="133">
        <f>F5205+G5181</f>
        <v>99</v>
      </c>
      <c r="H5205" s="92">
        <f t="shared" si="358"/>
        <v>610</v>
      </c>
      <c r="I5205" s="92">
        <f t="shared" si="360"/>
        <v>6.4134589571673573</v>
      </c>
      <c r="J5205" s="149">
        <f t="shared" si="359"/>
        <v>11.740546949192241</v>
      </c>
    </row>
    <row r="5206" spans="1:10" ht="15.75" thickBot="1" x14ac:dyDescent="0.3">
      <c r="A5206" s="92">
        <f t="shared" si="361"/>
        <v>168</v>
      </c>
      <c r="B5206" s="51" t="s">
        <v>47</v>
      </c>
      <c r="C5206" s="152">
        <v>44060</v>
      </c>
      <c r="D5206" s="4">
        <v>30</v>
      </c>
      <c r="E5206" s="29">
        <f>D5206+E5182</f>
        <v>140</v>
      </c>
      <c r="G5206" s="133">
        <f>F5206+G5182</f>
        <v>8</v>
      </c>
      <c r="H5206" s="92">
        <f t="shared" si="358"/>
        <v>640</v>
      </c>
      <c r="I5206" s="92">
        <f t="shared" si="360"/>
        <v>6.4614681763537174</v>
      </c>
      <c r="J5206" s="149">
        <f t="shared" si="359"/>
        <v>12.083323994236334</v>
      </c>
    </row>
    <row r="5207" spans="1:10" ht="15.75" thickBot="1" x14ac:dyDescent="0.3">
      <c r="A5207" s="92">
        <f t="shared" si="361"/>
        <v>169</v>
      </c>
      <c r="B5207" s="51" t="s">
        <v>47</v>
      </c>
      <c r="C5207" s="152">
        <v>44061</v>
      </c>
      <c r="D5207" s="4">
        <v>44</v>
      </c>
      <c r="E5207" s="29">
        <v>678</v>
      </c>
      <c r="G5207" s="133">
        <f>F5207+G5183</f>
        <v>0</v>
      </c>
      <c r="H5207" s="92">
        <f t="shared" si="358"/>
        <v>684</v>
      </c>
      <c r="I5207" s="92">
        <f t="shared" si="360"/>
        <v>6.5279579176225502</v>
      </c>
      <c r="J5207" s="149">
        <f t="shared" si="359"/>
        <v>12.161480884605298</v>
      </c>
    </row>
    <row r="5208" spans="1:10" ht="15.75" thickBot="1" x14ac:dyDescent="0.3">
      <c r="A5208" s="92">
        <f t="shared" si="361"/>
        <v>170</v>
      </c>
      <c r="B5208" s="51" t="s">
        <v>47</v>
      </c>
      <c r="C5208" s="152">
        <v>44062</v>
      </c>
      <c r="D5208" s="4">
        <v>104</v>
      </c>
      <c r="E5208" s="29">
        <f>D5208+E5184</f>
        <v>230</v>
      </c>
      <c r="G5208" s="133">
        <f>F5208+G5184</f>
        <v>117</v>
      </c>
      <c r="H5208" s="92">
        <f t="shared" si="358"/>
        <v>788</v>
      </c>
      <c r="I5208" s="92">
        <f t="shared" si="360"/>
        <v>6.6694980898578793</v>
      </c>
      <c r="J5208" s="149">
        <f t="shared" si="359"/>
        <v>10.756666811721406</v>
      </c>
    </row>
    <row r="5209" spans="1:10" ht="15.75" thickBot="1" x14ac:dyDescent="0.3">
      <c r="A5209" s="92">
        <f t="shared" si="361"/>
        <v>171</v>
      </c>
      <c r="B5209" s="52" t="s">
        <v>47</v>
      </c>
      <c r="C5209" s="152">
        <v>44063</v>
      </c>
      <c r="D5209" s="4">
        <v>55</v>
      </c>
      <c r="E5209" s="136">
        <f>D5209+E5185</f>
        <v>194</v>
      </c>
      <c r="F5209" s="4">
        <v>1</v>
      </c>
      <c r="G5209" s="134" t="e">
        <f>F5209+G5185</f>
        <v>#REF!</v>
      </c>
      <c r="H5209" s="92">
        <f t="shared" si="358"/>
        <v>843</v>
      </c>
      <c r="I5209" s="92">
        <f t="shared" si="360"/>
        <v>6.7369669580018554</v>
      </c>
      <c r="J5209" s="149">
        <f t="shared" si="359"/>
        <v>9.6609147897277694</v>
      </c>
    </row>
    <row r="5210" spans="1:10" ht="15.75" thickBot="1" x14ac:dyDescent="0.3">
      <c r="A5210" s="92">
        <f t="shared" si="361"/>
        <v>172</v>
      </c>
      <c r="B5210" s="148" t="s">
        <v>47</v>
      </c>
      <c r="C5210" s="152">
        <v>44064</v>
      </c>
      <c r="D5210" s="4">
        <v>67</v>
      </c>
      <c r="E5210" s="135">
        <f>D5210+E5186</f>
        <v>223</v>
      </c>
      <c r="G5210" s="132" t="e">
        <f>F5210+G5186</f>
        <v>#REF!</v>
      </c>
      <c r="H5210" s="92">
        <f t="shared" si="358"/>
        <v>910</v>
      </c>
      <c r="I5210" s="92">
        <f t="shared" si="360"/>
        <v>6.8134445995108956</v>
      </c>
      <c r="J5210" s="149">
        <f t="shared" si="359"/>
        <v>9.010321270449241</v>
      </c>
    </row>
    <row r="5211" spans="1:10" ht="15.75" thickBot="1" x14ac:dyDescent="0.3">
      <c r="A5211" s="92">
        <f t="shared" si="361"/>
        <v>173</v>
      </c>
      <c r="B5211" s="51" t="s">
        <v>47</v>
      </c>
      <c r="C5211" s="152">
        <v>44065</v>
      </c>
      <c r="D5211" s="4">
        <v>72</v>
      </c>
      <c r="E5211" s="29">
        <f>D5211+E5187</f>
        <v>238</v>
      </c>
      <c r="G5211" s="133" t="e">
        <f>F5211+G5187</f>
        <v>#REF!</v>
      </c>
      <c r="H5211" s="92">
        <f t="shared" si="358"/>
        <v>982</v>
      </c>
      <c r="I5211" s="92">
        <f t="shared" si="360"/>
        <v>6.8895913083544658</v>
      </c>
      <c r="J5211" s="149">
        <f t="shared" si="359"/>
        <v>8.5620865839623477</v>
      </c>
    </row>
    <row r="5212" spans="1:10" ht="15.75" thickBot="1" x14ac:dyDescent="0.3">
      <c r="A5212" s="92">
        <f t="shared" si="361"/>
        <v>174</v>
      </c>
      <c r="B5212" s="51" t="s">
        <v>47</v>
      </c>
      <c r="C5212" s="152">
        <v>44066</v>
      </c>
      <c r="D5212" s="4">
        <v>77</v>
      </c>
      <c r="E5212" s="29">
        <f>D5212+E5188</f>
        <v>280</v>
      </c>
      <c r="G5212" s="133" t="e">
        <f>F5212+G5188</f>
        <v>#REF!</v>
      </c>
      <c r="H5212" s="92">
        <f t="shared" si="358"/>
        <v>1059</v>
      </c>
      <c r="I5212" s="92">
        <f t="shared" si="360"/>
        <v>6.9650803456014065</v>
      </c>
      <c r="J5212" s="149">
        <f t="shared" si="359"/>
        <v>8.4067646292457177</v>
      </c>
    </row>
    <row r="5213" spans="1:10" ht="15.75" thickBot="1" x14ac:dyDescent="0.3">
      <c r="A5213" s="92">
        <f t="shared" si="361"/>
        <v>175</v>
      </c>
      <c r="B5213" s="51" t="s">
        <v>47</v>
      </c>
      <c r="C5213" s="152">
        <v>44067</v>
      </c>
      <c r="D5213" s="4">
        <v>115</v>
      </c>
      <c r="E5213" s="29">
        <f>D5213+E5189</f>
        <v>326</v>
      </c>
      <c r="G5213" s="133">
        <f>F5213+G5189</f>
        <v>315</v>
      </c>
      <c r="H5213" s="92">
        <f t="shared" si="358"/>
        <v>1174</v>
      </c>
      <c r="I5213" s="92">
        <f t="shared" si="360"/>
        <v>7.0681720003880422</v>
      </c>
      <c r="J5213" s="149">
        <f t="shared" si="359"/>
        <v>8.1213499207001139</v>
      </c>
    </row>
    <row r="5214" spans="1:10" ht="15.75" thickBot="1" x14ac:dyDescent="0.3">
      <c r="A5214" s="92">
        <f t="shared" si="361"/>
        <v>176</v>
      </c>
      <c r="B5214" s="51" t="s">
        <v>47</v>
      </c>
      <c r="C5214" s="152">
        <v>44068</v>
      </c>
      <c r="D5214" s="4">
        <v>113</v>
      </c>
      <c r="E5214" s="29">
        <f>D5214+E5190</f>
        <v>344</v>
      </c>
      <c r="F5214" s="4">
        <f>1</f>
        <v>1</v>
      </c>
      <c r="G5214" s="133">
        <f>F5214+G5190</f>
        <v>318</v>
      </c>
      <c r="H5214" s="92">
        <f t="shared" si="358"/>
        <v>1287</v>
      </c>
      <c r="I5214" s="92">
        <f t="shared" si="360"/>
        <v>7.160069207596127</v>
      </c>
      <c r="J5214" s="149">
        <f t="shared" si="359"/>
        <v>8.110784220657937</v>
      </c>
    </row>
    <row r="5215" spans="1:10" ht="15.75" thickBot="1" x14ac:dyDescent="0.3">
      <c r="A5215" s="92">
        <f t="shared" si="361"/>
        <v>177</v>
      </c>
      <c r="B5215" s="51" t="s">
        <v>47</v>
      </c>
      <c r="C5215" s="152">
        <v>44069</v>
      </c>
      <c r="D5215" s="4">
        <v>68</v>
      </c>
      <c r="E5215" s="29">
        <f>D5215+E5191</f>
        <v>333</v>
      </c>
      <c r="G5215" s="133" t="e">
        <f>F5215+G5191</f>
        <v>#REF!</v>
      </c>
      <c r="H5215" s="92">
        <f t="shared" si="358"/>
        <v>1355</v>
      </c>
      <c r="I5215" s="92">
        <f t="shared" si="360"/>
        <v>7.2115567333138015</v>
      </c>
      <c r="J5215" s="149">
        <f t="shared" si="359"/>
        <v>8.6263517275324411</v>
      </c>
    </row>
    <row r="5216" spans="1:10" ht="15.75" thickBot="1" x14ac:dyDescent="0.3">
      <c r="A5216" s="92">
        <f t="shared" si="361"/>
        <v>178</v>
      </c>
      <c r="B5216" s="51" t="s">
        <v>47</v>
      </c>
      <c r="C5216" s="152">
        <v>44070</v>
      </c>
      <c r="D5216" s="4">
        <v>120</v>
      </c>
      <c r="E5216" s="29">
        <f>D5216+E5192</f>
        <v>393</v>
      </c>
      <c r="F5216" s="4">
        <f>1</f>
        <v>1</v>
      </c>
      <c r="G5216" s="133">
        <f>F5216+G5192</f>
        <v>337</v>
      </c>
      <c r="H5216" s="92">
        <f t="shared" si="358"/>
        <v>1475</v>
      </c>
      <c r="I5216" s="92">
        <f t="shared" si="360"/>
        <v>7.2964132687739198</v>
      </c>
      <c r="J5216" s="149">
        <f t="shared" si="359"/>
        <v>8.5357819926492144</v>
      </c>
    </row>
    <row r="5217" spans="1:10" ht="15.75" thickBot="1" x14ac:dyDescent="0.3">
      <c r="A5217" s="92">
        <f t="shared" si="361"/>
        <v>179</v>
      </c>
      <c r="B5217" s="51" t="s">
        <v>47</v>
      </c>
      <c r="C5217" s="152">
        <v>44071</v>
      </c>
      <c r="D5217" s="4">
        <v>135</v>
      </c>
      <c r="E5217" s="29">
        <f>D5217+E5193</f>
        <v>432</v>
      </c>
      <c r="F5217" s="4">
        <f>4+1</f>
        <v>5</v>
      </c>
      <c r="G5217" s="133" t="e">
        <f>F5217+G5193</f>
        <v>#REF!</v>
      </c>
      <c r="H5217" s="92">
        <f t="shared" si="358"/>
        <v>1610</v>
      </c>
      <c r="I5217" s="92">
        <f t="shared" si="360"/>
        <v>7.383989457978509</v>
      </c>
      <c r="J5217" s="149">
        <f t="shared" si="359"/>
        <v>8.4884443087146071</v>
      </c>
    </row>
    <row r="5218" spans="1:10" ht="15.75" thickBot="1" x14ac:dyDescent="0.3">
      <c r="A5218" s="92">
        <f t="shared" si="361"/>
        <v>180</v>
      </c>
      <c r="B5218" s="51" t="s">
        <v>47</v>
      </c>
      <c r="C5218" s="152">
        <v>44072</v>
      </c>
      <c r="D5218" s="4">
        <v>223</v>
      </c>
      <c r="E5218" s="29">
        <f>D5218+E5194</f>
        <v>548</v>
      </c>
      <c r="G5218" s="133" t="e">
        <f>F5218+G5194</f>
        <v>#REF!</v>
      </c>
      <c r="H5218" s="92">
        <f t="shared" si="358"/>
        <v>1833</v>
      </c>
      <c r="I5218" s="92">
        <f t="shared" si="360"/>
        <v>7.5137092478397047</v>
      </c>
      <c r="J5218" s="149">
        <f t="shared" si="359"/>
        <v>8.0871860856465627</v>
      </c>
    </row>
    <row r="5219" spans="1:10" ht="15.75" thickBot="1" x14ac:dyDescent="0.3">
      <c r="A5219" s="92">
        <f t="shared" si="361"/>
        <v>181</v>
      </c>
      <c r="B5219" s="51" t="s">
        <v>47</v>
      </c>
      <c r="C5219" s="152">
        <v>44073</v>
      </c>
      <c r="D5219" s="4">
        <v>166</v>
      </c>
      <c r="E5219" s="29">
        <f>D5219+E5195</f>
        <v>521</v>
      </c>
      <c r="G5219" s="133">
        <f>F5219+G5195</f>
        <v>321</v>
      </c>
      <c r="H5219" s="92">
        <f t="shared" si="358"/>
        <v>1999</v>
      </c>
      <c r="I5219" s="92">
        <f t="shared" si="360"/>
        <v>7.6004023345003997</v>
      </c>
      <c r="J5219" s="149">
        <f t="shared" si="359"/>
        <v>7.8347457567097658</v>
      </c>
    </row>
    <row r="5220" spans="1:10" ht="15.75" thickBot="1" x14ac:dyDescent="0.3">
      <c r="A5220" s="92">
        <f t="shared" si="361"/>
        <v>182</v>
      </c>
      <c r="B5220" s="51" t="s">
        <v>47</v>
      </c>
      <c r="C5220" s="152">
        <v>44074</v>
      </c>
      <c r="D5220" s="4">
        <v>250</v>
      </c>
      <c r="E5220" s="29">
        <f>D5220+E5196</f>
        <v>614</v>
      </c>
      <c r="F5220" s="4">
        <f>1</f>
        <v>1</v>
      </c>
      <c r="G5220" s="133">
        <f>F5220+G5196</f>
        <v>363</v>
      </c>
      <c r="H5220" s="92">
        <f t="shared" si="358"/>
        <v>2249</v>
      </c>
      <c r="I5220" s="92">
        <f t="shared" si="360"/>
        <v>7.7182409519593156</v>
      </c>
      <c r="J5220" s="149">
        <f t="shared" si="359"/>
        <v>7.5165240055421387</v>
      </c>
    </row>
    <row r="5221" spans="1:10" ht="15.75" thickBot="1" x14ac:dyDescent="0.3">
      <c r="A5221" s="92">
        <f t="shared" si="361"/>
        <v>183</v>
      </c>
      <c r="B5221" s="51" t="s">
        <v>47</v>
      </c>
      <c r="C5221" s="152">
        <v>44075</v>
      </c>
      <c r="D5221" s="4">
        <v>236</v>
      </c>
      <c r="E5221" s="29">
        <f>D5221+E5197</f>
        <v>609</v>
      </c>
      <c r="G5221" s="133" t="e">
        <f>F5221+G5197</f>
        <v>#REF!</v>
      </c>
      <c r="H5221" s="92">
        <f t="shared" si="358"/>
        <v>2485</v>
      </c>
      <c r="I5221" s="92">
        <f t="shared" si="360"/>
        <v>7.8180279385307294</v>
      </c>
      <c r="J5221" s="149">
        <f t="shared" si="359"/>
        <v>7.1171800483912673</v>
      </c>
    </row>
    <row r="5222" spans="1:10" ht="15.75" thickBot="1" x14ac:dyDescent="0.3">
      <c r="A5222" s="92">
        <f t="shared" si="361"/>
        <v>184</v>
      </c>
      <c r="B5222" s="51" t="s">
        <v>47</v>
      </c>
      <c r="C5222" s="152">
        <v>44076</v>
      </c>
      <c r="D5222" s="4">
        <v>324</v>
      </c>
      <c r="E5222" s="29">
        <f>D5222+E5198</f>
        <v>723</v>
      </c>
      <c r="G5222" s="133">
        <f>F5222+G5198</f>
        <v>219</v>
      </c>
      <c r="H5222" s="92">
        <f t="shared" ref="H5222:H5257" si="362">IF(EXACT(B5222,B5221),D5222+H5221,E5222)</f>
        <v>2809</v>
      </c>
      <c r="I5222" s="92">
        <f t="shared" si="360"/>
        <v>7.9405838271042439</v>
      </c>
      <c r="J5222" s="149">
        <f t="shared" si="359"/>
        <v>6.6158706933932807</v>
      </c>
    </row>
    <row r="5223" spans="1:10" ht="15.75" thickBot="1" x14ac:dyDescent="0.3">
      <c r="A5223" s="92">
        <f t="shared" si="361"/>
        <v>185</v>
      </c>
      <c r="B5223" s="51" t="s">
        <v>47</v>
      </c>
      <c r="C5223" s="152">
        <v>44077</v>
      </c>
      <c r="D5223" s="4">
        <v>272</v>
      </c>
      <c r="E5223" s="29">
        <f>D5223+E5199</f>
        <v>698</v>
      </c>
      <c r="G5223" s="133">
        <f>F5223+G5199</f>
        <v>56</v>
      </c>
      <c r="H5223" s="92">
        <f t="shared" si="362"/>
        <v>3081</v>
      </c>
      <c r="I5223" s="92">
        <f t="shared" si="360"/>
        <v>8.0330094985966678</v>
      </c>
      <c r="J5223" s="149">
        <f t="shared" si="359"/>
        <v>6.4910537007876989</v>
      </c>
    </row>
    <row r="5224" spans="1:10" ht="15.75" thickBot="1" x14ac:dyDescent="0.3">
      <c r="A5224" s="92">
        <f t="shared" si="361"/>
        <v>186</v>
      </c>
      <c r="B5224" s="51" t="s">
        <v>47</v>
      </c>
      <c r="C5224" s="152">
        <v>44078</v>
      </c>
      <c r="D5224" s="4">
        <v>310</v>
      </c>
      <c r="E5224" s="29">
        <f>D5224+E5200</f>
        <v>766</v>
      </c>
      <c r="G5224" s="133">
        <f>F5224+G5200</f>
        <v>52</v>
      </c>
      <c r="H5224" s="92">
        <f t="shared" si="362"/>
        <v>3391</v>
      </c>
      <c r="I5224" s="92">
        <f t="shared" si="360"/>
        <v>8.128880142125638</v>
      </c>
      <c r="J5224" s="149">
        <f t="shared" si="359"/>
        <v>6.5193061322301764</v>
      </c>
    </row>
    <row r="5225" spans="1:10" ht="15.75" thickBot="1" x14ac:dyDescent="0.3">
      <c r="A5225" s="92">
        <f t="shared" si="361"/>
        <v>187</v>
      </c>
      <c r="B5225" s="51" t="s">
        <v>47</v>
      </c>
      <c r="C5225" s="152">
        <v>44079</v>
      </c>
      <c r="D5225" s="4">
        <v>307</v>
      </c>
      <c r="E5225" s="29">
        <f>D5225+E5201</f>
        <v>442</v>
      </c>
      <c r="F5225" s="4">
        <f>1</f>
        <v>1</v>
      </c>
      <c r="G5225" s="133">
        <f>F5225+G5201</f>
        <v>33</v>
      </c>
      <c r="H5225" s="92">
        <f t="shared" si="362"/>
        <v>3698</v>
      </c>
      <c r="I5225" s="92">
        <f t="shared" si="360"/>
        <v>8.2155474119470693</v>
      </c>
      <c r="J5225" s="149">
        <f t="shared" si="359"/>
        <v>6.7529074746089774</v>
      </c>
    </row>
    <row r="5226" spans="1:10" ht="15.75" thickBot="1" x14ac:dyDescent="0.3">
      <c r="A5226" s="92">
        <f t="shared" si="361"/>
        <v>188</v>
      </c>
      <c r="B5226" s="51" t="s">
        <v>47</v>
      </c>
      <c r="C5226" s="152">
        <v>44080</v>
      </c>
      <c r="D5226" s="4">
        <v>262</v>
      </c>
      <c r="E5226" s="29">
        <f>D5226+E5202</f>
        <v>386</v>
      </c>
      <c r="G5226" s="133">
        <f>F5226+G5202</f>
        <v>78</v>
      </c>
      <c r="H5226" s="92">
        <f t="shared" si="362"/>
        <v>3960</v>
      </c>
      <c r="I5226" s="92">
        <f t="shared" si="360"/>
        <v>8.2839993042485265</v>
      </c>
      <c r="J5226" s="149">
        <f t="shared" si="359"/>
        <v>7.0177793209028421</v>
      </c>
    </row>
    <row r="5227" spans="1:10" ht="15.75" thickBot="1" x14ac:dyDescent="0.3">
      <c r="A5227" s="92">
        <f t="shared" si="361"/>
        <v>189</v>
      </c>
      <c r="B5227" s="51" t="s">
        <v>47</v>
      </c>
      <c r="C5227" s="152">
        <v>44081</v>
      </c>
      <c r="D5227" s="4">
        <v>509</v>
      </c>
      <c r="E5227" s="29">
        <f>D5227+E5203</f>
        <v>644</v>
      </c>
      <c r="F5227" s="4">
        <f>1</f>
        <v>1</v>
      </c>
      <c r="G5227" s="133">
        <f>F5227+G5203</f>
        <v>5</v>
      </c>
      <c r="H5227" s="92">
        <f t="shared" si="362"/>
        <v>4469</v>
      </c>
      <c r="I5227" s="92">
        <f t="shared" si="360"/>
        <v>8.4049199489334523</v>
      </c>
      <c r="J5227" s="149">
        <f t="shared" si="359"/>
        <v>7.2262232535024928</v>
      </c>
    </row>
    <row r="5228" spans="1:10" ht="15.75" thickBot="1" x14ac:dyDescent="0.3">
      <c r="A5228" s="92">
        <f t="shared" si="361"/>
        <v>190</v>
      </c>
      <c r="B5228" s="51" t="s">
        <v>47</v>
      </c>
      <c r="C5228" s="152">
        <v>44082</v>
      </c>
      <c r="D5228" s="4">
        <v>283</v>
      </c>
      <c r="E5228" s="29">
        <f>D5228+E5204</f>
        <v>417</v>
      </c>
      <c r="F5228" s="4">
        <f>1</f>
        <v>1</v>
      </c>
      <c r="G5228" s="133">
        <f>F5228+G5204</f>
        <v>84</v>
      </c>
      <c r="H5228" s="92">
        <f t="shared" si="362"/>
        <v>4752</v>
      </c>
      <c r="I5228" s="92">
        <f t="shared" si="360"/>
        <v>8.4663208610424814</v>
      </c>
      <c r="J5228" s="149">
        <f t="shared" si="359"/>
        <v>7.562226540033425</v>
      </c>
    </row>
    <row r="5229" spans="1:10" ht="15.75" thickBot="1" x14ac:dyDescent="0.3">
      <c r="A5229" s="92">
        <f t="shared" si="361"/>
        <v>191</v>
      </c>
      <c r="B5229" s="51" t="s">
        <v>47</v>
      </c>
      <c r="C5229" s="152">
        <v>44083</v>
      </c>
      <c r="D5229" s="4">
        <v>390</v>
      </c>
      <c r="E5229" s="29">
        <f>D5229+E5205</f>
        <v>538</v>
      </c>
      <c r="G5229" s="133">
        <f>F5229+G5205</f>
        <v>99</v>
      </c>
      <c r="H5229" s="92">
        <f t="shared" si="362"/>
        <v>5142</v>
      </c>
      <c r="I5229" s="92">
        <f t="shared" si="360"/>
        <v>8.5451973878258354</v>
      </c>
      <c r="J5229" s="149">
        <f t="shared" si="359"/>
        <v>7.9809440477882418</v>
      </c>
    </row>
    <row r="5230" spans="1:10" ht="15.75" thickBot="1" x14ac:dyDescent="0.3">
      <c r="A5230" s="92">
        <f t="shared" si="361"/>
        <v>192</v>
      </c>
      <c r="B5230" s="51" t="s">
        <v>47</v>
      </c>
      <c r="C5230" s="152">
        <v>44084</v>
      </c>
      <c r="D5230" s="1">
        <v>283</v>
      </c>
      <c r="E5230" s="29">
        <f>D5230+E5206</f>
        <v>423</v>
      </c>
      <c r="G5230" s="133">
        <f>F5230+G5206</f>
        <v>8</v>
      </c>
      <c r="H5230" s="92">
        <f t="shared" si="362"/>
        <v>5425</v>
      </c>
      <c r="I5230" s="92">
        <f t="shared" si="360"/>
        <v>8.5987731784086598</v>
      </c>
      <c r="J5230" s="149">
        <f t="shared" si="359"/>
        <v>8.4197985129998774</v>
      </c>
    </row>
    <row r="5231" spans="1:10" ht="15.75" thickBot="1" x14ac:dyDescent="0.3">
      <c r="A5231" s="92">
        <f t="shared" si="361"/>
        <v>193</v>
      </c>
      <c r="B5231" s="51" t="s">
        <v>47</v>
      </c>
      <c r="C5231" s="152">
        <v>44085</v>
      </c>
      <c r="D5231" s="4">
        <v>472</v>
      </c>
      <c r="E5231" s="29">
        <f>D5231+E5207</f>
        <v>1150</v>
      </c>
      <c r="F5231" s="4">
        <f>1</f>
        <v>1</v>
      </c>
      <c r="G5231" s="133">
        <f>F5231+G5207</f>
        <v>1</v>
      </c>
      <c r="H5231" s="92">
        <f t="shared" si="362"/>
        <v>5897</v>
      </c>
      <c r="I5231" s="92">
        <f t="shared" si="360"/>
        <v>8.6821990260005037</v>
      </c>
      <c r="J5231" s="149">
        <f t="shared" si="359"/>
        <v>8.7761889122883066</v>
      </c>
    </row>
    <row r="5232" spans="1:10" ht="15.75" thickBot="1" x14ac:dyDescent="0.3">
      <c r="A5232" s="92">
        <f t="shared" si="361"/>
        <v>194</v>
      </c>
      <c r="B5232" s="51" t="s">
        <v>47</v>
      </c>
      <c r="C5232" s="152">
        <v>44086</v>
      </c>
      <c r="D5232" s="4">
        <v>154</v>
      </c>
      <c r="E5232" s="29">
        <f>D5232+E5208</f>
        <v>384</v>
      </c>
      <c r="F5232" s="4">
        <f>1</f>
        <v>1</v>
      </c>
      <c r="G5232" s="133">
        <f>F5232+G5208</f>
        <v>118</v>
      </c>
      <c r="H5232" s="92">
        <f t="shared" si="362"/>
        <v>6051</v>
      </c>
      <c r="I5232" s="92">
        <f t="shared" si="360"/>
        <v>8.7079788266223215</v>
      </c>
      <c r="J5232" s="149">
        <f t="shared" si="359"/>
        <v>9.5473961481031679</v>
      </c>
    </row>
    <row r="5233" spans="1:10" ht="15.75" thickBot="1" x14ac:dyDescent="0.3">
      <c r="A5233" s="92">
        <f t="shared" si="361"/>
        <v>195</v>
      </c>
      <c r="B5233" s="52" t="s">
        <v>47</v>
      </c>
      <c r="C5233" s="152">
        <v>44087</v>
      </c>
      <c r="D5233" s="4">
        <v>583</v>
      </c>
      <c r="E5233" s="136">
        <f>D5233+E5209</f>
        <v>777</v>
      </c>
      <c r="G5233" s="134" t="e">
        <f>F5233+G5209</f>
        <v>#REF!</v>
      </c>
      <c r="H5233" s="92">
        <f t="shared" si="362"/>
        <v>6634</v>
      </c>
      <c r="I5233" s="92">
        <f t="shared" si="360"/>
        <v>8.7999632195069974</v>
      </c>
      <c r="J5233" s="149">
        <f t="shared" si="359"/>
        <v>9.990021426790646</v>
      </c>
    </row>
    <row r="5234" spans="1:10" ht="15.75" thickBot="1" x14ac:dyDescent="0.3">
      <c r="A5234" s="92">
        <f t="shared" si="361"/>
        <v>196</v>
      </c>
      <c r="B5234" s="148" t="s">
        <v>47</v>
      </c>
      <c r="C5234" s="152">
        <v>44088</v>
      </c>
      <c r="D5234" s="4">
        <v>621</v>
      </c>
      <c r="E5234" s="135">
        <f>D5234+E5210</f>
        <v>844</v>
      </c>
      <c r="G5234" s="132" t="e">
        <f>F5234+G5210</f>
        <v>#REF!</v>
      </c>
      <c r="H5234" s="92">
        <f t="shared" si="362"/>
        <v>7255</v>
      </c>
      <c r="I5234" s="92">
        <f t="shared" si="360"/>
        <v>8.8894461653182884</v>
      </c>
      <c r="J5234" s="149">
        <f t="shared" si="359"/>
        <v>10.338746764501989</v>
      </c>
    </row>
    <row r="5235" spans="1:10" ht="15.75" thickBot="1" x14ac:dyDescent="0.3">
      <c r="A5235" s="92">
        <f t="shared" si="361"/>
        <v>197</v>
      </c>
      <c r="B5235" s="144" t="s">
        <v>47</v>
      </c>
      <c r="C5235" s="152">
        <v>44089</v>
      </c>
      <c r="D5235" s="4">
        <v>468</v>
      </c>
      <c r="E5235" s="29">
        <f>D5235+E5211</f>
        <v>706</v>
      </c>
      <c r="F5235" s="4">
        <f>2+1</f>
        <v>3</v>
      </c>
      <c r="G5235" s="133" t="e">
        <f>F5235+G5211</f>
        <v>#REF!</v>
      </c>
      <c r="H5235" s="92">
        <f t="shared" si="362"/>
        <v>7723</v>
      </c>
      <c r="I5235" s="92">
        <f t="shared" si="360"/>
        <v>8.9519581685692646</v>
      </c>
      <c r="J5235" s="149">
        <f t="shared" si="359"/>
        <v>10.125879410004408</v>
      </c>
    </row>
    <row r="5236" spans="1:10" ht="15.75" thickBot="1" x14ac:dyDescent="0.3">
      <c r="A5236" s="92">
        <f t="shared" si="361"/>
        <v>198</v>
      </c>
      <c r="B5236" s="144" t="s">
        <v>47</v>
      </c>
      <c r="C5236" s="152">
        <v>44090</v>
      </c>
      <c r="D5236" s="4">
        <v>458</v>
      </c>
      <c r="E5236" s="29">
        <f>D5236+E5212</f>
        <v>738</v>
      </c>
      <c r="F5236" s="4">
        <f>8</f>
        <v>8</v>
      </c>
      <c r="G5236" s="133" t="e">
        <f>F5236+G5212</f>
        <v>#REF!</v>
      </c>
      <c r="H5236" s="92">
        <f t="shared" si="362"/>
        <v>8181</v>
      </c>
      <c r="I5236" s="92">
        <f t="shared" si="360"/>
        <v>9.0095696715136988</v>
      </c>
      <c r="J5236" s="149">
        <f t="shared" si="359"/>
        <v>10.160864640643485</v>
      </c>
    </row>
    <row r="5237" spans="1:10" ht="15.75" thickBot="1" x14ac:dyDescent="0.3">
      <c r="A5237" s="92">
        <f t="shared" si="361"/>
        <v>199</v>
      </c>
      <c r="B5237" s="144" t="s">
        <v>47</v>
      </c>
      <c r="C5237" s="152">
        <v>44091</v>
      </c>
      <c r="D5237" s="4">
        <v>435</v>
      </c>
      <c r="E5237" s="29">
        <f>D5237+E5213</f>
        <v>761</v>
      </c>
      <c r="F5237" s="4">
        <f>3+2+2</f>
        <v>7</v>
      </c>
      <c r="G5237" s="133">
        <f>F5237+G5213</f>
        <v>322</v>
      </c>
      <c r="H5237" s="92">
        <f t="shared" si="362"/>
        <v>8616</v>
      </c>
      <c r="I5237" s="92">
        <f t="shared" si="360"/>
        <v>9.0613762188362248</v>
      </c>
      <c r="J5237" s="149">
        <f t="shared" si="359"/>
        <v>10.221084761474447</v>
      </c>
    </row>
    <row r="5238" spans="1:10" ht="15.75" thickBot="1" x14ac:dyDescent="0.3">
      <c r="A5238" s="92">
        <f t="shared" si="361"/>
        <v>200</v>
      </c>
      <c r="B5238" s="144" t="s">
        <v>47</v>
      </c>
      <c r="C5238" s="152">
        <v>44092</v>
      </c>
      <c r="D5238" s="4">
        <v>496</v>
      </c>
      <c r="E5238" s="29">
        <f>D5238+E5214</f>
        <v>840</v>
      </c>
      <c r="G5238" s="133">
        <f>F5238+G5214</f>
        <v>318</v>
      </c>
      <c r="H5238" s="92">
        <f t="shared" si="362"/>
        <v>9112</v>
      </c>
      <c r="I5238" s="92">
        <f t="shared" si="360"/>
        <v>9.1173475051270181</v>
      </c>
      <c r="J5238" s="149">
        <f t="shared" ref="J5238:J5257" si="363">LN(2)/SLOPE(I5231:I5238,A5231:A5238)</f>
        <v>10.577866957968094</v>
      </c>
    </row>
    <row r="5239" spans="1:10" ht="15.75" thickBot="1" x14ac:dyDescent="0.3">
      <c r="A5239" s="92">
        <f t="shared" si="361"/>
        <v>201</v>
      </c>
      <c r="B5239" s="144" t="s">
        <v>47</v>
      </c>
      <c r="C5239" s="152">
        <v>44093</v>
      </c>
      <c r="D5239" s="4">
        <v>147</v>
      </c>
      <c r="E5239" s="29">
        <f>D5239+E5215</f>
        <v>480</v>
      </c>
      <c r="F5239" s="4">
        <f>1+7+6</f>
        <v>14</v>
      </c>
      <c r="G5239" s="133" t="e">
        <f>F5239+G5215</f>
        <v>#REF!</v>
      </c>
      <c r="H5239" s="92">
        <f t="shared" si="362"/>
        <v>9259</v>
      </c>
      <c r="I5239" s="92">
        <f t="shared" si="360"/>
        <v>9.1333513304480469</v>
      </c>
      <c r="J5239" s="149">
        <f t="shared" si="363"/>
        <v>11.332259520742909</v>
      </c>
    </row>
    <row r="5240" spans="1:10" ht="15.75" thickBot="1" x14ac:dyDescent="0.3">
      <c r="A5240" s="92">
        <f t="shared" si="361"/>
        <v>202</v>
      </c>
      <c r="B5240" s="144" t="s">
        <v>47</v>
      </c>
      <c r="C5240" s="152">
        <v>44094</v>
      </c>
      <c r="D5240" s="4">
        <v>272</v>
      </c>
      <c r="E5240" s="29">
        <f>D5240+E5216</f>
        <v>665</v>
      </c>
      <c r="F5240" s="4">
        <f>21+14+11+4</f>
        <v>50</v>
      </c>
      <c r="G5240" s="133">
        <f>F5240+G5216</f>
        <v>387</v>
      </c>
      <c r="H5240" s="92">
        <f t="shared" si="362"/>
        <v>9531</v>
      </c>
      <c r="I5240" s="92">
        <f t="shared" si="360"/>
        <v>9.1623049229376257</v>
      </c>
      <c r="J5240" s="149">
        <f t="shared" si="363"/>
        <v>13.528303920837132</v>
      </c>
    </row>
    <row r="5241" spans="1:10" ht="15.75" thickBot="1" x14ac:dyDescent="0.3">
      <c r="A5241" s="92">
        <f t="shared" si="361"/>
        <v>203</v>
      </c>
      <c r="B5241" s="144" t="s">
        <v>47</v>
      </c>
      <c r="C5241" s="152">
        <v>44095</v>
      </c>
      <c r="D5241" s="4">
        <v>208</v>
      </c>
      <c r="E5241" s="29">
        <f>D5241+E5217</f>
        <v>640</v>
      </c>
      <c r="G5241" s="133" t="e">
        <f>F5241+G5217</f>
        <v>#REF!</v>
      </c>
      <c r="H5241" s="92">
        <f t="shared" si="362"/>
        <v>9739</v>
      </c>
      <c r="I5241" s="92">
        <f t="shared" si="360"/>
        <v>9.1838937219611996</v>
      </c>
      <c r="J5241" s="149">
        <f t="shared" si="363"/>
        <v>16.446710323925995</v>
      </c>
    </row>
    <row r="5242" spans="1:10" ht="15.75" thickBot="1" x14ac:dyDescent="0.3">
      <c r="A5242" s="92">
        <f t="shared" si="361"/>
        <v>204</v>
      </c>
      <c r="B5242" s="144" t="s">
        <v>47</v>
      </c>
      <c r="C5242" s="152">
        <v>44096</v>
      </c>
      <c r="D5242" s="4">
        <v>721</v>
      </c>
      <c r="E5242" s="29">
        <f>D5242+E5218</f>
        <v>1269</v>
      </c>
      <c r="G5242" s="133" t="e">
        <f>F5242+G5218</f>
        <v>#REF!</v>
      </c>
      <c r="H5242" s="92">
        <f t="shared" si="362"/>
        <v>10460</v>
      </c>
      <c r="I5242" s="92">
        <f t="shared" si="360"/>
        <v>9.2553137376189145</v>
      </c>
      <c r="J5242" s="149">
        <f t="shared" si="363"/>
        <v>17.569744920945052</v>
      </c>
    </row>
    <row r="5243" spans="1:10" ht="15.75" thickBot="1" x14ac:dyDescent="0.3">
      <c r="A5243" s="92">
        <f t="shared" si="361"/>
        <v>205</v>
      </c>
      <c r="B5243" s="144" t="s">
        <v>47</v>
      </c>
      <c r="C5243" s="152">
        <v>44097</v>
      </c>
      <c r="D5243" s="4">
        <v>819</v>
      </c>
      <c r="E5243" s="29">
        <f>D5243+E5219</f>
        <v>1340</v>
      </c>
      <c r="G5243" s="133">
        <f>F5243+G5219</f>
        <v>321</v>
      </c>
      <c r="H5243" s="92">
        <f t="shared" si="362"/>
        <v>11279</v>
      </c>
      <c r="I5243" s="92">
        <f t="shared" si="360"/>
        <v>9.3306978686399162</v>
      </c>
      <c r="J5243" s="149">
        <f t="shared" si="363"/>
        <v>16.895347947684705</v>
      </c>
    </row>
    <row r="5244" spans="1:10" ht="15.75" thickBot="1" x14ac:dyDescent="0.3">
      <c r="A5244" s="92">
        <f t="shared" si="361"/>
        <v>206</v>
      </c>
      <c r="B5244" s="144" t="s">
        <v>47</v>
      </c>
      <c r="C5244" s="152">
        <v>44098</v>
      </c>
      <c r="D5244" s="4">
        <v>224</v>
      </c>
      <c r="E5244" s="29">
        <f>D5244+E5220</f>
        <v>838</v>
      </c>
      <c r="F5244" s="4">
        <f>1</f>
        <v>1</v>
      </c>
      <c r="G5244" s="133">
        <f>F5244+G5220</f>
        <v>364</v>
      </c>
      <c r="H5244" s="92">
        <f t="shared" si="362"/>
        <v>11503</v>
      </c>
      <c r="I5244" s="92">
        <f t="shared" si="360"/>
        <v>9.35036314989601</v>
      </c>
      <c r="J5244" s="149">
        <f t="shared" si="363"/>
        <v>16.744918005478116</v>
      </c>
    </row>
    <row r="5245" spans="1:10" ht="15.75" thickBot="1" x14ac:dyDescent="0.3">
      <c r="A5245" s="92">
        <f t="shared" si="361"/>
        <v>207</v>
      </c>
      <c r="B5245" s="144" t="s">
        <v>47</v>
      </c>
      <c r="C5245" s="152">
        <v>44099</v>
      </c>
      <c r="D5245" s="4">
        <v>383</v>
      </c>
      <c r="E5245" s="29">
        <f>D5245+E5221</f>
        <v>992</v>
      </c>
      <c r="F5245" s="4">
        <f>4+1</f>
        <v>5</v>
      </c>
      <c r="G5245" s="133" t="e">
        <f>F5245+G5221</f>
        <v>#REF!</v>
      </c>
      <c r="H5245" s="92">
        <f t="shared" si="362"/>
        <v>11886</v>
      </c>
      <c r="I5245" s="92">
        <f t="shared" si="360"/>
        <v>9.3831165159266057</v>
      </c>
      <c r="J5245" s="149">
        <f t="shared" si="363"/>
        <v>16.531426733478071</v>
      </c>
    </row>
    <row r="5246" spans="1:10" ht="15.75" thickBot="1" x14ac:dyDescent="0.3">
      <c r="A5246" s="92">
        <f t="shared" si="361"/>
        <v>208</v>
      </c>
      <c r="B5246" s="144" t="s">
        <v>47</v>
      </c>
      <c r="C5246" s="152">
        <v>44100</v>
      </c>
      <c r="D5246" s="4">
        <v>249</v>
      </c>
      <c r="E5246" s="29">
        <f>D5246+E5222</f>
        <v>972</v>
      </c>
      <c r="G5246" s="133">
        <f>F5246+G5222</f>
        <v>219</v>
      </c>
      <c r="H5246" s="92">
        <f t="shared" si="362"/>
        <v>12135</v>
      </c>
      <c r="I5246" s="92">
        <f t="shared" si="360"/>
        <v>9.4038491181607018</v>
      </c>
      <c r="J5246" s="149">
        <f t="shared" si="363"/>
        <v>16.298685565218662</v>
      </c>
    </row>
    <row r="5247" spans="1:10" ht="15.75" thickBot="1" x14ac:dyDescent="0.3">
      <c r="A5247" s="92">
        <f t="shared" si="361"/>
        <v>209</v>
      </c>
      <c r="B5247" s="144" t="s">
        <v>47</v>
      </c>
      <c r="C5247" s="152">
        <v>44101</v>
      </c>
      <c r="D5247" s="4">
        <v>552</v>
      </c>
      <c r="E5247" s="29">
        <f>D5247+E5223</f>
        <v>1250</v>
      </c>
      <c r="G5247" s="133">
        <f>F5247+G5223</f>
        <v>56</v>
      </c>
      <c r="H5247" s="92">
        <f t="shared" si="362"/>
        <v>12687</v>
      </c>
      <c r="I5247" s="92">
        <f t="shared" si="360"/>
        <v>9.4483331261405983</v>
      </c>
      <c r="J5247" s="149">
        <f t="shared" si="363"/>
        <v>16.611573605123329</v>
      </c>
    </row>
    <row r="5248" spans="1:10" ht="15.75" thickBot="1" x14ac:dyDescent="0.3">
      <c r="A5248" s="92">
        <f t="shared" si="361"/>
        <v>210</v>
      </c>
      <c r="B5248" s="144" t="s">
        <v>47</v>
      </c>
      <c r="C5248" s="152">
        <v>44102</v>
      </c>
      <c r="D5248" s="4">
        <v>889</v>
      </c>
      <c r="E5248" s="29">
        <f>D5248+E5224</f>
        <v>1655</v>
      </c>
      <c r="F5248" s="4">
        <v>12</v>
      </c>
      <c r="G5248" s="133">
        <f>F5248+G5224</f>
        <v>64</v>
      </c>
      <c r="H5248" s="92">
        <f>IF(EXACT(B5248,B5247),D5248+H5247,E5248)</f>
        <v>13576</v>
      </c>
      <c r="I5248" s="92">
        <f t="shared" si="360"/>
        <v>9.5160588069140619</v>
      </c>
      <c r="J5248" s="149">
        <f t="shared" si="363"/>
        <v>16.436140108547654</v>
      </c>
    </row>
    <row r="5249" spans="1:10" ht="15.75" thickBot="1" x14ac:dyDescent="0.3">
      <c r="A5249" s="92">
        <f t="shared" si="361"/>
        <v>211</v>
      </c>
      <c r="B5249" s="144" t="s">
        <v>47</v>
      </c>
      <c r="C5249" s="152">
        <v>44103</v>
      </c>
      <c r="D5249" s="4">
        <v>605</v>
      </c>
      <c r="E5249" s="29">
        <f>D5249+E5225</f>
        <v>1047</v>
      </c>
      <c r="F5249" s="4">
        <v>13</v>
      </c>
      <c r="G5249" s="133">
        <f>F5249+G5225</f>
        <v>46</v>
      </c>
      <c r="H5249" s="92">
        <f t="shared" ref="H5249:H5257" si="364">IF(EXACT(B5249,B5248),D5249+H5248,E5249)</f>
        <v>14181</v>
      </c>
      <c r="I5249" s="92">
        <f t="shared" si="360"/>
        <v>9.5596583194613469</v>
      </c>
      <c r="J5249" s="149">
        <f t="shared" si="363"/>
        <v>17.267732152793418</v>
      </c>
    </row>
    <row r="5250" spans="1:10" ht="15.75" thickBot="1" x14ac:dyDescent="0.3">
      <c r="A5250" s="92">
        <f t="shared" si="361"/>
        <v>212</v>
      </c>
      <c r="B5250" s="144" t="s">
        <v>47</v>
      </c>
      <c r="C5250" s="152">
        <v>44104</v>
      </c>
      <c r="D5250" s="4">
        <v>739</v>
      </c>
      <c r="E5250" s="29">
        <f>D5250+E5226</f>
        <v>1125</v>
      </c>
      <c r="G5250" s="133">
        <f>F5250+G5226</f>
        <v>78</v>
      </c>
      <c r="H5250" s="92">
        <f t="shared" si="364"/>
        <v>14920</v>
      </c>
      <c r="I5250" s="92">
        <f t="shared" ref="I5250:I5257" si="365">LN(H5250)</f>
        <v>9.6104578737577526</v>
      </c>
      <c r="J5250" s="149">
        <f t="shared" si="363"/>
        <v>16.885893373401498</v>
      </c>
    </row>
    <row r="5251" spans="1:10" ht="15.75" thickBot="1" x14ac:dyDescent="0.3">
      <c r="A5251" s="92">
        <f t="shared" si="361"/>
        <v>213</v>
      </c>
      <c r="B5251" s="144" t="s">
        <v>47</v>
      </c>
      <c r="C5251" s="152">
        <v>44105</v>
      </c>
      <c r="D5251" s="4">
        <v>632</v>
      </c>
      <c r="E5251" s="29">
        <f>D5251+E5227</f>
        <v>1276</v>
      </c>
      <c r="F5251" s="4">
        <v>0</v>
      </c>
      <c r="G5251" s="133">
        <f>F5251+G5227</f>
        <v>5</v>
      </c>
      <c r="H5251" s="92">
        <f t="shared" si="364"/>
        <v>15552</v>
      </c>
      <c r="I5251" s="92">
        <f t="shared" si="365"/>
        <v>9.6519445267002197</v>
      </c>
      <c r="J5251" s="149">
        <f t="shared" si="363"/>
        <v>15.391341528403597</v>
      </c>
    </row>
    <row r="5252" spans="1:10" ht="15.75" thickBot="1" x14ac:dyDescent="0.3">
      <c r="A5252" s="92">
        <f t="shared" ref="A5252:A5257" si="366">IF(EXACT(B5252,B5251),A5251+1,1)</f>
        <v>214</v>
      </c>
      <c r="B5252" s="144" t="s">
        <v>47</v>
      </c>
      <c r="C5252" s="152">
        <v>44106</v>
      </c>
      <c r="D5252" s="4">
        <v>674</v>
      </c>
      <c r="E5252" s="29">
        <f>D5252+E5228</f>
        <v>1091</v>
      </c>
      <c r="F5252" s="4">
        <v>8</v>
      </c>
      <c r="G5252" s="133">
        <f>F5252+G5228</f>
        <v>92</v>
      </c>
      <c r="H5252" s="92">
        <f t="shared" si="364"/>
        <v>16226</v>
      </c>
      <c r="I5252" s="92">
        <f t="shared" si="365"/>
        <v>9.6943701729550096</v>
      </c>
      <c r="J5252" s="149">
        <f t="shared" si="363"/>
        <v>14.743232549775675</v>
      </c>
    </row>
    <row r="5253" spans="1:10" ht="15.75" thickBot="1" x14ac:dyDescent="0.3">
      <c r="A5253" s="92">
        <f t="shared" si="366"/>
        <v>215</v>
      </c>
      <c r="B5253" s="144" t="s">
        <v>47</v>
      </c>
      <c r="C5253" s="152">
        <v>44107</v>
      </c>
      <c r="D5253" s="4">
        <v>412</v>
      </c>
      <c r="E5253" s="29">
        <f>D5253+E5229</f>
        <v>950</v>
      </c>
      <c r="G5253" s="133">
        <f>F5253+G5229</f>
        <v>99</v>
      </c>
      <c r="H5253" s="92">
        <f t="shared" si="364"/>
        <v>16638</v>
      </c>
      <c r="I5253" s="92">
        <f t="shared" si="365"/>
        <v>9.7194445148438326</v>
      </c>
      <c r="J5253" s="149">
        <f t="shared" si="363"/>
        <v>14.937713044566852</v>
      </c>
    </row>
    <row r="5254" spans="1:10" ht="15.75" thickBot="1" x14ac:dyDescent="0.3">
      <c r="A5254" s="92">
        <f t="shared" si="366"/>
        <v>216</v>
      </c>
      <c r="B5254" s="144" t="s">
        <v>47</v>
      </c>
      <c r="C5254" s="152">
        <v>44108</v>
      </c>
      <c r="D5254" s="4">
        <v>336</v>
      </c>
      <c r="E5254" s="29">
        <f>D5254+E5230</f>
        <v>759</v>
      </c>
      <c r="F5254" s="4">
        <f>1+1</f>
        <v>2</v>
      </c>
      <c r="G5254" s="133">
        <f>F5254+G5230</f>
        <v>10</v>
      </c>
      <c r="H5254" s="92">
        <f t="shared" si="364"/>
        <v>16974</v>
      </c>
      <c r="I5254" s="92">
        <f t="shared" si="365"/>
        <v>9.7394380405296221</v>
      </c>
      <c r="J5254" s="149">
        <f t="shared" si="363"/>
        <v>16.634177105228353</v>
      </c>
    </row>
    <row r="5255" spans="1:10" ht="15.75" thickBot="1" x14ac:dyDescent="0.3">
      <c r="A5255" s="92">
        <f t="shared" si="366"/>
        <v>217</v>
      </c>
      <c r="B5255" s="144" t="s">
        <v>47</v>
      </c>
      <c r="C5255" s="152">
        <v>44109</v>
      </c>
      <c r="D5255" s="4">
        <v>836</v>
      </c>
      <c r="E5255" s="29">
        <f>D5255+E5231</f>
        <v>1986</v>
      </c>
      <c r="F5255" s="4">
        <v>9</v>
      </c>
      <c r="G5255" s="133">
        <f>F5255+G5231</f>
        <v>10</v>
      </c>
      <c r="H5255" s="92">
        <f t="shared" si="364"/>
        <v>17810</v>
      </c>
      <c r="I5255" s="92">
        <f t="shared" si="365"/>
        <v>9.7875153762837073</v>
      </c>
      <c r="J5255" s="149">
        <f t="shared" si="363"/>
        <v>18.376117323996297</v>
      </c>
    </row>
    <row r="5256" spans="1:10" ht="15.75" thickBot="1" x14ac:dyDescent="0.3">
      <c r="A5256" s="92">
        <f t="shared" si="366"/>
        <v>218</v>
      </c>
      <c r="B5256" s="144" t="s">
        <v>47</v>
      </c>
      <c r="C5256" s="152">
        <v>44110</v>
      </c>
      <c r="D5256" s="4">
        <v>1356</v>
      </c>
      <c r="E5256" s="29">
        <f>D5256+E5232</f>
        <v>1740</v>
      </c>
      <c r="F5256" s="4">
        <v>17</v>
      </c>
      <c r="G5256" s="133">
        <f>F5256+G5232</f>
        <v>135</v>
      </c>
      <c r="H5256" s="92">
        <f t="shared" si="364"/>
        <v>19166</v>
      </c>
      <c r="I5256" s="92">
        <f t="shared" si="365"/>
        <v>9.8608931549037067</v>
      </c>
      <c r="J5256" s="149">
        <f t="shared" si="363"/>
        <v>17.743290337316477</v>
      </c>
    </row>
    <row r="5257" spans="1:10" ht="15.75" thickBot="1" x14ac:dyDescent="0.3">
      <c r="A5257" s="92">
        <f t="shared" si="366"/>
        <v>219</v>
      </c>
      <c r="B5257" s="145" t="s">
        <v>47</v>
      </c>
      <c r="C5257" s="152">
        <v>44111</v>
      </c>
      <c r="D5257" s="4">
        <v>2217</v>
      </c>
      <c r="E5257" s="136">
        <f>D5257+E5233</f>
        <v>2994</v>
      </c>
      <c r="F5257" s="4">
        <v>8</v>
      </c>
      <c r="G5257" s="134" t="e">
        <f>F5257+G5233</f>
        <v>#REF!</v>
      </c>
      <c r="H5257" s="92">
        <f t="shared" si="364"/>
        <v>21383</v>
      </c>
      <c r="I5257" s="92">
        <f t="shared" si="365"/>
        <v>9.9703514927896357</v>
      </c>
      <c r="J5257" s="149">
        <f t="shared" si="363"/>
        <v>15.070649445494361</v>
      </c>
    </row>
  </sheetData>
  <autoFilter ref="B1:F4945" xr:uid="{00000000-0009-0000-0000-000001000000}"/>
  <sortState xmlns:xlrd2="http://schemas.microsoft.com/office/spreadsheetml/2017/richdata2" ref="A2:J5257">
    <sortCondition ref="B2:B5257"/>
    <sortCondition ref="C2:C5257"/>
  </sortState>
  <conditionalFormatting sqref="D3893:F3913 D3890:F3891 E3892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90:B3913 D3893:F3913 D3890:F3891 E3892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3:D3913 D3890:D3891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0:E3913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93:F3913 F3890:F3891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14:B393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38:B3961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62:B3985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86:B4009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86:E4009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86:E400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86:E4009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2:E3985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62:E3985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2:E3985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38:E396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38:E396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38:E3961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14:E3937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14:E393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14:E393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10:B4033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10:E4033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10:E4033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10:E4033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34:B4057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34:E4057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34:E405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34:E4057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58:B4081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58:E4081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58:E4081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58:E4081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82:B410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82:E4105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82:E410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82:E4105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06:B4129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06:E4129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06:E4129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06:E4129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30:B4153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30:E4153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30:E4153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30:E415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54:B4177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54:E4177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54:E417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54:E417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78:B4201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78:E4201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78:E420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78:E4201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02:B422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02:E4225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02:E422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02:E422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26:B424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26:E4249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26:E4249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26:E424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50:B427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50:E427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50:E4273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50:E427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74:B4297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74:E4297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74:E429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74:E4297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98:B432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98:E4321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98:E432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98:E432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22:B434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22:E4345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22:E434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22:E4345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46:B43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46:E4369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46:E43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46:E43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70:B4393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70:E4393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70:E4393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70:E4393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94:B4417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94:E4417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94:E441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94:E4417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18:B444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18:E444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18:E444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18:E444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42:B446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42:E4465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42:E446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42:E446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66:B448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66:E4489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66:E448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66:E448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0:B451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90:E4513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90:E4513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90:E451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14:B453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14:E4537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14:E4537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14:E453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38:B4561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38:E4561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38:E456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38:E4561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62:B4585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62:E4585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62:E458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62:E458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54:F1354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55:F3889 C2:F1353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54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563:G4569 G4571:G4578 G4580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86:B4609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86:E4609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86:E460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86:E460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87:G4593 G4595:G4602 G460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10:B463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10:E463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11:G4617 G4619:G4626 G4628 G4631:G4632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34:B465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34:E465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35:G4641 G4643:G4650 G4652 G4655:G4656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34:G465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0:F463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E4633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58:B4681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58:E4681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58:E4681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58:E4681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59:G4665 G4667:G4674 G4676 G4679:G4680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58:G4681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82:B470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82:E4705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82:E470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82:E470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83:G4689 G4691:G4698 G4700 G4703:G470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82:G470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06:E4729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06:E4729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06:E4729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07:G4713 G4715:G4722 G4724 G4727:G472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06:G472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30:E475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30:E475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30:E4753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31:G4737 G4739:G4746 G4748 G4751:G4752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30:G475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54:E4777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54:E477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54:E477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55:G4761 G4763:G4770 G4772 G4775:G477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54:G477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79:G4785 G4787:G4794 G4796 G4799:G480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78:G480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78:E480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78:E480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78:E480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02:E4825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02:E482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02:E48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03:G4809 G4811:G4818 G4820 G4823:G48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02:G482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26:E484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26:E484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26:E484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27:G4833 G4835:G4842 G4844 G4847:G484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26:G484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50:E487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50:E487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50:E487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51:G4857 G4859:G4866 G4868 G4871:G487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50:G487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74:E4897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74:E489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74:E489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75:G4881 G4883:G4890 G4892 G4895:G489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74:G489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98:E492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98:E492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98:E492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99:G4905 G4907:G4914 G4916 G4919:G4920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98:G492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22:E494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922:E494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22:E494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23:G4929 G4931:G4938 G4940 G4943:G49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22:G494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46:E496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946:E496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46:E496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47:G4953 G4955:G4962 G4964 G4967:G496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46:G496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70:E499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970:E499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70:E499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71:G4977 G4979:G4986 G4988 G4991:G499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70:G499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94:E501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994:E501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94:E50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95:G5001 G5003:G5010 G5012 G5015:G501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94:G501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18:E5041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018:E504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18:E504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19:G5025 G5027:G5034 G5036 G5039:G504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18:G504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42:E506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042:E506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42:E506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43:G5049 G5051:G5058 G5060 G5063:G506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42:G506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66:E508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066:E508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66:E508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67:G5073 G5075:G5082 G5084 G5087:G508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66:G508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90:E511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090:E51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90:E511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91:G5097 G5099:G5106 G5108 G5111:G511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90:G51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14:E513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114:E513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14:E513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15:G5121 G5123:G5130 G5132 G5135:G513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14:G513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38:E516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138:E51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38:E51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39:G5145 G5147:G5154 G5156 G5159:G516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38:G51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62:E518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162:E518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62:E518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63:G5169 G5171:G5178 G5180 G5183:G518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62:G518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86:E520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186:E520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86:E520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87:G5193 G5195:G5202 G5204 G5207:G520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86:G520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10:E523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210:E52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10:E52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11:G5217 G5219:G5226 G5228 G5231:G52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10:G52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34:E525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234:E52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34:E52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35:G5241 G5243:G5250 G5252 G5255:G52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34:G52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1"/>
  <sheetViews>
    <sheetView workbookViewId="0">
      <pane ySplit="1" topLeftCell="A162" activePane="bottomLeft" state="frozen"/>
      <selection pane="bottomLeft" activeCell="F181" sqref="B181:F181"/>
    </sheetView>
  </sheetViews>
  <sheetFormatPr baseColWidth="10" defaultRowHeight="15" x14ac:dyDescent="0.25"/>
  <cols>
    <col min="3" max="3" width="13.140625" customWidth="1"/>
    <col min="4" max="4" width="0" hidden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6" x14ac:dyDescent="0.25">
      <c r="A162" s="69" t="s">
        <v>32</v>
      </c>
      <c r="B162" s="69" t="s">
        <v>134</v>
      </c>
      <c r="C162" s="69" t="s">
        <v>135</v>
      </c>
      <c r="D162" s="69"/>
      <c r="E162" s="69" t="s">
        <v>136</v>
      </c>
      <c r="F162" s="70" t="s">
        <v>129</v>
      </c>
    </row>
    <row r="163" spans="1:6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6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6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6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6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6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6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6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6" hidden="1" x14ac:dyDescent="0.25">
      <c r="A171" s="26">
        <v>44076</v>
      </c>
      <c r="B171" s="48">
        <v>2359</v>
      </c>
      <c r="C171" s="130">
        <v>61.1</v>
      </c>
      <c r="E171" s="128">
        <f t="shared" si="0"/>
        <v>3860.8837970540098</v>
      </c>
      <c r="F171" s="129" t="e">
        <f t="shared" si="1"/>
        <v>#DIV/0!</v>
      </c>
    </row>
    <row r="172" spans="1:6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6" hidden="1" x14ac:dyDescent="0.25">
      <c r="A173" s="26">
        <v>44078</v>
      </c>
      <c r="B173" s="47">
        <v>2425</v>
      </c>
      <c r="C173" s="127">
        <v>61.5</v>
      </c>
      <c r="E173" s="63">
        <f t="shared" si="0"/>
        <v>3943.0894308943089</v>
      </c>
      <c r="F173" s="66" t="e">
        <f t="shared" si="1"/>
        <v>#DIV/0!</v>
      </c>
    </row>
    <row r="174" spans="1:6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</row>
    <row r="175" spans="1:6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</row>
    <row r="176" spans="1:6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</row>
    <row r="177" spans="1:6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</row>
    <row r="178" spans="1:6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</row>
    <row r="179" spans="1:6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</row>
    <row r="180" spans="1:6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</row>
    <row r="181" spans="1:6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A16" zoomScaleNormal="100" workbookViewId="0">
      <selection activeCell="K1" sqref="K1:K6"/>
    </sheetView>
  </sheetViews>
  <sheetFormatPr baseColWidth="10" defaultRowHeight="15.75" x14ac:dyDescent="0.25"/>
  <cols>
    <col min="1" max="2" width="11.42578125" style="119"/>
    <col min="3" max="3" width="19" style="103" customWidth="1"/>
    <col min="4" max="5" width="11.42578125" style="104"/>
    <col min="6" max="6" width="18.140625" style="104" customWidth="1"/>
    <col min="7" max="7" width="12.85546875" style="104" customWidth="1"/>
    <col min="8" max="8" width="17.7109375" style="104" customWidth="1"/>
    <col min="9" max="12" width="11.42578125" style="119"/>
    <col min="13" max="13" width="22.28515625" style="119" customWidth="1"/>
    <col min="14" max="14" width="14.5703125" style="119" customWidth="1"/>
    <col min="15" max="15" width="13.7109375" style="119" customWidth="1"/>
    <col min="16" max="16" width="15" style="119" customWidth="1"/>
    <col min="17" max="17" width="13.7109375" style="119" customWidth="1"/>
    <col min="18" max="18" width="15.140625" style="103" customWidth="1"/>
    <col min="19" max="19" width="11.42578125" style="119"/>
    <col min="20" max="16384" width="11.42578125" style="103"/>
  </cols>
  <sheetData>
    <row r="1" spans="1:19" s="119" customFormat="1" ht="52.5" customHeight="1" thickBot="1" x14ac:dyDescent="0.3">
      <c r="C1" s="150" t="s">
        <v>146</v>
      </c>
      <c r="D1" s="150"/>
      <c r="E1" s="150"/>
      <c r="F1" s="150"/>
      <c r="G1" s="150"/>
      <c r="H1" s="150"/>
      <c r="K1" s="176">
        <v>547</v>
      </c>
      <c r="M1" s="151" t="s">
        <v>147</v>
      </c>
      <c r="N1" s="151"/>
      <c r="O1" s="151"/>
      <c r="P1" s="151"/>
      <c r="Q1" s="151"/>
      <c r="R1" s="151"/>
      <c r="S1" s="151"/>
    </row>
    <row r="2" spans="1:19" ht="58.5" customHeight="1" x14ac:dyDescent="0.25">
      <c r="C2" s="107" t="s">
        <v>31</v>
      </c>
      <c r="D2" s="108">
        <v>44043</v>
      </c>
      <c r="E2" s="108">
        <v>44074</v>
      </c>
      <c r="F2" s="109" t="s">
        <v>145</v>
      </c>
      <c r="G2" s="110" t="s">
        <v>143</v>
      </c>
      <c r="H2" s="111" t="s">
        <v>144</v>
      </c>
      <c r="K2" s="176">
        <v>1398</v>
      </c>
      <c r="M2" s="107" t="s">
        <v>31</v>
      </c>
      <c r="N2" s="108">
        <v>44043</v>
      </c>
      <c r="O2" s="108">
        <v>44074</v>
      </c>
      <c r="P2" s="109" t="s">
        <v>145</v>
      </c>
      <c r="Q2" s="110" t="s">
        <v>143</v>
      </c>
      <c r="R2" s="111" t="s">
        <v>148</v>
      </c>
    </row>
    <row r="3" spans="1:19" s="104" customFormat="1" ht="27.95" customHeight="1" x14ac:dyDescent="0.25">
      <c r="A3" s="120"/>
      <c r="B3" s="120"/>
      <c r="C3" s="112" t="s">
        <v>22</v>
      </c>
      <c r="D3" s="105">
        <v>49911</v>
      </c>
      <c r="E3" s="105">
        <v>156669</v>
      </c>
      <c r="F3" s="106">
        <f>(E3-D3)/D3</f>
        <v>2.1389673619041893</v>
      </c>
      <c r="G3" s="105">
        <v>316506</v>
      </c>
      <c r="H3" s="113">
        <f>(G3-E3)/E3</f>
        <v>1.0202209754322809</v>
      </c>
      <c r="I3" s="120"/>
      <c r="J3" s="120"/>
      <c r="K3" s="176">
        <v>1365</v>
      </c>
      <c r="L3" s="120"/>
      <c r="M3" s="112" t="s">
        <v>22</v>
      </c>
      <c r="N3" s="121">
        <v>114573</v>
      </c>
      <c r="O3" s="121">
        <v>258793</v>
      </c>
      <c r="P3" s="122">
        <f>(O3-N3)/N3</f>
        <v>1.2587607900639768</v>
      </c>
      <c r="Q3" s="121">
        <v>316506</v>
      </c>
      <c r="R3" s="123">
        <f>(Q3-O3)/O3</f>
        <v>0.22300835030313804</v>
      </c>
      <c r="S3" s="120"/>
    </row>
    <row r="4" spans="1:19" s="104" customFormat="1" ht="27.95" customHeight="1" x14ac:dyDescent="0.25">
      <c r="A4" s="120"/>
      <c r="B4" s="120"/>
      <c r="C4" s="114" t="s">
        <v>51</v>
      </c>
      <c r="D4" s="105">
        <v>36520</v>
      </c>
      <c r="E4" s="105">
        <v>71086</v>
      </c>
      <c r="F4" s="106">
        <f t="shared" ref="F4:F26" si="0">(E4-D4)/D4</f>
        <v>0.94649507119386633</v>
      </c>
      <c r="G4" s="105">
        <v>107857</v>
      </c>
      <c r="H4" s="113">
        <f t="shared" ref="H4:H26" si="1">(G4-E4)/E4</f>
        <v>0.51727485018147035</v>
      </c>
      <c r="I4" s="120"/>
      <c r="J4" s="120"/>
      <c r="K4" s="176">
        <v>1195</v>
      </c>
      <c r="L4" s="120"/>
      <c r="M4" s="114" t="s">
        <v>51</v>
      </c>
      <c r="N4" s="121">
        <v>59708</v>
      </c>
      <c r="O4" s="121">
        <v>95604</v>
      </c>
      <c r="P4" s="122">
        <f t="shared" ref="P4:P26" si="2">(O4-N4)/N4</f>
        <v>0.6011924700207677</v>
      </c>
      <c r="Q4" s="121">
        <v>107857</v>
      </c>
      <c r="R4" s="123">
        <f t="shared" ref="R4:R26" si="3">(Q4-O4)/O4</f>
        <v>0.12816409355257102</v>
      </c>
      <c r="S4" s="120"/>
    </row>
    <row r="5" spans="1:19" s="104" customFormat="1" ht="27.95" customHeight="1" x14ac:dyDescent="0.25">
      <c r="A5" s="120"/>
      <c r="B5" s="120"/>
      <c r="C5" s="114" t="s">
        <v>35</v>
      </c>
      <c r="D5" s="105">
        <v>38</v>
      </c>
      <c r="E5" s="105">
        <v>62</v>
      </c>
      <c r="F5" s="106">
        <f t="shared" si="0"/>
        <v>0.63157894736842102</v>
      </c>
      <c r="G5" s="105">
        <v>111</v>
      </c>
      <c r="H5" s="113">
        <f t="shared" si="1"/>
        <v>0.79032258064516125</v>
      </c>
      <c r="I5" s="120"/>
      <c r="J5" s="120"/>
      <c r="K5" s="176">
        <v>1478</v>
      </c>
      <c r="L5" s="120"/>
      <c r="M5" s="114" t="s">
        <v>35</v>
      </c>
      <c r="N5" s="121">
        <v>61</v>
      </c>
      <c r="O5" s="121">
        <v>66</v>
      </c>
      <c r="P5" s="122">
        <f t="shared" si="2"/>
        <v>8.1967213114754092E-2</v>
      </c>
      <c r="Q5" s="121">
        <v>111</v>
      </c>
      <c r="R5" s="123">
        <f t="shared" si="3"/>
        <v>0.68181818181818177</v>
      </c>
      <c r="S5" s="120"/>
    </row>
    <row r="6" spans="1:19" s="104" customFormat="1" ht="27.95" customHeight="1" x14ac:dyDescent="0.25">
      <c r="A6" s="120"/>
      <c r="B6" s="120"/>
      <c r="C6" s="114" t="s">
        <v>21</v>
      </c>
      <c r="D6" s="105">
        <v>2496</v>
      </c>
      <c r="E6" s="105">
        <v>4085</v>
      </c>
      <c r="F6" s="106">
        <f t="shared" si="0"/>
        <v>0.63661858974358976</v>
      </c>
      <c r="G6" s="105">
        <v>6418</v>
      </c>
      <c r="H6" s="113">
        <f t="shared" si="1"/>
        <v>0.57111383108935132</v>
      </c>
      <c r="I6" s="120"/>
      <c r="J6" s="120"/>
      <c r="K6" s="176">
        <v>1359</v>
      </c>
      <c r="L6" s="120"/>
      <c r="M6" s="114" t="s">
        <v>21</v>
      </c>
      <c r="N6" s="121">
        <v>3579</v>
      </c>
      <c r="O6" s="121">
        <v>5417</v>
      </c>
      <c r="P6" s="122">
        <f t="shared" si="2"/>
        <v>0.5135512713048338</v>
      </c>
      <c r="Q6" s="121">
        <v>6418</v>
      </c>
      <c r="R6" s="123">
        <f t="shared" si="3"/>
        <v>0.18478862839209895</v>
      </c>
      <c r="S6" s="120"/>
    </row>
    <row r="7" spans="1:19" s="104" customFormat="1" ht="27.95" customHeight="1" x14ac:dyDescent="0.25">
      <c r="A7" s="120"/>
      <c r="B7" s="120"/>
      <c r="C7" s="114" t="s">
        <v>36</v>
      </c>
      <c r="D7" s="105">
        <v>196</v>
      </c>
      <c r="E7" s="105">
        <v>351</v>
      </c>
      <c r="F7" s="106">
        <f t="shared" si="0"/>
        <v>0.79081632653061229</v>
      </c>
      <c r="G7" s="105">
        <v>1390</v>
      </c>
      <c r="H7" s="113">
        <f t="shared" si="1"/>
        <v>2.9601139601139601</v>
      </c>
      <c r="I7" s="120"/>
      <c r="J7" s="120"/>
      <c r="K7" s="120"/>
      <c r="L7" s="120"/>
      <c r="M7" s="114" t="s">
        <v>36</v>
      </c>
      <c r="N7" s="121">
        <v>275</v>
      </c>
      <c r="O7" s="121">
        <v>899</v>
      </c>
      <c r="P7" s="122">
        <f t="shared" si="2"/>
        <v>2.269090909090909</v>
      </c>
      <c r="Q7" s="121">
        <v>1390</v>
      </c>
      <c r="R7" s="123">
        <f t="shared" si="3"/>
        <v>0.5461624026696329</v>
      </c>
      <c r="S7" s="120"/>
    </row>
    <row r="8" spans="1:19" s="104" customFormat="1" ht="27.95" customHeight="1" x14ac:dyDescent="0.25">
      <c r="A8" s="120"/>
      <c r="B8" s="120"/>
      <c r="C8" s="114" t="s">
        <v>27</v>
      </c>
      <c r="D8" s="105">
        <v>855</v>
      </c>
      <c r="E8" s="105">
        <v>3685</v>
      </c>
      <c r="F8" s="106">
        <f t="shared" si="0"/>
        <v>3.3099415204678362</v>
      </c>
      <c r="G8" s="105">
        <v>13009</v>
      </c>
      <c r="H8" s="113">
        <f t="shared" si="1"/>
        <v>2.5302578018995932</v>
      </c>
      <c r="I8" s="120"/>
      <c r="J8" s="120"/>
      <c r="K8" s="120"/>
      <c r="L8" s="120"/>
      <c r="M8" s="114" t="s">
        <v>27</v>
      </c>
      <c r="N8" s="121">
        <v>2256</v>
      </c>
      <c r="O8" s="121">
        <v>8522</v>
      </c>
      <c r="P8" s="122">
        <f t="shared" si="2"/>
        <v>2.7774822695035462</v>
      </c>
      <c r="Q8" s="121">
        <v>13009</v>
      </c>
      <c r="R8" s="123">
        <f t="shared" si="3"/>
        <v>0.52651959633888756</v>
      </c>
      <c r="S8" s="120"/>
    </row>
    <row r="9" spans="1:19" s="104" customFormat="1" ht="27.95" customHeight="1" x14ac:dyDescent="0.25">
      <c r="A9" s="120"/>
      <c r="B9" s="120"/>
      <c r="C9" s="114" t="s">
        <v>37</v>
      </c>
      <c r="D9" s="105">
        <v>126</v>
      </c>
      <c r="E9" s="105">
        <v>216</v>
      </c>
      <c r="F9" s="106">
        <f t="shared" si="0"/>
        <v>0.7142857142857143</v>
      </c>
      <c r="G9" s="105">
        <v>491</v>
      </c>
      <c r="H9" s="113">
        <f t="shared" si="1"/>
        <v>1.2731481481481481</v>
      </c>
      <c r="I9" s="120"/>
      <c r="J9" s="120"/>
      <c r="K9" s="120"/>
      <c r="L9" s="120"/>
      <c r="M9" s="114" t="s">
        <v>37</v>
      </c>
      <c r="N9" s="121">
        <v>168</v>
      </c>
      <c r="O9" s="121">
        <v>311</v>
      </c>
      <c r="P9" s="122">
        <f t="shared" si="2"/>
        <v>0.85119047619047616</v>
      </c>
      <c r="Q9" s="121">
        <v>491</v>
      </c>
      <c r="R9" s="123">
        <f t="shared" si="3"/>
        <v>0.5787781350482315</v>
      </c>
      <c r="S9" s="120"/>
    </row>
    <row r="10" spans="1:19" s="104" customFormat="1" ht="27.95" customHeight="1" x14ac:dyDescent="0.25">
      <c r="A10" s="120"/>
      <c r="B10" s="120"/>
      <c r="C10" s="114" t="s">
        <v>38</v>
      </c>
      <c r="D10" s="105">
        <v>401</v>
      </c>
      <c r="E10" s="105">
        <v>1208</v>
      </c>
      <c r="F10" s="106">
        <f t="shared" si="0"/>
        <v>2.0124688279301743</v>
      </c>
      <c r="G10" s="105">
        <v>4844</v>
      </c>
      <c r="H10" s="113">
        <f t="shared" si="1"/>
        <v>3.0099337748344372</v>
      </c>
      <c r="I10" s="120"/>
      <c r="J10" s="120"/>
      <c r="K10" s="120"/>
      <c r="L10" s="120"/>
      <c r="M10" s="114" t="s">
        <v>38</v>
      </c>
      <c r="N10" s="121">
        <v>813</v>
      </c>
      <c r="O10" s="121">
        <v>3338</v>
      </c>
      <c r="P10" s="122">
        <f t="shared" si="2"/>
        <v>3.105781057810578</v>
      </c>
      <c r="Q10" s="121">
        <v>4844</v>
      </c>
      <c r="R10" s="123">
        <f t="shared" si="3"/>
        <v>0.45116836428999402</v>
      </c>
      <c r="S10" s="120"/>
    </row>
    <row r="11" spans="1:19" s="104" customFormat="1" ht="27.95" customHeight="1" x14ac:dyDescent="0.25">
      <c r="A11" s="120"/>
      <c r="B11" s="120"/>
      <c r="C11" s="114" t="s">
        <v>48</v>
      </c>
      <c r="D11" s="105">
        <v>76</v>
      </c>
      <c r="E11" s="105">
        <v>87</v>
      </c>
      <c r="F11" s="106">
        <f t="shared" si="0"/>
        <v>0.14473684210526316</v>
      </c>
      <c r="G11" s="105">
        <v>92</v>
      </c>
      <c r="H11" s="113">
        <f t="shared" si="1"/>
        <v>5.7471264367816091E-2</v>
      </c>
      <c r="I11" s="120"/>
      <c r="J11" s="120"/>
      <c r="K11" s="120"/>
      <c r="L11" s="120"/>
      <c r="M11" s="114" t="s">
        <v>48</v>
      </c>
      <c r="N11" s="121">
        <v>79</v>
      </c>
      <c r="O11" s="121">
        <v>84</v>
      </c>
      <c r="P11" s="122">
        <f t="shared" si="2"/>
        <v>6.3291139240506333E-2</v>
      </c>
      <c r="Q11" s="121">
        <v>92</v>
      </c>
      <c r="R11" s="123">
        <f t="shared" si="3"/>
        <v>9.5238095238095233E-2</v>
      </c>
      <c r="S11" s="120"/>
    </row>
    <row r="12" spans="1:19" s="104" customFormat="1" ht="27.95" customHeight="1" x14ac:dyDescent="0.25">
      <c r="A12" s="120"/>
      <c r="B12" s="120"/>
      <c r="C12" s="114" t="s">
        <v>39</v>
      </c>
      <c r="D12" s="105">
        <v>334</v>
      </c>
      <c r="E12" s="105">
        <v>3559</v>
      </c>
      <c r="F12" s="106">
        <f t="shared" si="0"/>
        <v>9.6556886227544911</v>
      </c>
      <c r="G12" s="105">
        <v>11397</v>
      </c>
      <c r="H12" s="113">
        <f t="shared" si="1"/>
        <v>2.2023040179825792</v>
      </c>
      <c r="I12" s="120"/>
      <c r="J12" s="120"/>
      <c r="K12" s="120"/>
      <c r="L12" s="120"/>
      <c r="M12" s="114" t="s">
        <v>39</v>
      </c>
      <c r="N12" s="121">
        <v>2256</v>
      </c>
      <c r="O12" s="121">
        <v>8418</v>
      </c>
      <c r="P12" s="122">
        <f t="shared" si="2"/>
        <v>2.7313829787234041</v>
      </c>
      <c r="Q12" s="121">
        <v>11397</v>
      </c>
      <c r="R12" s="123">
        <f t="shared" si="3"/>
        <v>0.35388453314326446</v>
      </c>
      <c r="S12" s="120"/>
    </row>
    <row r="13" spans="1:19" s="104" customFormat="1" ht="27.95" customHeight="1" x14ac:dyDescent="0.25">
      <c r="A13" s="120"/>
      <c r="B13" s="120"/>
      <c r="C13" s="114" t="s">
        <v>40</v>
      </c>
      <c r="D13" s="105">
        <v>7</v>
      </c>
      <c r="E13" s="105">
        <v>208</v>
      </c>
      <c r="F13" s="106">
        <f t="shared" si="0"/>
        <v>28.714285714285715</v>
      </c>
      <c r="G13" s="105">
        <v>294</v>
      </c>
      <c r="H13" s="113">
        <f t="shared" si="1"/>
        <v>0.41346153846153844</v>
      </c>
      <c r="I13" s="120"/>
      <c r="J13" s="120"/>
      <c r="K13" s="120"/>
      <c r="L13" s="120"/>
      <c r="M13" s="114" t="s">
        <v>40</v>
      </c>
      <c r="N13" s="121">
        <v>117</v>
      </c>
      <c r="O13" s="121">
        <v>204</v>
      </c>
      <c r="P13" s="122">
        <f t="shared" si="2"/>
        <v>0.74358974358974361</v>
      </c>
      <c r="Q13" s="121">
        <v>294</v>
      </c>
      <c r="R13" s="123">
        <f t="shared" si="3"/>
        <v>0.44117647058823528</v>
      </c>
      <c r="S13" s="120"/>
    </row>
    <row r="14" spans="1:19" s="104" customFormat="1" ht="27.95" customHeight="1" x14ac:dyDescent="0.25">
      <c r="A14" s="120"/>
      <c r="B14" s="120"/>
      <c r="C14" s="114" t="s">
        <v>28</v>
      </c>
      <c r="D14" s="105">
        <v>131</v>
      </c>
      <c r="E14" s="105">
        <v>518</v>
      </c>
      <c r="F14" s="106">
        <f t="shared" si="0"/>
        <v>2.9541984732824429</v>
      </c>
      <c r="G14" s="105">
        <v>2503</v>
      </c>
      <c r="H14" s="113">
        <f t="shared" si="1"/>
        <v>3.8320463320463318</v>
      </c>
      <c r="I14" s="120"/>
      <c r="J14" s="120"/>
      <c r="K14" s="120"/>
      <c r="L14" s="120"/>
      <c r="M14" s="114" t="s">
        <v>28</v>
      </c>
      <c r="N14" s="121">
        <v>337</v>
      </c>
      <c r="O14" s="121">
        <v>1588</v>
      </c>
      <c r="P14" s="122">
        <f t="shared" si="2"/>
        <v>3.7121661721068251</v>
      </c>
      <c r="Q14" s="121">
        <v>2503</v>
      </c>
      <c r="R14" s="123">
        <f t="shared" si="3"/>
        <v>0.57619647355163728</v>
      </c>
      <c r="S14" s="120"/>
    </row>
    <row r="15" spans="1:19" s="104" customFormat="1" ht="27.95" customHeight="1" x14ac:dyDescent="0.25">
      <c r="A15" s="120"/>
      <c r="B15" s="120"/>
      <c r="C15" s="114" t="s">
        <v>24</v>
      </c>
      <c r="D15" s="105">
        <v>263</v>
      </c>
      <c r="E15" s="105">
        <v>2240</v>
      </c>
      <c r="F15" s="106">
        <f t="shared" si="0"/>
        <v>7.5171102661596958</v>
      </c>
      <c r="G15" s="105">
        <v>12365</v>
      </c>
      <c r="H15" s="113">
        <f t="shared" si="1"/>
        <v>4.5200892857142856</v>
      </c>
      <c r="I15" s="120"/>
      <c r="J15" s="120"/>
      <c r="K15" s="120"/>
      <c r="L15" s="120"/>
      <c r="M15" s="114" t="s">
        <v>24</v>
      </c>
      <c r="N15" s="121">
        <v>1215</v>
      </c>
      <c r="O15" s="121">
        <v>6830</v>
      </c>
      <c r="P15" s="122">
        <f t="shared" si="2"/>
        <v>4.6213991769547329</v>
      </c>
      <c r="Q15" s="121">
        <v>12365</v>
      </c>
      <c r="R15" s="123">
        <f>(Q15-O15)/O15</f>
        <v>0.81039531478770133</v>
      </c>
      <c r="S15" s="120"/>
    </row>
    <row r="16" spans="1:19" s="104" customFormat="1" ht="27.95" customHeight="1" x14ac:dyDescent="0.25">
      <c r="A16" s="120"/>
      <c r="B16" s="120"/>
      <c r="C16" s="114" t="s">
        <v>30</v>
      </c>
      <c r="D16" s="105">
        <v>49</v>
      </c>
      <c r="E16" s="105">
        <v>61</v>
      </c>
      <c r="F16" s="106">
        <f t="shared" si="0"/>
        <v>0.24489795918367346</v>
      </c>
      <c r="G16" s="105">
        <v>65</v>
      </c>
      <c r="H16" s="113">
        <f t="shared" si="1"/>
        <v>6.5573770491803282E-2</v>
      </c>
      <c r="I16" s="120"/>
      <c r="J16" s="120"/>
      <c r="K16" s="120"/>
      <c r="L16" s="120"/>
      <c r="M16" s="114" t="s">
        <v>30</v>
      </c>
      <c r="N16" s="121">
        <v>51</v>
      </c>
      <c r="O16" s="121">
        <v>62</v>
      </c>
      <c r="P16" s="122">
        <f t="shared" si="2"/>
        <v>0.21568627450980393</v>
      </c>
      <c r="Q16" s="121">
        <v>65</v>
      </c>
      <c r="R16" s="123">
        <f t="shared" si="3"/>
        <v>4.8387096774193547E-2</v>
      </c>
      <c r="S16" s="120"/>
    </row>
    <row r="17" spans="1:19" s="104" customFormat="1" ht="27.95" customHeight="1" x14ac:dyDescent="0.25">
      <c r="A17" s="120"/>
      <c r="B17" s="120"/>
      <c r="C17" s="114" t="s">
        <v>26</v>
      </c>
      <c r="D17" s="105">
        <v>654</v>
      </c>
      <c r="E17" s="105">
        <v>1483</v>
      </c>
      <c r="F17" s="106">
        <f t="shared" si="0"/>
        <v>1.2675840978593271</v>
      </c>
      <c r="G17" s="105">
        <v>4298</v>
      </c>
      <c r="H17" s="113">
        <f t="shared" si="1"/>
        <v>1.8981793661496966</v>
      </c>
      <c r="I17" s="120"/>
      <c r="J17" s="120"/>
      <c r="K17" s="120"/>
      <c r="L17" s="120"/>
      <c r="M17" s="114" t="s">
        <v>26</v>
      </c>
      <c r="N17" s="121">
        <v>1187</v>
      </c>
      <c r="O17" s="121">
        <v>3036</v>
      </c>
      <c r="P17" s="122">
        <f t="shared" si="2"/>
        <v>1.5577085088458298</v>
      </c>
      <c r="Q17" s="121">
        <v>4298</v>
      </c>
      <c r="R17" s="123">
        <f t="shared" si="3"/>
        <v>0.41567852437417657</v>
      </c>
      <c r="S17" s="120"/>
    </row>
    <row r="18" spans="1:19" s="104" customFormat="1" ht="27.95" customHeight="1" x14ac:dyDescent="0.25">
      <c r="A18" s="120"/>
      <c r="B18" s="120"/>
      <c r="C18" s="114" t="s">
        <v>25</v>
      </c>
      <c r="D18" s="105">
        <v>1057</v>
      </c>
      <c r="E18" s="105">
        <v>3008</v>
      </c>
      <c r="F18" s="106">
        <f t="shared" si="0"/>
        <v>1.8457899716177861</v>
      </c>
      <c r="G18" s="105">
        <v>8042</v>
      </c>
      <c r="H18" s="113">
        <f t="shared" si="1"/>
        <v>1.6735372340425532</v>
      </c>
      <c r="I18" s="120"/>
      <c r="J18" s="120"/>
      <c r="K18" s="120"/>
      <c r="L18" s="120"/>
      <c r="M18" s="114" t="s">
        <v>25</v>
      </c>
      <c r="N18" s="121">
        <v>1947</v>
      </c>
      <c r="O18" s="121">
        <v>5996</v>
      </c>
      <c r="P18" s="122">
        <f t="shared" si="2"/>
        <v>2.0796096558808421</v>
      </c>
      <c r="Q18" s="121">
        <v>8042</v>
      </c>
      <c r="R18" s="123">
        <f t="shared" si="3"/>
        <v>0.34122748498999333</v>
      </c>
      <c r="S18" s="120"/>
    </row>
    <row r="19" spans="1:19" s="104" customFormat="1" ht="27.95" customHeight="1" x14ac:dyDescent="0.25">
      <c r="A19" s="120"/>
      <c r="B19" s="120"/>
      <c r="C19" s="114" t="s">
        <v>41</v>
      </c>
      <c r="D19" s="105">
        <v>86</v>
      </c>
      <c r="E19" s="105">
        <v>611</v>
      </c>
      <c r="F19" s="106">
        <f t="shared" si="0"/>
        <v>6.1046511627906979</v>
      </c>
      <c r="G19" s="105">
        <v>5837</v>
      </c>
      <c r="H19" s="113">
        <f t="shared" si="1"/>
        <v>8.5531914893617014</v>
      </c>
      <c r="I19" s="120"/>
      <c r="J19" s="120"/>
      <c r="K19" s="120"/>
      <c r="L19" s="120"/>
      <c r="M19" s="114" t="s">
        <v>41</v>
      </c>
      <c r="N19" s="121">
        <v>259</v>
      </c>
      <c r="O19" s="121">
        <v>3320</v>
      </c>
      <c r="P19" s="122">
        <f t="shared" si="2"/>
        <v>11.818532818532818</v>
      </c>
      <c r="Q19" s="121">
        <v>5837</v>
      </c>
      <c r="R19" s="123">
        <f t="shared" si="3"/>
        <v>0.75813253012048187</v>
      </c>
      <c r="S19" s="120"/>
    </row>
    <row r="20" spans="1:19" s="104" customFormat="1" ht="27.95" customHeight="1" x14ac:dyDescent="0.25">
      <c r="A20" s="120"/>
      <c r="B20" s="120"/>
      <c r="C20" s="114" t="s">
        <v>42</v>
      </c>
      <c r="D20" s="105">
        <v>9</v>
      </c>
      <c r="E20" s="105">
        <v>22</v>
      </c>
      <c r="F20" s="106">
        <f t="shared" si="0"/>
        <v>1.4444444444444444</v>
      </c>
      <c r="G20" s="105">
        <v>385</v>
      </c>
      <c r="H20" s="113">
        <f t="shared" si="1"/>
        <v>16.5</v>
      </c>
      <c r="I20" s="120"/>
      <c r="J20" s="120"/>
      <c r="K20" s="120"/>
      <c r="L20" s="120"/>
      <c r="M20" s="114" t="s">
        <v>42</v>
      </c>
      <c r="N20" s="121">
        <v>20</v>
      </c>
      <c r="O20" s="121">
        <v>223</v>
      </c>
      <c r="P20" s="122">
        <f t="shared" si="2"/>
        <v>10.15</v>
      </c>
      <c r="Q20" s="121">
        <v>385</v>
      </c>
      <c r="R20" s="123">
        <f t="shared" si="3"/>
        <v>0.726457399103139</v>
      </c>
      <c r="S20" s="120"/>
    </row>
    <row r="21" spans="1:19" s="104" customFormat="1" ht="27.95" customHeight="1" x14ac:dyDescent="0.25">
      <c r="A21" s="120"/>
      <c r="B21" s="120"/>
      <c r="C21" s="114" t="s">
        <v>43</v>
      </c>
      <c r="D21" s="105">
        <v>12</v>
      </c>
      <c r="E21" s="105">
        <v>31</v>
      </c>
      <c r="F21" s="106">
        <f t="shared" si="0"/>
        <v>1.5833333333333333</v>
      </c>
      <c r="G21" s="105">
        <v>356</v>
      </c>
      <c r="H21" s="113">
        <f t="shared" si="1"/>
        <v>10.483870967741936</v>
      </c>
      <c r="I21" s="120"/>
      <c r="J21" s="120"/>
      <c r="K21" s="120"/>
      <c r="L21" s="120"/>
      <c r="M21" s="114" t="s">
        <v>43</v>
      </c>
      <c r="N21" s="121">
        <v>26</v>
      </c>
      <c r="O21" s="121">
        <v>147</v>
      </c>
      <c r="P21" s="122">
        <f t="shared" si="2"/>
        <v>4.6538461538461542</v>
      </c>
      <c r="Q21" s="121">
        <v>356</v>
      </c>
      <c r="R21" s="123">
        <f t="shared" si="3"/>
        <v>1.4217687074829932</v>
      </c>
      <c r="S21" s="120"/>
    </row>
    <row r="22" spans="1:19" s="104" customFormat="1" ht="27.95" customHeight="1" x14ac:dyDescent="0.25">
      <c r="A22" s="120"/>
      <c r="B22" s="120"/>
      <c r="C22" s="114" t="s">
        <v>44</v>
      </c>
      <c r="D22" s="105">
        <v>60</v>
      </c>
      <c r="E22" s="105">
        <v>805</v>
      </c>
      <c r="F22" s="106">
        <f t="shared" si="0"/>
        <v>12.416666666666666</v>
      </c>
      <c r="G22" s="105">
        <v>2626</v>
      </c>
      <c r="H22" s="113">
        <f t="shared" si="1"/>
        <v>2.2621118012422361</v>
      </c>
      <c r="I22" s="120"/>
      <c r="J22" s="120"/>
      <c r="K22" s="120"/>
      <c r="L22" s="120"/>
      <c r="M22" s="114" t="s">
        <v>44</v>
      </c>
      <c r="N22" s="121">
        <v>454</v>
      </c>
      <c r="O22" s="121">
        <v>1771</v>
      </c>
      <c r="P22" s="122">
        <f t="shared" si="2"/>
        <v>2.9008810572687223</v>
      </c>
      <c r="Q22" s="121">
        <v>2626</v>
      </c>
      <c r="R22" s="123">
        <f t="shared" si="3"/>
        <v>0.48277809147374362</v>
      </c>
      <c r="S22" s="120"/>
    </row>
    <row r="23" spans="1:19" s="104" customFormat="1" ht="27.95" customHeight="1" x14ac:dyDescent="0.25">
      <c r="A23" s="120"/>
      <c r="B23" s="120"/>
      <c r="C23" s="114" t="s">
        <v>29</v>
      </c>
      <c r="D23" s="105">
        <v>486</v>
      </c>
      <c r="E23" s="105">
        <v>2276</v>
      </c>
      <c r="F23" s="106">
        <f t="shared" si="0"/>
        <v>3.6831275720164611</v>
      </c>
      <c r="G23" s="105">
        <v>15743</v>
      </c>
      <c r="H23" s="113">
        <f t="shared" si="1"/>
        <v>5.9169595782073809</v>
      </c>
      <c r="I23" s="120"/>
      <c r="J23" s="120"/>
      <c r="K23" s="120"/>
      <c r="L23" s="120"/>
      <c r="M23" s="114" t="s">
        <v>29</v>
      </c>
      <c r="N23" s="121">
        <v>1216</v>
      </c>
      <c r="O23" s="121">
        <v>7905</v>
      </c>
      <c r="P23" s="122">
        <f t="shared" si="2"/>
        <v>5.5008223684210522</v>
      </c>
      <c r="Q23" s="121">
        <v>15743</v>
      </c>
      <c r="R23" s="123">
        <f t="shared" si="3"/>
        <v>0.99152435167615438</v>
      </c>
      <c r="S23" s="120"/>
    </row>
    <row r="24" spans="1:19" s="104" customFormat="1" ht="27.95" customHeight="1" x14ac:dyDescent="0.25">
      <c r="A24" s="120"/>
      <c r="B24" s="120"/>
      <c r="C24" s="114" t="s">
        <v>142</v>
      </c>
      <c r="D24" s="105">
        <v>36</v>
      </c>
      <c r="E24" s="105">
        <v>138</v>
      </c>
      <c r="F24" s="106">
        <f t="shared" si="0"/>
        <v>2.8333333333333335</v>
      </c>
      <c r="G24" s="105">
        <v>1558</v>
      </c>
      <c r="H24" s="113">
        <f t="shared" si="1"/>
        <v>10.289855072463768</v>
      </c>
      <c r="I24" s="120"/>
      <c r="J24" s="120"/>
      <c r="K24" s="120"/>
      <c r="L24" s="120"/>
      <c r="M24" s="114" t="s">
        <v>142</v>
      </c>
      <c r="N24" s="121">
        <v>44</v>
      </c>
      <c r="O24" s="121">
        <v>938</v>
      </c>
      <c r="P24" s="122">
        <f t="shared" si="2"/>
        <v>20.318181818181817</v>
      </c>
      <c r="Q24" s="121">
        <v>1558</v>
      </c>
      <c r="R24" s="123">
        <f t="shared" si="3"/>
        <v>0.66098081023454158</v>
      </c>
      <c r="S24" s="120"/>
    </row>
    <row r="25" spans="1:19" s="104" customFormat="1" ht="27.95" customHeight="1" x14ac:dyDescent="0.25">
      <c r="A25" s="120"/>
      <c r="B25" s="120"/>
      <c r="C25" s="114" t="s">
        <v>46</v>
      </c>
      <c r="D25" s="105">
        <v>155</v>
      </c>
      <c r="E25" s="105">
        <v>1055</v>
      </c>
      <c r="F25" s="106">
        <f t="shared" si="0"/>
        <v>5.806451612903226</v>
      </c>
      <c r="G25" s="105">
        <v>2592</v>
      </c>
      <c r="H25" s="113">
        <f t="shared" si="1"/>
        <v>1.456872037914692</v>
      </c>
      <c r="I25" s="120"/>
      <c r="J25" s="120"/>
      <c r="K25" s="120"/>
      <c r="L25" s="120"/>
      <c r="M25" s="114" t="s">
        <v>46</v>
      </c>
      <c r="N25" s="121">
        <v>457</v>
      </c>
      <c r="O25" s="121">
        <v>2020</v>
      </c>
      <c r="P25" s="122">
        <f t="shared" si="2"/>
        <v>3.4201312910284463</v>
      </c>
      <c r="Q25" s="121">
        <v>2592</v>
      </c>
      <c r="R25" s="123">
        <f t="shared" si="3"/>
        <v>0.28316831683168314</v>
      </c>
      <c r="S25" s="120"/>
    </row>
    <row r="26" spans="1:19" s="104" customFormat="1" ht="27.95" customHeight="1" thickBot="1" x14ac:dyDescent="0.3">
      <c r="A26" s="120"/>
      <c r="B26" s="120"/>
      <c r="C26" s="115" t="s">
        <v>47</v>
      </c>
      <c r="D26" s="118">
        <v>91</v>
      </c>
      <c r="E26" s="118">
        <v>426</v>
      </c>
      <c r="F26" s="116">
        <f t="shared" si="0"/>
        <v>3.6813186813186811</v>
      </c>
      <c r="G26" s="118">
        <v>5419</v>
      </c>
      <c r="H26" s="117">
        <f t="shared" si="1"/>
        <v>11.720657276995306</v>
      </c>
      <c r="I26" s="120"/>
      <c r="J26" s="120"/>
      <c r="K26" s="120"/>
      <c r="L26" s="120"/>
      <c r="M26" s="115" t="s">
        <v>47</v>
      </c>
      <c r="N26" s="124">
        <v>204</v>
      </c>
      <c r="O26" s="124">
        <v>2243</v>
      </c>
      <c r="P26" s="125">
        <f t="shared" si="2"/>
        <v>9.9950980392156854</v>
      </c>
      <c r="Q26" s="124">
        <v>5419</v>
      </c>
      <c r="R26" s="126">
        <f t="shared" si="3"/>
        <v>1.4159607668301382</v>
      </c>
      <c r="S26" s="120"/>
    </row>
    <row r="27" spans="1:19" s="119" customFormat="1" x14ac:dyDescent="0.25">
      <c r="D27" s="120"/>
      <c r="E27" s="120"/>
      <c r="F27" s="120"/>
      <c r="G27" s="120"/>
      <c r="H27" s="120"/>
      <c r="N27" s="120"/>
      <c r="O27" s="120"/>
      <c r="P27" s="120"/>
      <c r="Q27" s="120"/>
      <c r="R27" s="120"/>
    </row>
    <row r="28" spans="1:19" s="119" customFormat="1" x14ac:dyDescent="0.25">
      <c r="D28" s="120"/>
      <c r="E28" s="120"/>
      <c r="F28" s="120"/>
      <c r="G28" s="120"/>
      <c r="H28" s="120"/>
      <c r="N28" s="120"/>
      <c r="O28" s="120"/>
      <c r="P28" s="120"/>
      <c r="Q28" s="120"/>
      <c r="R28" s="120"/>
    </row>
    <row r="29" spans="1:19" s="119" customFormat="1" x14ac:dyDescent="0.25">
      <c r="D29" s="120"/>
      <c r="E29" s="120"/>
      <c r="F29" s="120"/>
      <c r="G29" s="120"/>
      <c r="H29" s="120"/>
      <c r="N29" s="120"/>
      <c r="O29" s="120"/>
      <c r="P29" s="120"/>
      <c r="Q29" s="120"/>
      <c r="R29" s="120"/>
    </row>
    <row r="30" spans="1:19" s="119" customFormat="1" x14ac:dyDescent="0.25">
      <c r="D30" s="120"/>
      <c r="E30" s="120"/>
      <c r="F30" s="120"/>
      <c r="G30" s="120"/>
      <c r="H30" s="120"/>
      <c r="N30" s="120"/>
      <c r="O30" s="120"/>
      <c r="P30" s="120"/>
      <c r="Q30" s="120"/>
      <c r="R30" s="120"/>
    </row>
    <row r="31" spans="1:19" s="119" customFormat="1" x14ac:dyDescent="0.25">
      <c r="D31" s="120"/>
      <c r="E31" s="120"/>
      <c r="F31" s="120"/>
      <c r="G31" s="120"/>
      <c r="H31" s="120"/>
      <c r="N31" s="120"/>
      <c r="O31" s="120"/>
      <c r="P31" s="120"/>
      <c r="Q31" s="120"/>
      <c r="R31" s="120"/>
    </row>
    <row r="32" spans="1:19" s="119" customFormat="1" x14ac:dyDescent="0.25">
      <c r="D32" s="120"/>
      <c r="E32" s="120"/>
      <c r="F32" s="120"/>
      <c r="G32" s="120"/>
      <c r="H32" s="120"/>
    </row>
    <row r="33" spans="4:8" s="119" customFormat="1" x14ac:dyDescent="0.25">
      <c r="D33" s="120"/>
      <c r="E33" s="120"/>
      <c r="F33" s="120"/>
      <c r="G33" s="120"/>
      <c r="H33" s="120"/>
    </row>
    <row r="34" spans="4:8" s="119" customFormat="1" x14ac:dyDescent="0.25">
      <c r="D34" s="120"/>
      <c r="E34" s="120"/>
      <c r="F34" s="120"/>
      <c r="G34" s="120"/>
      <c r="H34" s="120"/>
    </row>
    <row r="35" spans="4:8" s="119" customFormat="1" x14ac:dyDescent="0.25">
      <c r="D35" s="120"/>
      <c r="E35" s="120"/>
      <c r="F35" s="120"/>
      <c r="G35" s="120"/>
      <c r="H35" s="120"/>
    </row>
    <row r="36" spans="4:8" s="119" customFormat="1" x14ac:dyDescent="0.25">
      <c r="D36" s="120"/>
      <c r="E36" s="120"/>
      <c r="F36" s="120"/>
      <c r="G36" s="120"/>
      <c r="H36" s="120"/>
    </row>
    <row r="37" spans="4:8" s="119" customFormat="1" x14ac:dyDescent="0.25">
      <c r="D37" s="120"/>
      <c r="E37" s="120"/>
      <c r="F37" s="120"/>
      <c r="G37" s="120"/>
      <c r="H37" s="120"/>
    </row>
    <row r="38" spans="4:8" s="119" customFormat="1" x14ac:dyDescent="0.25">
      <c r="D38" s="120"/>
      <c r="E38" s="120"/>
      <c r="F38" s="120"/>
      <c r="G38" s="120"/>
      <c r="H38" s="120"/>
    </row>
    <row r="39" spans="4:8" s="119" customFormat="1" x14ac:dyDescent="0.25">
      <c r="D39" s="120"/>
      <c r="E39" s="120"/>
      <c r="F39" s="120"/>
      <c r="G39" s="120"/>
      <c r="H39" s="120"/>
    </row>
    <row r="40" spans="4:8" s="119" customFormat="1" x14ac:dyDescent="0.25">
      <c r="D40" s="120"/>
      <c r="E40" s="120"/>
      <c r="F40" s="120"/>
      <c r="G40" s="120"/>
      <c r="H40" s="120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92" t="s">
        <v>137</v>
      </c>
      <c r="J1" s="92" t="s">
        <v>138</v>
      </c>
      <c r="K1" s="94" t="s">
        <v>18</v>
      </c>
      <c r="L1" s="95" t="s">
        <v>139</v>
      </c>
      <c r="M1" s="95" t="s">
        <v>111</v>
      </c>
      <c r="N1" s="95" t="s">
        <v>112</v>
      </c>
      <c r="O1" s="78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4" t="s">
        <v>51</v>
      </c>
      <c r="I2" s="93">
        <v>3075646</v>
      </c>
      <c r="J2" s="92">
        <v>200</v>
      </c>
      <c r="K2" s="96" t="s">
        <v>20</v>
      </c>
      <c r="L2" s="97">
        <v>96988</v>
      </c>
      <c r="M2" s="97">
        <v>2252</v>
      </c>
      <c r="N2" s="97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4" t="s">
        <v>22</v>
      </c>
      <c r="I3" s="93">
        <v>17541141</v>
      </c>
      <c r="J3" s="92">
        <v>307571</v>
      </c>
      <c r="K3" s="96" t="s">
        <v>22</v>
      </c>
      <c r="L3" s="97">
        <v>264956</v>
      </c>
      <c r="M3" s="97">
        <v>5395</v>
      </c>
      <c r="N3" s="97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4" t="s">
        <v>39</v>
      </c>
      <c r="I4" s="93">
        <v>770881</v>
      </c>
      <c r="J4" s="92">
        <v>53219</v>
      </c>
      <c r="K4" s="96" t="s">
        <v>39</v>
      </c>
      <c r="L4" s="97">
        <v>8532</v>
      </c>
      <c r="M4" s="98">
        <v>228</v>
      </c>
      <c r="N4" s="97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4" t="s">
        <v>25</v>
      </c>
      <c r="I5" s="93">
        <v>747610</v>
      </c>
      <c r="J5" s="92">
        <v>203013</v>
      </c>
      <c r="K5" s="96" t="s">
        <v>25</v>
      </c>
      <c r="L5" s="97">
        <v>6175</v>
      </c>
      <c r="M5" s="98">
        <v>177</v>
      </c>
      <c r="N5" s="97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4" t="s">
        <v>21</v>
      </c>
      <c r="I6" s="93">
        <v>1204541</v>
      </c>
      <c r="J6" s="92">
        <v>99633</v>
      </c>
      <c r="K6" s="96" t="s">
        <v>21</v>
      </c>
      <c r="L6" s="97">
        <v>5492</v>
      </c>
      <c r="M6" s="98">
        <v>215</v>
      </c>
      <c r="N6" s="97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4" t="s">
        <v>46</v>
      </c>
      <c r="I7" s="93">
        <v>176830</v>
      </c>
      <c r="J7" s="92">
        <v>21571</v>
      </c>
      <c r="K7" s="96" t="s">
        <v>46</v>
      </c>
      <c r="L7" s="97">
        <v>2101</v>
      </c>
      <c r="M7" s="98">
        <v>29</v>
      </c>
      <c r="N7" s="98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4" t="s">
        <v>28</v>
      </c>
      <c r="I8" s="93">
        <v>393531</v>
      </c>
      <c r="J8" s="92">
        <v>89680</v>
      </c>
      <c r="K8" s="96" t="s">
        <v>28</v>
      </c>
      <c r="L8" s="97">
        <v>1627</v>
      </c>
      <c r="M8" s="98">
        <v>59</v>
      </c>
      <c r="N8" s="98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4" t="s">
        <v>26</v>
      </c>
      <c r="I9" s="93">
        <v>664057</v>
      </c>
      <c r="J9" s="92">
        <v>94078</v>
      </c>
      <c r="K9" s="96" t="s">
        <v>26</v>
      </c>
      <c r="L9" s="97">
        <v>3163</v>
      </c>
      <c r="M9" s="98">
        <v>55</v>
      </c>
      <c r="N9" s="97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4" t="s">
        <v>24</v>
      </c>
      <c r="I10" s="93">
        <v>1990338</v>
      </c>
      <c r="J10" s="92">
        <v>148827</v>
      </c>
      <c r="K10" s="96" t="s">
        <v>24</v>
      </c>
      <c r="L10" s="97">
        <v>7187</v>
      </c>
      <c r="M10" s="98">
        <v>131</v>
      </c>
      <c r="N10" s="97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4" t="s">
        <v>44</v>
      </c>
      <c r="I11" s="93">
        <v>365698</v>
      </c>
      <c r="J11" s="92">
        <v>243943</v>
      </c>
      <c r="K11" s="96" t="s">
        <v>44</v>
      </c>
      <c r="L11" s="97">
        <v>1805</v>
      </c>
      <c r="M11" s="98">
        <v>15</v>
      </c>
      <c r="N11" s="98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4" t="s">
        <v>38</v>
      </c>
      <c r="I12" s="93">
        <v>1385961</v>
      </c>
      <c r="J12" s="92">
        <v>78781</v>
      </c>
      <c r="K12" s="96" t="s">
        <v>38</v>
      </c>
      <c r="L12" s="97">
        <v>3649</v>
      </c>
      <c r="M12" s="98">
        <v>49</v>
      </c>
      <c r="N12" s="97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4" t="s">
        <v>27</v>
      </c>
      <c r="I13" s="93">
        <v>3760450</v>
      </c>
      <c r="J13" s="92">
        <v>165321</v>
      </c>
      <c r="K13" s="96" t="s">
        <v>27</v>
      </c>
      <c r="L13" s="97">
        <v>8917</v>
      </c>
      <c r="M13" s="98">
        <v>126</v>
      </c>
      <c r="N13" s="97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4" t="s">
        <v>41</v>
      </c>
      <c r="I14" s="93">
        <v>1424397</v>
      </c>
      <c r="J14" s="92">
        <v>155488</v>
      </c>
      <c r="K14" s="96" t="s">
        <v>41</v>
      </c>
      <c r="L14" s="97">
        <v>3510</v>
      </c>
      <c r="M14" s="98">
        <v>47</v>
      </c>
      <c r="N14" s="97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4" t="s">
        <v>29</v>
      </c>
      <c r="I15" s="93">
        <v>3536418</v>
      </c>
      <c r="J15" s="92">
        <v>133007</v>
      </c>
      <c r="K15" s="96" t="s">
        <v>29</v>
      </c>
      <c r="L15" s="97">
        <v>8582</v>
      </c>
      <c r="M15" s="98">
        <v>95</v>
      </c>
      <c r="N15" s="97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4" t="s">
        <v>45</v>
      </c>
      <c r="I16" s="93">
        <v>978313</v>
      </c>
      <c r="J16" s="92">
        <v>136351</v>
      </c>
      <c r="K16" s="96" t="s">
        <v>45</v>
      </c>
      <c r="L16" s="98">
        <v>975</v>
      </c>
      <c r="M16" s="98">
        <v>13</v>
      </c>
      <c r="N16" s="98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4" t="s">
        <v>36</v>
      </c>
      <c r="I17" s="93">
        <v>618994</v>
      </c>
      <c r="J17" s="92">
        <v>224686</v>
      </c>
      <c r="K17" s="96" t="s">
        <v>36</v>
      </c>
      <c r="L17" s="98">
        <v>956</v>
      </c>
      <c r="M17" s="98">
        <v>7</v>
      </c>
      <c r="N17" s="98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4" t="s">
        <v>47</v>
      </c>
      <c r="I18" s="93">
        <v>1694656</v>
      </c>
      <c r="J18" s="92">
        <v>22524</v>
      </c>
      <c r="K18" s="96" t="s">
        <v>47</v>
      </c>
      <c r="L18" s="97">
        <v>2485</v>
      </c>
      <c r="M18" s="98">
        <v>14</v>
      </c>
      <c r="N18" s="97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4" t="s">
        <v>40</v>
      </c>
      <c r="I19" s="93">
        <v>358428</v>
      </c>
      <c r="J19" s="92">
        <v>143440</v>
      </c>
      <c r="K19" s="96" t="s">
        <v>40</v>
      </c>
      <c r="L19" s="98">
        <v>240</v>
      </c>
      <c r="M19" s="98">
        <v>2</v>
      </c>
      <c r="N19" s="98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4" t="s">
        <v>37</v>
      </c>
      <c r="I20" s="93">
        <v>1120801</v>
      </c>
      <c r="J20" s="92">
        <v>88199</v>
      </c>
      <c r="K20" s="96" t="s">
        <v>37</v>
      </c>
      <c r="L20" s="98">
        <v>315</v>
      </c>
      <c r="M20" s="98">
        <v>5</v>
      </c>
      <c r="N20" s="98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4" t="s">
        <v>48</v>
      </c>
      <c r="I21" s="93">
        <v>605193</v>
      </c>
      <c r="J21" s="92">
        <v>72066</v>
      </c>
      <c r="K21" s="96" t="s">
        <v>48</v>
      </c>
      <c r="L21" s="98">
        <v>86</v>
      </c>
      <c r="M21" s="98">
        <v>1</v>
      </c>
      <c r="N21" s="98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4" t="s">
        <v>30</v>
      </c>
      <c r="I22" s="93">
        <v>1261294</v>
      </c>
      <c r="J22" s="92">
        <v>29801</v>
      </c>
      <c r="K22" s="96" t="s">
        <v>30</v>
      </c>
      <c r="L22" s="98">
        <v>74</v>
      </c>
      <c r="M22" s="98">
        <v>2</v>
      </c>
      <c r="N22" s="98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4" t="s">
        <v>42</v>
      </c>
      <c r="I23" s="93">
        <v>781217</v>
      </c>
      <c r="J23" s="92">
        <v>89651</v>
      </c>
      <c r="K23" s="96" t="s">
        <v>42</v>
      </c>
      <c r="L23" s="98">
        <v>223</v>
      </c>
      <c r="M23" s="98">
        <v>1</v>
      </c>
      <c r="N23" s="98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4" t="s">
        <v>35</v>
      </c>
      <c r="I24" s="93">
        <v>415438</v>
      </c>
      <c r="J24" s="92">
        <v>102602</v>
      </c>
      <c r="K24" s="96" t="s">
        <v>35</v>
      </c>
      <c r="L24" s="98">
        <v>67</v>
      </c>
      <c r="M24" s="98">
        <v>0</v>
      </c>
      <c r="N24" s="98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4" t="s">
        <v>43</v>
      </c>
      <c r="I25" s="93">
        <v>508328</v>
      </c>
      <c r="J25" s="92">
        <v>76748</v>
      </c>
      <c r="K25" s="96" t="s">
        <v>43</v>
      </c>
      <c r="L25" s="98">
        <v>156</v>
      </c>
      <c r="M25" s="98">
        <v>0</v>
      </c>
      <c r="N25" s="98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casos_provincias (2)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2020-10-11T13:29:33Z</dcterms:modified>
</cp:coreProperties>
</file>