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8275FAF2-5EA5-429E-A111-D9B07C829407}" xr6:coauthVersionLast="45" xr6:coauthVersionMax="45" xr10:uidLastSave="{00000000-0000-0000-0000-000000000000}"/>
  <bookViews>
    <workbookView xWindow="10245" yWindow="0" windowWidth="8730" windowHeight="9735" tabRatio="66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  <sheet name="Hoja2" sheetId="13" r:id="rId7"/>
  </sheets>
  <definedNames>
    <definedName name="_xlnm._FilterDatabase" localSheetId="5" hidden="1">argentina_fallecidos!$A$1:$D$930</definedName>
    <definedName name="_xlnm._FilterDatabase" localSheetId="0" hidden="1">argentina_gral!$A$1:$R$183</definedName>
    <definedName name="_xlnm._FilterDatabase" localSheetId="1" hidden="1">casos_provincias!$A$1:$E$6409</definedName>
    <definedName name="_xlnm._FilterDatabase" localSheetId="6" hidden="1">Hoja2!$A$1:$X$285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0" i="1" l="1"/>
  <c r="S300" i="1"/>
  <c r="R299" i="1"/>
  <c r="S299" i="1"/>
  <c r="T299" i="1"/>
  <c r="T300" i="1"/>
  <c r="E300" i="1"/>
  <c r="F300" i="1"/>
  <c r="C298" i="1"/>
  <c r="C299" i="1" s="1"/>
  <c r="C300" i="1" s="1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Q297" i="1"/>
  <c r="Q298" i="1"/>
  <c r="M296" i="1"/>
  <c r="M297" i="1"/>
  <c r="M298" i="1"/>
  <c r="R298" i="1"/>
  <c r="S298" i="1"/>
  <c r="T298" i="1"/>
  <c r="F299" i="1"/>
  <c r="E299" i="1"/>
  <c r="F7151" i="3"/>
  <c r="F7150" i="3"/>
  <c r="F7146" i="3"/>
  <c r="F7143" i="3"/>
  <c r="F7131" i="3"/>
  <c r="F7130" i="3"/>
  <c r="D7150" i="3"/>
  <c r="D7147" i="3"/>
  <c r="D7143" i="3"/>
  <c r="D7142" i="3"/>
  <c r="D7140" i="3"/>
  <c r="D7139" i="3"/>
  <c r="F7129" i="3"/>
  <c r="F7153" i="3" s="1"/>
  <c r="F7128" i="3"/>
  <c r="F7152" i="3" s="1"/>
  <c r="F7127" i="3"/>
  <c r="F7126" i="3"/>
  <c r="F7125" i="3"/>
  <c r="F7149" i="3" s="1"/>
  <c r="F7124" i="3"/>
  <c r="F7148" i="3" s="1"/>
  <c r="F7123" i="3"/>
  <c r="F7147" i="3" s="1"/>
  <c r="F7122" i="3"/>
  <c r="F7121" i="3"/>
  <c r="F7145" i="3" s="1"/>
  <c r="F7120" i="3"/>
  <c r="F7144" i="3" s="1"/>
  <c r="F7119" i="3"/>
  <c r="F7118" i="3"/>
  <c r="F7142" i="3" s="1"/>
  <c r="F7117" i="3"/>
  <c r="F7141" i="3" s="1"/>
  <c r="F7116" i="3"/>
  <c r="F7140" i="3" s="1"/>
  <c r="F7115" i="3"/>
  <c r="F7139" i="3" s="1"/>
  <c r="F7114" i="3"/>
  <c r="F7138" i="3" s="1"/>
  <c r="F7113" i="3"/>
  <c r="F7137" i="3" s="1"/>
  <c r="F7112" i="3"/>
  <c r="F7136" i="3" s="1"/>
  <c r="F7111" i="3"/>
  <c r="F7135" i="3" s="1"/>
  <c r="F7110" i="3"/>
  <c r="F7134" i="3" s="1"/>
  <c r="F7109" i="3"/>
  <c r="F7133" i="3" s="1"/>
  <c r="F7108" i="3"/>
  <c r="F7132" i="3" s="1"/>
  <c r="F7107" i="3"/>
  <c r="F7106" i="3"/>
  <c r="D7129" i="3"/>
  <c r="D7153" i="3" s="1"/>
  <c r="D7128" i="3"/>
  <c r="D7152" i="3" s="1"/>
  <c r="D7127" i="3"/>
  <c r="D7151" i="3" s="1"/>
  <c r="D7126" i="3"/>
  <c r="D7125" i="3"/>
  <c r="D7149" i="3" s="1"/>
  <c r="D7124" i="3"/>
  <c r="D7148" i="3" s="1"/>
  <c r="D7123" i="3"/>
  <c r="D7122" i="3"/>
  <c r="D7146" i="3" s="1"/>
  <c r="D7121" i="3"/>
  <c r="D7145" i="3" s="1"/>
  <c r="D7120" i="3"/>
  <c r="D7144" i="3" s="1"/>
  <c r="D7119" i="3"/>
  <c r="D7118" i="3"/>
  <c r="D7117" i="3"/>
  <c r="D7141" i="3" s="1"/>
  <c r="D7116" i="3"/>
  <c r="D7115" i="3"/>
  <c r="D7114" i="3"/>
  <c r="D7138" i="3" s="1"/>
  <c r="D7113" i="3"/>
  <c r="D7137" i="3" s="1"/>
  <c r="D7112" i="3"/>
  <c r="D7136" i="3" s="1"/>
  <c r="D7111" i="3"/>
  <c r="D7135" i="3" s="1"/>
  <c r="D7110" i="3"/>
  <c r="D7134" i="3" s="1"/>
  <c r="D7109" i="3"/>
  <c r="D7133" i="3" s="1"/>
  <c r="D7108" i="3"/>
  <c r="D7132" i="3" s="1"/>
  <c r="D7107" i="3"/>
  <c r="D7131" i="3" s="1"/>
  <c r="D7106" i="3"/>
  <c r="D7130" i="3" s="1"/>
  <c r="F298" i="1"/>
  <c r="E298" i="1"/>
  <c r="R297" i="1"/>
  <c r="S297" i="1"/>
  <c r="T297" i="1"/>
  <c r="J297" i="1"/>
  <c r="F297" i="1"/>
  <c r="E297" i="1"/>
  <c r="C297" i="1"/>
  <c r="Q295" i="1"/>
  <c r="Q296" i="1"/>
  <c r="M295" i="1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D7105" i="3"/>
  <c r="D7104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6" i="3"/>
  <c r="D7085" i="3"/>
  <c r="D7084" i="3"/>
  <c r="D7083" i="3"/>
  <c r="D7082" i="3"/>
  <c r="F7081" i="3" l="1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D7081" i="3"/>
  <c r="D7080" i="3"/>
  <c r="D7079" i="3"/>
  <c r="D7103" i="3" s="1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2" i="3"/>
  <c r="D7061" i="3"/>
  <c r="D7060" i="3"/>
  <c r="D7059" i="3"/>
  <c r="D7058" i="3"/>
  <c r="R296" i="1"/>
  <c r="S296" i="1"/>
  <c r="T296" i="1"/>
  <c r="J296" i="1"/>
  <c r="F296" i="1"/>
  <c r="E296" i="1"/>
  <c r="C296" i="1"/>
  <c r="F7057" i="3" l="1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8" i="3"/>
  <c r="D7037" i="3"/>
  <c r="D7036" i="3"/>
  <c r="D7035" i="3"/>
  <c r="D7034" i="3"/>
  <c r="R295" i="1"/>
  <c r="S295" i="1"/>
  <c r="T295" i="1"/>
  <c r="J295" i="1"/>
  <c r="F295" i="1"/>
  <c r="E295" i="1"/>
  <c r="C295" i="1"/>
  <c r="Q293" i="1" l="1"/>
  <c r="Q294" i="1"/>
  <c r="M293" i="1"/>
  <c r="M294" i="1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R294" i="1"/>
  <c r="S294" i="1"/>
  <c r="T294" i="1"/>
  <c r="J294" i="1"/>
  <c r="F294" i="1"/>
  <c r="E294" i="1"/>
  <c r="C294" i="1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R293" i="1"/>
  <c r="S293" i="1"/>
  <c r="T293" i="1"/>
  <c r="J293" i="1"/>
  <c r="F293" i="1"/>
  <c r="E293" i="1"/>
  <c r="C293" i="1"/>
  <c r="Q288" i="1"/>
  <c r="Q289" i="1"/>
  <c r="Q290" i="1"/>
  <c r="Q291" i="1"/>
  <c r="Q292" i="1"/>
  <c r="M288" i="1"/>
  <c r="M289" i="1"/>
  <c r="M290" i="1"/>
  <c r="M291" i="1"/>
  <c r="M292" i="1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F292" i="1"/>
  <c r="R292" i="1"/>
  <c r="S292" i="1"/>
  <c r="J292" i="1"/>
  <c r="E292" i="1"/>
  <c r="T292" i="1" s="1"/>
  <c r="C292" i="1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R291" i="1"/>
  <c r="S291" i="1"/>
  <c r="T291" i="1"/>
  <c r="J291" i="1"/>
  <c r="J290" i="1"/>
  <c r="F291" i="1"/>
  <c r="E291" i="1"/>
  <c r="C291" i="1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R290" i="1"/>
  <c r="S290" i="1"/>
  <c r="F290" i="1"/>
  <c r="C290" i="1"/>
  <c r="R289" i="1"/>
  <c r="S289" i="1"/>
  <c r="J289" i="1"/>
  <c r="F289" i="1"/>
  <c r="C289" i="1"/>
  <c r="F6913" i="3"/>
  <c r="F6912" i="3"/>
  <c r="F6911" i="3"/>
  <c r="F6910" i="3"/>
  <c r="F6909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F6889" i="3" l="1"/>
  <c r="F6888" i="3"/>
  <c r="F6887" i="3"/>
  <c r="F6886" i="3"/>
  <c r="F6885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J288" i="1"/>
  <c r="F288" i="1"/>
  <c r="C288" i="1"/>
  <c r="R288" i="1"/>
  <c r="S288" i="1"/>
  <c r="Q285" i="1"/>
  <c r="Q286" i="1"/>
  <c r="Q287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6865" i="3" l="1"/>
  <c r="F6864" i="3"/>
  <c r="F6863" i="3"/>
  <c r="F6862" i="3"/>
  <c r="F6861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R287" i="1"/>
  <c r="S287" i="1"/>
  <c r="J287" i="1"/>
  <c r="C287" i="1"/>
  <c r="F6841" i="3"/>
  <c r="F6840" i="3"/>
  <c r="F6839" i="3"/>
  <c r="F6838" i="3"/>
  <c r="F6837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R286" i="1"/>
  <c r="S286" i="1"/>
  <c r="F6817" i="3"/>
  <c r="F6816" i="3"/>
  <c r="F6815" i="3"/>
  <c r="F6814" i="3"/>
  <c r="F6813" i="3"/>
  <c r="F6811" i="3"/>
  <c r="F6810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R285" i="1"/>
  <c r="S285" i="1"/>
  <c r="M284" i="1" l="1"/>
  <c r="M282" i="1"/>
  <c r="M283" i="1"/>
  <c r="R284" i="1"/>
  <c r="S284" i="1"/>
  <c r="F6793" i="3"/>
  <c r="F6792" i="3"/>
  <c r="F6791" i="3"/>
  <c r="F6790" i="3"/>
  <c r="F6789" i="3"/>
  <c r="F6788" i="3"/>
  <c r="F6812" i="3" s="1"/>
  <c r="F6836" i="3" s="1"/>
  <c r="F6860" i="3" s="1"/>
  <c r="F6884" i="3" s="1"/>
  <c r="F6908" i="3" s="1"/>
  <c r="F6787" i="3"/>
  <c r="F6786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F6769" i="3"/>
  <c r="F6768" i="3"/>
  <c r="F6767" i="3"/>
  <c r="F6766" i="3"/>
  <c r="F6765" i="3"/>
  <c r="F6764" i="3"/>
  <c r="F6763" i="3"/>
  <c r="F6762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71" i="3" s="1"/>
  <c r="F6795" i="3" s="1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R283" i="1"/>
  <c r="S283" i="1"/>
  <c r="X9" i="13" l="1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7" i="13"/>
  <c r="X101" i="13"/>
  <c r="X102" i="13"/>
  <c r="X103" i="13"/>
  <c r="X104" i="13"/>
  <c r="X105" i="13"/>
  <c r="X106" i="13"/>
  <c r="X108" i="13"/>
  <c r="X113" i="13"/>
  <c r="X109" i="13"/>
  <c r="X110" i="13"/>
  <c r="X111" i="13"/>
  <c r="X112" i="13"/>
  <c r="X114" i="13"/>
  <c r="X115" i="13"/>
  <c r="X116" i="13"/>
  <c r="X123" i="13"/>
  <c r="X117" i="13"/>
  <c r="X118" i="13"/>
  <c r="X119" i="13"/>
  <c r="X120" i="13"/>
  <c r="X121" i="13"/>
  <c r="X122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8" i="13"/>
  <c r="W94" i="13"/>
  <c r="W95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U137" i="13"/>
  <c r="B107" i="13"/>
  <c r="U107" i="13" s="1"/>
  <c r="A107" i="13"/>
  <c r="A113" i="13" s="1"/>
  <c r="A123" i="13" s="1"/>
  <c r="R285" i="13"/>
  <c r="Q285" i="13"/>
  <c r="R284" i="13"/>
  <c r="Q284" i="13"/>
  <c r="L284" i="13"/>
  <c r="R283" i="13"/>
  <c r="Q283" i="13"/>
  <c r="L283" i="13"/>
  <c r="R282" i="13"/>
  <c r="Q282" i="13"/>
  <c r="L282" i="13"/>
  <c r="R281" i="13"/>
  <c r="Q281" i="13"/>
  <c r="L281" i="13"/>
  <c r="D281" i="13"/>
  <c r="R280" i="13"/>
  <c r="Q280" i="13"/>
  <c r="L280" i="13"/>
  <c r="R279" i="13"/>
  <c r="Q279" i="13"/>
  <c r="L279" i="13"/>
  <c r="R278" i="13"/>
  <c r="Q278" i="13"/>
  <c r="L278" i="13"/>
  <c r="R277" i="13"/>
  <c r="Q277" i="13"/>
  <c r="L277" i="13"/>
  <c r="R276" i="13"/>
  <c r="Q276" i="13"/>
  <c r="L276" i="13"/>
  <c r="R275" i="13"/>
  <c r="Q275" i="13"/>
  <c r="L275" i="13"/>
  <c r="R274" i="13"/>
  <c r="Q274" i="13"/>
  <c r="L274" i="13"/>
  <c r="R273" i="13"/>
  <c r="Q273" i="13"/>
  <c r="L273" i="13"/>
  <c r="R272" i="13"/>
  <c r="Q272" i="13"/>
  <c r="L272" i="13"/>
  <c r="R271" i="13"/>
  <c r="Q271" i="13"/>
  <c r="L271" i="13"/>
  <c r="R270" i="13"/>
  <c r="Q270" i="13"/>
  <c r="L270" i="13"/>
  <c r="R269" i="13"/>
  <c r="Q269" i="13"/>
  <c r="L269" i="13"/>
  <c r="R268" i="13"/>
  <c r="Q268" i="13"/>
  <c r="L268" i="13"/>
  <c r="R267" i="13"/>
  <c r="Q267" i="13"/>
  <c r="L267" i="13"/>
  <c r="R266" i="13"/>
  <c r="Q266" i="13"/>
  <c r="L266" i="13"/>
  <c r="R265" i="13"/>
  <c r="Q265" i="13"/>
  <c r="L265" i="13"/>
  <c r="R264" i="13"/>
  <c r="Q264" i="13"/>
  <c r="L264" i="13"/>
  <c r="R263" i="13"/>
  <c r="Q263" i="13"/>
  <c r="L263" i="13"/>
  <c r="R262" i="13"/>
  <c r="Q262" i="13"/>
  <c r="L262" i="13"/>
  <c r="R261" i="13"/>
  <c r="Q261" i="13"/>
  <c r="L261" i="13"/>
  <c r="R260" i="13"/>
  <c r="Q260" i="13"/>
  <c r="L260" i="13"/>
  <c r="R259" i="13"/>
  <c r="Q259" i="13"/>
  <c r="L259" i="13"/>
  <c r="R258" i="13"/>
  <c r="Q258" i="13"/>
  <c r="L258" i="13"/>
  <c r="R257" i="13"/>
  <c r="Q257" i="13"/>
  <c r="L257" i="13"/>
  <c r="R256" i="13"/>
  <c r="Q256" i="13"/>
  <c r="L256" i="13"/>
  <c r="R255" i="13"/>
  <c r="Q255" i="13"/>
  <c r="L255" i="13"/>
  <c r="R254" i="13"/>
  <c r="Q254" i="13"/>
  <c r="L254" i="13"/>
  <c r="R253" i="13"/>
  <c r="Q253" i="13"/>
  <c r="L253" i="13"/>
  <c r="R252" i="13"/>
  <c r="Q252" i="13"/>
  <c r="L252" i="13"/>
  <c r="R251" i="13"/>
  <c r="Q251" i="13"/>
  <c r="L251" i="13"/>
  <c r="R250" i="13"/>
  <c r="Q250" i="13"/>
  <c r="L250" i="13"/>
  <c r="R249" i="13"/>
  <c r="Q249" i="13"/>
  <c r="L249" i="13"/>
  <c r="Q248" i="13"/>
  <c r="L248" i="13"/>
  <c r="Q247" i="13"/>
  <c r="L247" i="13"/>
  <c r="Q246" i="13"/>
  <c r="L246" i="13"/>
  <c r="Q245" i="13"/>
  <c r="L245" i="13"/>
  <c r="Q244" i="13"/>
  <c r="L244" i="13"/>
  <c r="Q243" i="13"/>
  <c r="L243" i="13"/>
  <c r="Q242" i="13"/>
  <c r="L242" i="13"/>
  <c r="Q241" i="13"/>
  <c r="L241" i="13"/>
  <c r="Q240" i="13"/>
  <c r="L240" i="13"/>
  <c r="Q239" i="13"/>
  <c r="L239" i="13"/>
  <c r="Q238" i="13"/>
  <c r="L238" i="13"/>
  <c r="Q237" i="13"/>
  <c r="L237" i="13"/>
  <c r="Q236" i="13"/>
  <c r="Q235" i="13"/>
  <c r="Q234" i="13"/>
  <c r="L234" i="13"/>
  <c r="Q233" i="13"/>
  <c r="L233" i="13"/>
  <c r="Q232" i="13"/>
  <c r="L232" i="13"/>
  <c r="Q231" i="13"/>
  <c r="L231" i="13"/>
  <c r="Q230" i="13"/>
  <c r="L230" i="13"/>
  <c r="Q229" i="13"/>
  <c r="L229" i="13"/>
  <c r="Q228" i="13"/>
  <c r="L228" i="13"/>
  <c r="Q227" i="13"/>
  <c r="L227" i="13"/>
  <c r="Q226" i="13"/>
  <c r="L226" i="13"/>
  <c r="Q225" i="13"/>
  <c r="L225" i="13"/>
  <c r="Q224" i="13"/>
  <c r="L224" i="13"/>
  <c r="Q223" i="13"/>
  <c r="L223" i="13"/>
  <c r="Q222" i="13"/>
  <c r="L222" i="13"/>
  <c r="Q221" i="13"/>
  <c r="L221" i="13"/>
  <c r="Q220" i="13"/>
  <c r="L220" i="13"/>
  <c r="Q219" i="13"/>
  <c r="L219" i="13"/>
  <c r="Q218" i="13"/>
  <c r="L218" i="13"/>
  <c r="Q217" i="13"/>
  <c r="L217" i="13"/>
  <c r="Q216" i="13"/>
  <c r="L216" i="13"/>
  <c r="Q215" i="13"/>
  <c r="L215" i="13"/>
  <c r="Q214" i="13"/>
  <c r="L214" i="13"/>
  <c r="Q213" i="13"/>
  <c r="L213" i="13"/>
  <c r="Q212" i="13"/>
  <c r="L212" i="13"/>
  <c r="Q211" i="13"/>
  <c r="L211" i="13"/>
  <c r="Q210" i="13"/>
  <c r="L210" i="13"/>
  <c r="Q209" i="13"/>
  <c r="L209" i="13"/>
  <c r="Q208" i="13"/>
  <c r="L208" i="13"/>
  <c r="Q207" i="13"/>
  <c r="L207" i="13"/>
  <c r="Q206" i="13"/>
  <c r="L206" i="13"/>
  <c r="D206" i="13"/>
  <c r="Q205" i="13"/>
  <c r="K205" i="13"/>
  <c r="J205" i="13" s="1"/>
  <c r="D205" i="13"/>
  <c r="Q204" i="13"/>
  <c r="K204" i="13"/>
  <c r="J204" i="13"/>
  <c r="D204" i="13"/>
  <c r="Q203" i="13"/>
  <c r="K203" i="13"/>
  <c r="J203" i="13"/>
  <c r="Q202" i="13"/>
  <c r="K202" i="13"/>
  <c r="J202" i="13" s="1"/>
  <c r="D202" i="13"/>
  <c r="Q201" i="13"/>
  <c r="K201" i="13"/>
  <c r="J201" i="13" s="1"/>
  <c r="D201" i="13"/>
  <c r="Q200" i="13"/>
  <c r="K200" i="13"/>
  <c r="J200" i="13" s="1"/>
  <c r="D200" i="13"/>
  <c r="Q199" i="13"/>
  <c r="K199" i="13"/>
  <c r="J199" i="13" s="1"/>
  <c r="D199" i="13"/>
  <c r="Q198" i="13"/>
  <c r="K198" i="13"/>
  <c r="J198" i="13" s="1"/>
  <c r="D198" i="13"/>
  <c r="Q197" i="13"/>
  <c r="K197" i="13"/>
  <c r="J197" i="13" s="1"/>
  <c r="D197" i="13"/>
  <c r="Q196" i="13"/>
  <c r="K196" i="13"/>
  <c r="J196" i="13" s="1"/>
  <c r="D196" i="13"/>
  <c r="Q195" i="13"/>
  <c r="K195" i="13"/>
  <c r="J195" i="13" s="1"/>
  <c r="D195" i="13"/>
  <c r="Q194" i="13"/>
  <c r="K194" i="13"/>
  <c r="J194" i="13" s="1"/>
  <c r="D194" i="13"/>
  <c r="Q193" i="13"/>
  <c r="K193" i="13"/>
  <c r="J193" i="13" s="1"/>
  <c r="D193" i="13"/>
  <c r="Q192" i="13"/>
  <c r="K192" i="13"/>
  <c r="J192" i="13" s="1"/>
  <c r="D192" i="13"/>
  <c r="Q191" i="13"/>
  <c r="K191" i="13"/>
  <c r="J191" i="13" s="1"/>
  <c r="D191" i="13"/>
  <c r="Q190" i="13"/>
  <c r="K190" i="13"/>
  <c r="J190" i="13" s="1"/>
  <c r="D190" i="13"/>
  <c r="Q189" i="13"/>
  <c r="K189" i="13"/>
  <c r="J189" i="13" s="1"/>
  <c r="D189" i="13"/>
  <c r="Q188" i="13"/>
  <c r="K188" i="13"/>
  <c r="J188" i="13" s="1"/>
  <c r="D188" i="13"/>
  <c r="Q187" i="13"/>
  <c r="K187" i="13"/>
  <c r="J187" i="13" s="1"/>
  <c r="D187" i="13"/>
  <c r="Q186" i="13"/>
  <c r="K186" i="13"/>
  <c r="J186" i="13" s="1"/>
  <c r="D186" i="13"/>
  <c r="Q185" i="13"/>
  <c r="K185" i="13"/>
  <c r="J185" i="13" s="1"/>
  <c r="D185" i="13"/>
  <c r="Q184" i="13"/>
  <c r="K184" i="13"/>
  <c r="J184" i="13" s="1"/>
  <c r="D184" i="13"/>
  <c r="Q183" i="13"/>
  <c r="K183" i="13"/>
  <c r="J183" i="13" s="1"/>
  <c r="D183" i="13"/>
  <c r="Q182" i="13"/>
  <c r="K182" i="13"/>
  <c r="J182" i="13" s="1"/>
  <c r="D182" i="13"/>
  <c r="Q181" i="13"/>
  <c r="K181" i="13"/>
  <c r="J181" i="13" s="1"/>
  <c r="D181" i="13"/>
  <c r="Q180" i="13"/>
  <c r="K180" i="13"/>
  <c r="J180" i="13" s="1"/>
  <c r="D180" i="13"/>
  <c r="Q179" i="13"/>
  <c r="K179" i="13"/>
  <c r="J179" i="13" s="1"/>
  <c r="D179" i="13"/>
  <c r="Q178" i="13"/>
  <c r="K178" i="13"/>
  <c r="J178" i="13" s="1"/>
  <c r="D178" i="13"/>
  <c r="Q177" i="13"/>
  <c r="K177" i="13"/>
  <c r="J177" i="13" s="1"/>
  <c r="Q176" i="13"/>
  <c r="K176" i="13"/>
  <c r="J176" i="13" s="1"/>
  <c r="D176" i="13"/>
  <c r="Q175" i="13"/>
  <c r="K175" i="13"/>
  <c r="J175" i="13" s="1"/>
  <c r="D175" i="13"/>
  <c r="Q174" i="13"/>
  <c r="K174" i="13"/>
  <c r="J174" i="13" s="1"/>
  <c r="D174" i="13"/>
  <c r="Q173" i="13"/>
  <c r="P173" i="13"/>
  <c r="K173" i="13"/>
  <c r="J173" i="13" s="1"/>
  <c r="D173" i="13"/>
  <c r="Q172" i="13"/>
  <c r="P172" i="13"/>
  <c r="K172" i="13"/>
  <c r="J172" i="13" s="1"/>
  <c r="D172" i="13"/>
  <c r="Q171" i="13"/>
  <c r="P171" i="13"/>
  <c r="K171" i="13"/>
  <c r="J171" i="13" s="1"/>
  <c r="D171" i="13"/>
  <c r="Q170" i="13"/>
  <c r="P170" i="13"/>
  <c r="K170" i="13"/>
  <c r="J170" i="13" s="1"/>
  <c r="D170" i="13"/>
  <c r="Q169" i="13"/>
  <c r="P169" i="13"/>
  <c r="K169" i="13"/>
  <c r="J169" i="13" s="1"/>
  <c r="D169" i="13"/>
  <c r="Q168" i="13"/>
  <c r="P168" i="13"/>
  <c r="K168" i="13"/>
  <c r="J168" i="13" s="1"/>
  <c r="D168" i="13"/>
  <c r="Q167" i="13"/>
  <c r="P167" i="13"/>
  <c r="K167" i="13"/>
  <c r="J167" i="13" s="1"/>
  <c r="D167" i="13"/>
  <c r="Q166" i="13"/>
  <c r="P166" i="13"/>
  <c r="K166" i="13"/>
  <c r="J166" i="13" s="1"/>
  <c r="D166" i="13"/>
  <c r="Q165" i="13"/>
  <c r="P165" i="13"/>
  <c r="K165" i="13"/>
  <c r="J165" i="13" s="1"/>
  <c r="D165" i="13"/>
  <c r="Q164" i="13"/>
  <c r="P164" i="13"/>
  <c r="K164" i="13"/>
  <c r="J164" i="13" s="1"/>
  <c r="Q163" i="13"/>
  <c r="P163" i="13"/>
  <c r="K163" i="13"/>
  <c r="J163" i="13" s="1"/>
  <c r="Q162" i="13"/>
  <c r="P162" i="13"/>
  <c r="K162" i="13"/>
  <c r="J162" i="13" s="1"/>
  <c r="Q161" i="13"/>
  <c r="P161" i="13"/>
  <c r="K161" i="13"/>
  <c r="J161" i="13" s="1"/>
  <c r="Q160" i="13"/>
  <c r="P160" i="13"/>
  <c r="K160" i="13"/>
  <c r="J160" i="13" s="1"/>
  <c r="D160" i="13"/>
  <c r="Q159" i="13"/>
  <c r="P159" i="13"/>
  <c r="K159" i="13"/>
  <c r="J159" i="13" s="1"/>
  <c r="D159" i="13"/>
  <c r="Q158" i="13"/>
  <c r="P158" i="13"/>
  <c r="K158" i="13"/>
  <c r="J158" i="13" s="1"/>
  <c r="Q157" i="13"/>
  <c r="P157" i="13"/>
  <c r="K157" i="13"/>
  <c r="J157" i="13" s="1"/>
  <c r="D157" i="13"/>
  <c r="Q156" i="13"/>
  <c r="P156" i="13"/>
  <c r="K156" i="13"/>
  <c r="J156" i="13" s="1"/>
  <c r="D156" i="13"/>
  <c r="Q155" i="13"/>
  <c r="P155" i="13"/>
  <c r="K155" i="13"/>
  <c r="J155" i="13" s="1"/>
  <c r="I155" i="13"/>
  <c r="D155" i="13"/>
  <c r="Q154" i="13"/>
  <c r="P154" i="13"/>
  <c r="K154" i="13"/>
  <c r="J154" i="13" s="1"/>
  <c r="D154" i="13"/>
  <c r="Q153" i="13"/>
  <c r="P153" i="13"/>
  <c r="K153" i="13"/>
  <c r="J153" i="13" s="1"/>
  <c r="E153" i="13"/>
  <c r="Q152" i="13"/>
  <c r="P152" i="13"/>
  <c r="K152" i="13"/>
  <c r="J152" i="13" s="1"/>
  <c r="D152" i="13"/>
  <c r="Q151" i="13"/>
  <c r="P151" i="13"/>
  <c r="K151" i="13"/>
  <c r="I151" i="13"/>
  <c r="D151" i="13"/>
  <c r="Q150" i="13"/>
  <c r="P150" i="13"/>
  <c r="K150" i="13"/>
  <c r="J150" i="13" s="1"/>
  <c r="Q149" i="13"/>
  <c r="P149" i="13"/>
  <c r="K149" i="13"/>
  <c r="J149" i="13" s="1"/>
  <c r="Q148" i="13"/>
  <c r="P148" i="13"/>
  <c r="I148" i="13"/>
  <c r="D148" i="13"/>
  <c r="Q147" i="13"/>
  <c r="P147" i="13"/>
  <c r="D147" i="13"/>
  <c r="Q146" i="13"/>
  <c r="P146" i="13"/>
  <c r="I146" i="13"/>
  <c r="Q145" i="13"/>
  <c r="Q144" i="13"/>
  <c r="P144" i="13"/>
  <c r="Q143" i="13"/>
  <c r="P143" i="13"/>
  <c r="Q142" i="13"/>
  <c r="K142" i="13"/>
  <c r="B142" i="13"/>
  <c r="Q141" i="13"/>
  <c r="P141" i="13"/>
  <c r="S140" i="13"/>
  <c r="R140" i="13"/>
  <c r="Q140" i="13"/>
  <c r="P140" i="13"/>
  <c r="K140" i="13"/>
  <c r="J140" i="13" s="1"/>
  <c r="Q139" i="13"/>
  <c r="K139" i="13"/>
  <c r="S138" i="13"/>
  <c r="R138" i="13"/>
  <c r="Q138" i="13"/>
  <c r="P138" i="13"/>
  <c r="K138" i="13"/>
  <c r="S137" i="13"/>
  <c r="R137" i="13"/>
  <c r="Q137" i="13"/>
  <c r="P137" i="13"/>
  <c r="K137" i="13"/>
  <c r="S136" i="13"/>
  <c r="R136" i="13"/>
  <c r="Q136" i="13"/>
  <c r="P136" i="13"/>
  <c r="L136" i="13"/>
  <c r="S135" i="13"/>
  <c r="R135" i="13"/>
  <c r="Q135" i="13"/>
  <c r="L135" i="13"/>
  <c r="S134" i="13"/>
  <c r="R134" i="13"/>
  <c r="Q134" i="13"/>
  <c r="L134" i="13"/>
  <c r="S133" i="13"/>
  <c r="R133" i="13"/>
  <c r="Q133" i="13"/>
  <c r="P133" i="13"/>
  <c r="S132" i="13"/>
  <c r="R132" i="13"/>
  <c r="Q132" i="13"/>
  <c r="P132" i="13"/>
  <c r="S131" i="13"/>
  <c r="R131" i="13"/>
  <c r="Q131" i="13"/>
  <c r="P131" i="13"/>
  <c r="S130" i="13"/>
  <c r="R130" i="13"/>
  <c r="Q130" i="13"/>
  <c r="P130" i="13"/>
  <c r="K130" i="13"/>
  <c r="Q129" i="13"/>
  <c r="P129" i="13"/>
  <c r="Q128" i="13"/>
  <c r="Q127" i="13"/>
  <c r="L127" i="13"/>
  <c r="Q126" i="13"/>
  <c r="K126" i="13"/>
  <c r="J126" i="13" s="1"/>
  <c r="Q125" i="13"/>
  <c r="S124" i="13"/>
  <c r="R124" i="13"/>
  <c r="Q124" i="13"/>
  <c r="P124" i="13"/>
  <c r="K124" i="13"/>
  <c r="Q122" i="13"/>
  <c r="K122" i="13"/>
  <c r="Q121" i="13"/>
  <c r="E121" i="13"/>
  <c r="C121" i="13"/>
  <c r="S120" i="13"/>
  <c r="R120" i="13"/>
  <c r="Q120" i="13"/>
  <c r="P120" i="13"/>
  <c r="S119" i="13"/>
  <c r="R119" i="13"/>
  <c r="Q119" i="13"/>
  <c r="P119" i="13"/>
  <c r="S118" i="13"/>
  <c r="R118" i="13"/>
  <c r="Q118" i="13"/>
  <c r="P118" i="13"/>
  <c r="S117" i="13"/>
  <c r="R117" i="13"/>
  <c r="Q117" i="13"/>
  <c r="P117" i="13"/>
  <c r="Q116" i="13"/>
  <c r="Q115" i="13"/>
  <c r="P115" i="13"/>
  <c r="E115" i="13"/>
  <c r="S115" i="13" s="1"/>
  <c r="S114" i="13"/>
  <c r="R114" i="13"/>
  <c r="Q114" i="13"/>
  <c r="P114" i="13"/>
  <c r="S112" i="13"/>
  <c r="R112" i="13"/>
  <c r="Q112" i="13"/>
  <c r="P112" i="13"/>
  <c r="S111" i="13"/>
  <c r="R111" i="13"/>
  <c r="Q111" i="13"/>
  <c r="P111" i="13"/>
  <c r="S110" i="13"/>
  <c r="R110" i="13"/>
  <c r="Q110" i="13"/>
  <c r="P110" i="13"/>
  <c r="S109" i="13"/>
  <c r="R109" i="13"/>
  <c r="Q109" i="13"/>
  <c r="P109" i="13"/>
  <c r="S108" i="13"/>
  <c r="R108" i="13"/>
  <c r="Q108" i="13"/>
  <c r="P108" i="13"/>
  <c r="S106" i="13"/>
  <c r="R106" i="13"/>
  <c r="Q106" i="13"/>
  <c r="P106" i="13"/>
  <c r="S105" i="13"/>
  <c r="R105" i="13"/>
  <c r="Q105" i="13"/>
  <c r="P105" i="13"/>
  <c r="S104" i="13"/>
  <c r="R104" i="13"/>
  <c r="Q104" i="13"/>
  <c r="P104" i="13"/>
  <c r="S103" i="13"/>
  <c r="R103" i="13"/>
  <c r="Q103" i="13"/>
  <c r="P103" i="13"/>
  <c r="S102" i="13"/>
  <c r="R102" i="13"/>
  <c r="Q102" i="13"/>
  <c r="P102" i="13"/>
  <c r="S101" i="13"/>
  <c r="R101" i="13"/>
  <c r="Q101" i="13"/>
  <c r="P101" i="13"/>
  <c r="S100" i="13"/>
  <c r="R100" i="13"/>
  <c r="Q100" i="13"/>
  <c r="P100" i="13"/>
  <c r="S99" i="13"/>
  <c r="R99" i="13"/>
  <c r="Q99" i="13"/>
  <c r="P99" i="13"/>
  <c r="S98" i="13"/>
  <c r="R98" i="13"/>
  <c r="Q98" i="13"/>
  <c r="P98" i="13"/>
  <c r="S97" i="13"/>
  <c r="R97" i="13"/>
  <c r="Q97" i="13"/>
  <c r="P97" i="13"/>
  <c r="S96" i="13"/>
  <c r="R96" i="13"/>
  <c r="Q96" i="13"/>
  <c r="P96" i="13"/>
  <c r="S95" i="13"/>
  <c r="R95" i="13"/>
  <c r="Q95" i="13"/>
  <c r="P95" i="13"/>
  <c r="S94" i="13"/>
  <c r="R94" i="13"/>
  <c r="Q94" i="13"/>
  <c r="P94" i="13"/>
  <c r="S93" i="13"/>
  <c r="R93" i="13"/>
  <c r="Q93" i="13"/>
  <c r="P93" i="13"/>
  <c r="S92" i="13"/>
  <c r="R92" i="13"/>
  <c r="Q92" i="13"/>
  <c r="P92" i="13"/>
  <c r="S91" i="13"/>
  <c r="R91" i="13"/>
  <c r="Q91" i="13"/>
  <c r="P91" i="13"/>
  <c r="S90" i="13"/>
  <c r="R90" i="13"/>
  <c r="Q90" i="13"/>
  <c r="P90" i="13"/>
  <c r="S89" i="13"/>
  <c r="R89" i="13"/>
  <c r="Q89" i="13"/>
  <c r="P89" i="13"/>
  <c r="S88" i="13"/>
  <c r="R88" i="13"/>
  <c r="Q88" i="13"/>
  <c r="P88" i="13"/>
  <c r="S87" i="13"/>
  <c r="R87" i="13"/>
  <c r="Q87" i="13"/>
  <c r="P87" i="13"/>
  <c r="S86" i="13"/>
  <c r="R86" i="13"/>
  <c r="Q86" i="13"/>
  <c r="P86" i="13"/>
  <c r="S85" i="13"/>
  <c r="R85" i="13"/>
  <c r="Q85" i="13"/>
  <c r="P85" i="13"/>
  <c r="S84" i="13"/>
  <c r="R84" i="13"/>
  <c r="Q84" i="13"/>
  <c r="P84" i="13"/>
  <c r="S83" i="13"/>
  <c r="R83" i="13"/>
  <c r="Q83" i="13"/>
  <c r="P83" i="13"/>
  <c r="S82" i="13"/>
  <c r="R82" i="13"/>
  <c r="Q82" i="13"/>
  <c r="P82" i="13"/>
  <c r="S81" i="13"/>
  <c r="R81" i="13"/>
  <c r="Q81" i="13"/>
  <c r="P81" i="13"/>
  <c r="S80" i="13"/>
  <c r="R80" i="13"/>
  <c r="Q80" i="13"/>
  <c r="P80" i="13"/>
  <c r="S79" i="13"/>
  <c r="R79" i="13"/>
  <c r="Q79" i="13"/>
  <c r="P79" i="13"/>
  <c r="S78" i="13"/>
  <c r="R78" i="13"/>
  <c r="Q78" i="13"/>
  <c r="P78" i="13"/>
  <c r="S77" i="13"/>
  <c r="R77" i="13"/>
  <c r="Q77" i="13"/>
  <c r="P77" i="13"/>
  <c r="S76" i="13"/>
  <c r="R76" i="13"/>
  <c r="Q76" i="13"/>
  <c r="P76" i="13"/>
  <c r="S75" i="13"/>
  <c r="R75" i="13"/>
  <c r="Q75" i="13"/>
  <c r="P75" i="13"/>
  <c r="S74" i="13"/>
  <c r="R74" i="13"/>
  <c r="Q74" i="13"/>
  <c r="P74" i="13"/>
  <c r="S73" i="13"/>
  <c r="R73" i="13"/>
  <c r="Q73" i="13"/>
  <c r="P73" i="13"/>
  <c r="S72" i="13"/>
  <c r="R72" i="13"/>
  <c r="Q72" i="13"/>
  <c r="P72" i="13"/>
  <c r="S71" i="13"/>
  <c r="R71" i="13"/>
  <c r="Q71" i="13"/>
  <c r="P71" i="13"/>
  <c r="S70" i="13"/>
  <c r="R70" i="13"/>
  <c r="Q70" i="13"/>
  <c r="P70" i="13"/>
  <c r="S69" i="13"/>
  <c r="R69" i="13"/>
  <c r="Q69" i="13"/>
  <c r="P69" i="13"/>
  <c r="S68" i="13"/>
  <c r="R68" i="13"/>
  <c r="Q68" i="13"/>
  <c r="P68" i="13"/>
  <c r="S67" i="13"/>
  <c r="R67" i="13"/>
  <c r="Q67" i="13"/>
  <c r="P67" i="13"/>
  <c r="S66" i="13"/>
  <c r="R66" i="13"/>
  <c r="Q66" i="13"/>
  <c r="P66" i="13"/>
  <c r="S65" i="13"/>
  <c r="R65" i="13"/>
  <c r="Q65" i="13"/>
  <c r="P65" i="13"/>
  <c r="S64" i="13"/>
  <c r="R64" i="13"/>
  <c r="Q64" i="13"/>
  <c r="P64" i="13"/>
  <c r="S63" i="13"/>
  <c r="R63" i="13"/>
  <c r="Q63" i="13"/>
  <c r="P63" i="13"/>
  <c r="S62" i="13"/>
  <c r="R62" i="13"/>
  <c r="Q62" i="13"/>
  <c r="P62" i="13"/>
  <c r="S61" i="13"/>
  <c r="R61" i="13"/>
  <c r="Q61" i="13"/>
  <c r="P61" i="13"/>
  <c r="S60" i="13"/>
  <c r="R60" i="13"/>
  <c r="Q60" i="13"/>
  <c r="P60" i="13"/>
  <c r="S59" i="13"/>
  <c r="R59" i="13"/>
  <c r="Q59" i="13"/>
  <c r="P59" i="13"/>
  <c r="S58" i="13"/>
  <c r="R58" i="13"/>
  <c r="Q58" i="13"/>
  <c r="P58" i="13"/>
  <c r="S57" i="13"/>
  <c r="R57" i="13"/>
  <c r="Q57" i="13"/>
  <c r="P57" i="13"/>
  <c r="S56" i="13"/>
  <c r="R56" i="13"/>
  <c r="Q56" i="13"/>
  <c r="P56" i="13"/>
  <c r="S55" i="13"/>
  <c r="R55" i="13"/>
  <c r="Q55" i="13"/>
  <c r="P55" i="13"/>
  <c r="S54" i="13"/>
  <c r="R54" i="13"/>
  <c r="Q54" i="13"/>
  <c r="P54" i="13"/>
  <c r="S53" i="13"/>
  <c r="R53" i="13"/>
  <c r="Q53" i="13"/>
  <c r="P53" i="13"/>
  <c r="S52" i="13"/>
  <c r="R52" i="13"/>
  <c r="Q52" i="13"/>
  <c r="P52" i="13"/>
  <c r="S51" i="13"/>
  <c r="R51" i="13"/>
  <c r="Q51" i="13"/>
  <c r="P51" i="13"/>
  <c r="S50" i="13"/>
  <c r="R50" i="13"/>
  <c r="Q50" i="13"/>
  <c r="P50" i="13"/>
  <c r="S49" i="13"/>
  <c r="R49" i="13"/>
  <c r="Q49" i="13"/>
  <c r="P49" i="13"/>
  <c r="S48" i="13"/>
  <c r="R48" i="13"/>
  <c r="Q48" i="13"/>
  <c r="P48" i="13"/>
  <c r="S47" i="13"/>
  <c r="R47" i="13"/>
  <c r="Q47" i="13"/>
  <c r="P47" i="13"/>
  <c r="S46" i="13"/>
  <c r="R46" i="13"/>
  <c r="Q46" i="13"/>
  <c r="P46" i="13"/>
  <c r="S45" i="13"/>
  <c r="R45" i="13"/>
  <c r="Q45" i="13"/>
  <c r="P45" i="13"/>
  <c r="S44" i="13"/>
  <c r="R44" i="13"/>
  <c r="Q44" i="13"/>
  <c r="P44" i="13"/>
  <c r="S43" i="13"/>
  <c r="R43" i="13"/>
  <c r="Q43" i="13"/>
  <c r="P43" i="13"/>
  <c r="S42" i="13"/>
  <c r="R42" i="13"/>
  <c r="Q42" i="13"/>
  <c r="P42" i="13"/>
  <c r="S41" i="13"/>
  <c r="R41" i="13"/>
  <c r="Q41" i="13"/>
  <c r="P41" i="13"/>
  <c r="S40" i="13"/>
  <c r="R40" i="13"/>
  <c r="Q40" i="13"/>
  <c r="P40" i="13"/>
  <c r="S39" i="13"/>
  <c r="R39" i="13"/>
  <c r="Q39" i="13"/>
  <c r="P39" i="13"/>
  <c r="S38" i="13"/>
  <c r="R38" i="13"/>
  <c r="Q38" i="13"/>
  <c r="P38" i="13"/>
  <c r="S37" i="13"/>
  <c r="R37" i="13"/>
  <c r="Q37" i="13"/>
  <c r="P37" i="13"/>
  <c r="S36" i="13"/>
  <c r="R36" i="13"/>
  <c r="Q36" i="13"/>
  <c r="P36" i="13"/>
  <c r="S35" i="13"/>
  <c r="R35" i="13"/>
  <c r="Q35" i="13"/>
  <c r="P35" i="13"/>
  <c r="S34" i="13"/>
  <c r="R34" i="13"/>
  <c r="Q34" i="13"/>
  <c r="P34" i="13"/>
  <c r="S33" i="13"/>
  <c r="R33" i="13"/>
  <c r="Q33" i="13"/>
  <c r="P33" i="13"/>
  <c r="S32" i="13"/>
  <c r="R32" i="13"/>
  <c r="Q32" i="13"/>
  <c r="P32" i="13"/>
  <c r="S31" i="13"/>
  <c r="R31" i="13"/>
  <c r="Q31" i="13"/>
  <c r="P31" i="13"/>
  <c r="S30" i="13"/>
  <c r="R30" i="13"/>
  <c r="Q30" i="13"/>
  <c r="P30" i="13"/>
  <c r="S29" i="13"/>
  <c r="R29" i="13"/>
  <c r="Q29" i="13"/>
  <c r="P29" i="13"/>
  <c r="S28" i="13"/>
  <c r="R28" i="13"/>
  <c r="Q28" i="13"/>
  <c r="P28" i="13"/>
  <c r="S27" i="13"/>
  <c r="R27" i="13"/>
  <c r="Q27" i="13"/>
  <c r="P27" i="13"/>
  <c r="S26" i="13"/>
  <c r="R26" i="13"/>
  <c r="Q26" i="13"/>
  <c r="P26" i="13"/>
  <c r="S25" i="13"/>
  <c r="R25" i="13"/>
  <c r="Q25" i="13"/>
  <c r="P25" i="13"/>
  <c r="S24" i="13"/>
  <c r="R24" i="13"/>
  <c r="Q24" i="13"/>
  <c r="P24" i="13"/>
  <c r="S23" i="13"/>
  <c r="R23" i="13"/>
  <c r="Q23" i="13"/>
  <c r="P23" i="13"/>
  <c r="S22" i="13"/>
  <c r="R22" i="13"/>
  <c r="Q22" i="13"/>
  <c r="P22" i="13"/>
  <c r="S21" i="13"/>
  <c r="R21" i="13"/>
  <c r="Q21" i="13"/>
  <c r="P21" i="13"/>
  <c r="S20" i="13"/>
  <c r="R20" i="13"/>
  <c r="Q20" i="13"/>
  <c r="P20" i="13"/>
  <c r="S19" i="13"/>
  <c r="R19" i="13"/>
  <c r="Q19" i="13"/>
  <c r="P19" i="13"/>
  <c r="S18" i="13"/>
  <c r="R18" i="13"/>
  <c r="Q18" i="13"/>
  <c r="P18" i="13"/>
  <c r="S17" i="13"/>
  <c r="R17" i="13"/>
  <c r="Q17" i="13"/>
  <c r="P17" i="13"/>
  <c r="S16" i="13"/>
  <c r="R16" i="13"/>
  <c r="Q16" i="13"/>
  <c r="S15" i="13"/>
  <c r="R15" i="13"/>
  <c r="Q15" i="13"/>
  <c r="S14" i="13"/>
  <c r="R14" i="13"/>
  <c r="Q14" i="13"/>
  <c r="Q13" i="13"/>
  <c r="Q12" i="13"/>
  <c r="Q11" i="13"/>
  <c r="Q10" i="13"/>
  <c r="Q9" i="13"/>
  <c r="Q8" i="13"/>
  <c r="Q7" i="13"/>
  <c r="Q6" i="13"/>
  <c r="R282" i="1"/>
  <c r="F6745" i="3"/>
  <c r="F6744" i="3"/>
  <c r="F6743" i="3"/>
  <c r="F6742" i="3"/>
  <c r="F6741" i="3"/>
  <c r="F6740" i="3"/>
  <c r="F6739" i="3"/>
  <c r="F6738" i="3"/>
  <c r="F6736" i="3"/>
  <c r="F6760" i="3" s="1"/>
  <c r="F6784" i="3" s="1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S282" i="1"/>
  <c r="W96" i="13" l="1"/>
  <c r="W98" i="13"/>
  <c r="W97" i="13"/>
  <c r="W100" i="13"/>
  <c r="E116" i="13"/>
  <c r="W101" i="13"/>
  <c r="R115" i="13"/>
  <c r="C107" i="13"/>
  <c r="S121" i="13"/>
  <c r="R121" i="13"/>
  <c r="P121" i="13"/>
  <c r="B113" i="13" l="1"/>
  <c r="W99" i="13" s="1"/>
  <c r="V107" i="13"/>
  <c r="W108" i="13" l="1"/>
  <c r="W103" i="13"/>
  <c r="W102" i="13"/>
  <c r="W105" i="13"/>
  <c r="W106" i="13"/>
  <c r="U113" i="13"/>
  <c r="W115" i="13"/>
  <c r="C113" i="13"/>
  <c r="C139" i="13" l="1"/>
  <c r="V113" i="13"/>
  <c r="W116" i="13" l="1"/>
  <c r="W111" i="13"/>
  <c r="W104" i="13"/>
  <c r="W109" i="13"/>
  <c r="W114" i="13"/>
  <c r="W110" i="13"/>
  <c r="W112" i="13"/>
  <c r="W120" i="13"/>
  <c r="W117" i="13"/>
  <c r="W121" i="13"/>
  <c r="W118" i="13"/>
  <c r="W122" i="13"/>
  <c r="W119" i="13"/>
  <c r="S139" i="13"/>
  <c r="R139" i="13"/>
  <c r="C116" i="13" l="1"/>
  <c r="P116" i="13" l="1"/>
  <c r="S116" i="13"/>
  <c r="R116" i="13"/>
  <c r="M277" i="1" l="1"/>
  <c r="M278" i="1"/>
  <c r="M279" i="1"/>
  <c r="M280" i="1"/>
  <c r="M281" i="1"/>
  <c r="S281" i="1"/>
  <c r="F6721" i="3"/>
  <c r="F6720" i="3"/>
  <c r="F6719" i="3"/>
  <c r="F6718" i="3"/>
  <c r="F6717" i="3"/>
  <c r="F6716" i="3"/>
  <c r="F6715" i="3"/>
  <c r="F6714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R281" i="1"/>
  <c r="F6675" i="3"/>
  <c r="F6679" i="3"/>
  <c r="F6683" i="3"/>
  <c r="F6687" i="3"/>
  <c r="F6691" i="3"/>
  <c r="F6695" i="3"/>
  <c r="F6697" i="3"/>
  <c r="F6696" i="3"/>
  <c r="F6694" i="3"/>
  <c r="F6693" i="3"/>
  <c r="F6692" i="3"/>
  <c r="F6690" i="3"/>
  <c r="F6688" i="3"/>
  <c r="F6686" i="3"/>
  <c r="F6685" i="3"/>
  <c r="F6684" i="3"/>
  <c r="F6682" i="3"/>
  <c r="F6681" i="3"/>
  <c r="F6680" i="3"/>
  <c r="F6678" i="3"/>
  <c r="F6677" i="3"/>
  <c r="F6676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R280" i="1"/>
  <c r="S280" i="1"/>
  <c r="F6673" i="3"/>
  <c r="F6672" i="3"/>
  <c r="F6671" i="3"/>
  <c r="F6670" i="3"/>
  <c r="F6669" i="3"/>
  <c r="F6668" i="3"/>
  <c r="F6667" i="3"/>
  <c r="F6666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R279" i="1"/>
  <c r="S279" i="1"/>
  <c r="R278" i="1"/>
  <c r="S278" i="1"/>
  <c r="M274" i="1"/>
  <c r="M275" i="1"/>
  <c r="M276" i="1"/>
  <c r="R277" i="1"/>
  <c r="S277" i="1"/>
  <c r="R276" i="1" l="1"/>
  <c r="S276" i="1"/>
  <c r="R275" i="1" l="1"/>
  <c r="S275" i="1"/>
  <c r="M273" i="1"/>
  <c r="R274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R273" i="1"/>
  <c r="S273" i="1"/>
  <c r="R272" i="1"/>
  <c r="S272" i="1"/>
  <c r="R271" i="1"/>
  <c r="S271" i="1"/>
  <c r="R270" i="1"/>
  <c r="S270" i="1"/>
  <c r="R269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R268" i="1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R267" i="1"/>
  <c r="S267" i="1"/>
  <c r="E6338" i="3"/>
  <c r="E6358" i="3"/>
  <c r="E6352" i="3"/>
  <c r="E6343" i="3"/>
  <c r="E6341" i="3"/>
  <c r="E6339" i="3"/>
  <c r="E6354" i="3"/>
  <c r="E6350" i="3"/>
  <c r="E6349" i="3"/>
  <c r="E6345" i="3"/>
  <c r="R266" i="1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R265" i="1"/>
  <c r="S265" i="1"/>
  <c r="R264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R263" i="1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R262" i="1"/>
  <c r="S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R261" i="1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R260" i="1"/>
  <c r="S260" i="1"/>
  <c r="E6190" i="3"/>
  <c r="E6189" i="3"/>
  <c r="E6185" i="3"/>
  <c r="E6177" i="3"/>
  <c r="E6175" i="3"/>
  <c r="E6173" i="3"/>
  <c r="E6171" i="3"/>
  <c r="E6170" i="3"/>
  <c r="E6192" i="3"/>
  <c r="E6182" i="3"/>
  <c r="R259" i="1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R258" i="1"/>
  <c r="S258" i="1"/>
  <c r="M257" i="1"/>
  <c r="R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R256" i="1" l="1"/>
  <c r="S256" i="1"/>
  <c r="R255" i="1" l="1"/>
  <c r="S255" i="1" l="1"/>
  <c r="R254" i="1" l="1"/>
  <c r="S254" i="1"/>
  <c r="M252" i="1"/>
  <c r="M253" i="1"/>
  <c r="M250" i="1"/>
  <c r="M251" i="1"/>
  <c r="R253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R252" i="1"/>
  <c r="S252" i="1"/>
  <c r="R251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R250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0" i="3" l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C286" i="1" s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T162" i="1" l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S163" i="1" l="1"/>
  <c r="T163" i="1"/>
  <c r="F3225" i="3"/>
  <c r="F3226" i="3"/>
  <c r="E164" i="1"/>
  <c r="J143" i="1"/>
  <c r="E3390" i="3"/>
  <c r="E3386" i="3"/>
  <c r="Q143" i="1"/>
  <c r="S164" i="1" l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3249" i="3"/>
  <c r="E165" i="1"/>
  <c r="S165" i="1" l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C125" i="13"/>
  <c r="E282" i="1" l="1"/>
  <c r="T281" i="1"/>
  <c r="P125" i="13"/>
  <c r="C126" i="13"/>
  <c r="T282" i="1" l="1"/>
  <c r="E283" i="1"/>
  <c r="C127" i="13"/>
  <c r="P126" i="13"/>
  <c r="T283" i="1" l="1"/>
  <c r="E284" i="1"/>
  <c r="C122" i="13"/>
  <c r="C128" i="13"/>
  <c r="P127" i="13"/>
  <c r="T284" i="1" l="1"/>
  <c r="E285" i="1"/>
  <c r="U138" i="13"/>
  <c r="U135" i="13"/>
  <c r="P128" i="13"/>
  <c r="U129" i="13"/>
  <c r="B123" i="13"/>
  <c r="C123" i="13"/>
  <c r="P122" i="13"/>
  <c r="T285" i="1" l="1"/>
  <c r="E286" i="1"/>
  <c r="V123" i="13"/>
  <c r="U130" i="13"/>
  <c r="W124" i="13"/>
  <c r="W128" i="13"/>
  <c r="W125" i="13"/>
  <c r="W129" i="13"/>
  <c r="W126" i="13"/>
  <c r="W127" i="13"/>
  <c r="U123" i="13"/>
  <c r="T286" i="1" l="1"/>
  <c r="E287" i="1"/>
  <c r="E122" i="13"/>
  <c r="I238" i="13"/>
  <c r="I237" i="13"/>
  <c r="I244" i="13"/>
  <c r="I172" i="13"/>
  <c r="I173" i="13" s="1"/>
  <c r="I159" i="13" s="1"/>
  <c r="I166" i="13"/>
  <c r="R122" i="13"/>
  <c r="S122" i="13"/>
  <c r="U132" i="13"/>
  <c r="U140" i="13"/>
  <c r="U139" i="13"/>
  <c r="C142" i="13"/>
  <c r="S142" i="13" s="1"/>
  <c r="C141" i="13"/>
  <c r="S141" i="13" s="1"/>
  <c r="U136" i="13"/>
  <c r="U131" i="13"/>
  <c r="E288" i="1" l="1"/>
  <c r="T287" i="1"/>
  <c r="C143" i="13"/>
  <c r="E144" i="13"/>
  <c r="U134" i="13"/>
  <c r="R141" i="13"/>
  <c r="R142" i="13"/>
  <c r="U133" i="13"/>
  <c r="I160" i="13"/>
  <c r="E289" i="1" l="1"/>
  <c r="T288" i="1"/>
  <c r="R143" i="13"/>
  <c r="S143" i="13"/>
  <c r="R144" i="13"/>
  <c r="S144" i="13"/>
  <c r="U141" i="13"/>
  <c r="C145" i="13"/>
  <c r="C146" i="13" s="1"/>
  <c r="U145" i="13"/>
  <c r="E154" i="13"/>
  <c r="E155" i="13" s="1"/>
  <c r="E157" i="13"/>
  <c r="E158" i="13" s="1"/>
  <c r="U142" i="13"/>
  <c r="U143" i="13"/>
  <c r="U144" i="13"/>
  <c r="T289" i="1" l="1"/>
  <c r="E290" i="1"/>
  <c r="T290" i="1" s="1"/>
  <c r="C147" i="13"/>
  <c r="U146" i="13"/>
  <c r="E159" i="13"/>
  <c r="C148" i="13" l="1"/>
  <c r="U147" i="13"/>
  <c r="E160" i="13"/>
  <c r="E161" i="13" l="1"/>
  <c r="C149" i="13"/>
  <c r="U148" i="13"/>
  <c r="C150" i="13" l="1"/>
  <c r="U149" i="13"/>
  <c r="E162" i="13"/>
  <c r="E163" i="13" l="1"/>
  <c r="C151" i="13"/>
  <c r="U150" i="13"/>
  <c r="C152" i="13" l="1"/>
  <c r="U151" i="13"/>
  <c r="E164" i="13"/>
  <c r="E165" i="13" l="1"/>
  <c r="U152" i="13"/>
  <c r="S152" i="13"/>
  <c r="R152" i="13"/>
  <c r="C153" i="13"/>
  <c r="U153" i="13" l="1"/>
  <c r="R153" i="13"/>
  <c r="C154" i="13"/>
  <c r="S153" i="13"/>
  <c r="E166" i="13"/>
  <c r="C155" i="13" l="1"/>
  <c r="S154" i="13"/>
  <c r="R154" i="13"/>
  <c r="U154" i="13"/>
  <c r="E167" i="13"/>
  <c r="E168" i="13" l="1"/>
  <c r="C156" i="13"/>
  <c r="R155" i="13"/>
  <c r="U155" i="13"/>
  <c r="S155" i="13"/>
  <c r="R156" i="13" l="1"/>
  <c r="C157" i="13"/>
  <c r="U156" i="13"/>
  <c r="S156" i="13"/>
  <c r="E169" i="13"/>
  <c r="U157" i="13" l="1"/>
  <c r="C158" i="13"/>
  <c r="S157" i="13"/>
  <c r="R157" i="13"/>
  <c r="E170" i="13"/>
  <c r="C159" i="13" l="1"/>
  <c r="U158" i="13"/>
  <c r="R158" i="13"/>
  <c r="S158" i="13"/>
  <c r="E171" i="13"/>
  <c r="E172" i="13" l="1"/>
  <c r="C160" i="13"/>
  <c r="R159" i="13"/>
  <c r="U159" i="13"/>
  <c r="S159" i="13"/>
  <c r="C161" i="13" l="1"/>
  <c r="R160" i="13"/>
  <c r="U160" i="13"/>
  <c r="S160" i="13"/>
  <c r="E173" i="13"/>
  <c r="E174" i="13" l="1"/>
  <c r="C162" i="13"/>
  <c r="U161" i="13"/>
  <c r="R161" i="13"/>
  <c r="S161" i="13"/>
  <c r="C163" i="13" l="1"/>
  <c r="R162" i="13"/>
  <c r="U162" i="13"/>
  <c r="S162" i="13"/>
  <c r="E175" i="13"/>
  <c r="E176" i="13" l="1"/>
  <c r="C164" i="13"/>
  <c r="R163" i="13"/>
  <c r="U163" i="13"/>
  <c r="S163" i="13"/>
  <c r="E177" i="13" l="1"/>
  <c r="C165" i="13"/>
  <c r="U164" i="13"/>
  <c r="R164" i="13"/>
  <c r="S164" i="13"/>
  <c r="C166" i="13" l="1"/>
  <c r="R165" i="13"/>
  <c r="U165" i="13"/>
  <c r="S165" i="13"/>
  <c r="E178" i="13"/>
  <c r="E179" i="13" l="1"/>
  <c r="C167" i="13"/>
  <c r="R166" i="13"/>
  <c r="U166" i="13"/>
  <c r="S166" i="13"/>
  <c r="C168" i="13" l="1"/>
  <c r="U167" i="13"/>
  <c r="R167" i="13"/>
  <c r="S167" i="13"/>
  <c r="E180" i="13"/>
  <c r="E181" i="13" l="1"/>
  <c r="C169" i="13"/>
  <c r="R168" i="13"/>
  <c r="U168" i="13"/>
  <c r="S168" i="13"/>
  <c r="E182" i="13" l="1"/>
  <c r="C170" i="13"/>
  <c r="R169" i="13"/>
  <c r="U169" i="13"/>
  <c r="S169" i="13"/>
  <c r="C171" i="13" l="1"/>
  <c r="R170" i="13"/>
  <c r="U170" i="13"/>
  <c r="S170" i="13"/>
  <c r="E183" i="13"/>
  <c r="E184" i="13" l="1"/>
  <c r="C172" i="13"/>
  <c r="R171" i="13"/>
  <c r="U171" i="13"/>
  <c r="S171" i="13"/>
  <c r="C173" i="13" l="1"/>
  <c r="U172" i="13"/>
  <c r="R172" i="13"/>
  <c r="S172" i="13"/>
  <c r="E185" i="13"/>
  <c r="E186" i="13" l="1"/>
  <c r="C174" i="13"/>
  <c r="U173" i="13"/>
  <c r="R173" i="13"/>
  <c r="S173" i="13"/>
  <c r="C175" i="13" l="1"/>
  <c r="U174" i="13"/>
  <c r="R174" i="13"/>
  <c r="P174" i="13"/>
  <c r="S174" i="13"/>
  <c r="E187" i="13"/>
  <c r="E188" i="13" l="1"/>
  <c r="C176" i="13"/>
  <c r="U175" i="13"/>
  <c r="R175" i="13"/>
  <c r="P175" i="13"/>
  <c r="S175" i="13"/>
  <c r="C177" i="13" l="1"/>
  <c r="R176" i="13"/>
  <c r="P176" i="13"/>
  <c r="U176" i="13"/>
  <c r="S176" i="13"/>
  <c r="E189" i="13"/>
  <c r="E190" i="13" l="1"/>
  <c r="C178" i="13"/>
  <c r="R177" i="13"/>
  <c r="P177" i="13"/>
  <c r="U177" i="13"/>
  <c r="S177" i="13"/>
  <c r="C179" i="13" l="1"/>
  <c r="P178" i="13"/>
  <c r="R178" i="13"/>
  <c r="U178" i="13"/>
  <c r="S178" i="13"/>
  <c r="E191" i="13"/>
  <c r="E192" i="13" l="1"/>
  <c r="C180" i="13"/>
  <c r="U179" i="13"/>
  <c r="R179" i="13"/>
  <c r="P179" i="13"/>
  <c r="S179" i="13"/>
  <c r="C181" i="13" l="1"/>
  <c r="P180" i="13"/>
  <c r="U180" i="13"/>
  <c r="R180" i="13"/>
  <c r="S180" i="13"/>
  <c r="E193" i="13"/>
  <c r="E194" i="13" l="1"/>
  <c r="C182" i="13"/>
  <c r="R181" i="13"/>
  <c r="P181" i="13"/>
  <c r="U181" i="13"/>
  <c r="S181" i="13"/>
  <c r="C183" i="13" l="1"/>
  <c r="R182" i="13"/>
  <c r="P182" i="13"/>
  <c r="U182" i="13"/>
  <c r="S182" i="13"/>
  <c r="E195" i="13"/>
  <c r="E196" i="13" l="1"/>
  <c r="C184" i="13"/>
  <c r="U183" i="13"/>
  <c r="P183" i="13"/>
  <c r="R183" i="13"/>
  <c r="S183" i="13"/>
  <c r="C185" i="13" l="1"/>
  <c r="P184" i="13"/>
  <c r="U184" i="13"/>
  <c r="R184" i="13"/>
  <c r="S184" i="13"/>
  <c r="E197" i="13"/>
  <c r="E198" i="13" l="1"/>
  <c r="C186" i="13"/>
  <c r="U185" i="13"/>
  <c r="P185" i="13"/>
  <c r="R185" i="13"/>
  <c r="S185" i="13"/>
  <c r="C187" i="13" l="1"/>
  <c r="R186" i="13"/>
  <c r="P186" i="13"/>
  <c r="U186" i="13"/>
  <c r="S186" i="13"/>
  <c r="E199" i="13"/>
  <c r="E200" i="13" l="1"/>
  <c r="C188" i="13"/>
  <c r="R187" i="13"/>
  <c r="P187" i="13"/>
  <c r="U187" i="13"/>
  <c r="S187" i="13"/>
  <c r="C189" i="13" l="1"/>
  <c r="R188" i="13"/>
  <c r="U188" i="13"/>
  <c r="P188" i="13"/>
  <c r="S188" i="13"/>
  <c r="E201" i="13"/>
  <c r="E202" i="13" l="1"/>
  <c r="C190" i="13"/>
  <c r="U189" i="13"/>
  <c r="R189" i="13"/>
  <c r="P189" i="13"/>
  <c r="S189" i="13"/>
  <c r="E203" i="13" l="1"/>
  <c r="C191" i="13"/>
  <c r="R190" i="13"/>
  <c r="P190" i="13"/>
  <c r="U190" i="13"/>
  <c r="S190" i="13"/>
  <c r="S200" i="13"/>
  <c r="C192" i="13" l="1"/>
  <c r="R191" i="13"/>
  <c r="P191" i="13"/>
  <c r="U191" i="13"/>
  <c r="S191" i="13"/>
  <c r="S201" i="13"/>
  <c r="E204" i="13"/>
  <c r="E205" i="13" l="1"/>
  <c r="C193" i="13"/>
  <c r="R192" i="13"/>
  <c r="P192" i="13"/>
  <c r="U192" i="13"/>
  <c r="S192" i="13"/>
  <c r="S202" i="13"/>
  <c r="C194" i="13" l="1"/>
  <c r="R193" i="13"/>
  <c r="P193" i="13"/>
  <c r="U193" i="13"/>
  <c r="S193" i="13"/>
  <c r="S203" i="13"/>
  <c r="E206" i="13"/>
  <c r="E207" i="13" l="1"/>
  <c r="C195" i="13"/>
  <c r="P194" i="13"/>
  <c r="U194" i="13"/>
  <c r="R194" i="13"/>
  <c r="S194" i="13"/>
  <c r="S204" i="13"/>
  <c r="C196" i="13" l="1"/>
  <c r="P195" i="13"/>
  <c r="U195" i="13"/>
  <c r="R195" i="13"/>
  <c r="S195" i="13"/>
  <c r="S205" i="13"/>
  <c r="E208" i="13"/>
  <c r="E209" i="13" l="1"/>
  <c r="C197" i="13"/>
  <c r="U196" i="13"/>
  <c r="R196" i="13"/>
  <c r="P196" i="13"/>
  <c r="S196" i="13"/>
  <c r="S206" i="13"/>
  <c r="E210" i="13" l="1"/>
  <c r="C198" i="13"/>
  <c r="P197" i="13"/>
  <c r="U197" i="13"/>
  <c r="R197" i="13"/>
  <c r="S197" i="13"/>
  <c r="S207" i="13"/>
  <c r="C199" i="13" l="1"/>
  <c r="U198" i="13"/>
  <c r="R198" i="13"/>
  <c r="P198" i="13"/>
  <c r="S198" i="13"/>
  <c r="S208" i="13"/>
  <c r="E211" i="13"/>
  <c r="E212" i="13" l="1"/>
  <c r="C200" i="13"/>
  <c r="R199" i="13"/>
  <c r="P199" i="13"/>
  <c r="U199" i="13"/>
  <c r="S199" i="13"/>
  <c r="S209" i="13"/>
  <c r="C201" i="13" l="1"/>
  <c r="U200" i="13"/>
  <c r="R200" i="13"/>
  <c r="P200" i="13"/>
  <c r="S210" i="13"/>
  <c r="E213" i="13"/>
  <c r="E214" i="13" l="1"/>
  <c r="C202" i="13"/>
  <c r="U201" i="13"/>
  <c r="R201" i="13"/>
  <c r="P201" i="13"/>
  <c r="S211" i="13"/>
  <c r="C203" i="13" l="1"/>
  <c r="U202" i="13"/>
  <c r="P202" i="13"/>
  <c r="R202" i="13"/>
  <c r="S212" i="13"/>
  <c r="E215" i="13"/>
  <c r="S215" i="13" l="1"/>
  <c r="E216" i="13"/>
  <c r="C204" i="13"/>
  <c r="R203" i="13"/>
  <c r="P203" i="13"/>
  <c r="U203" i="13"/>
  <c r="S213" i="13"/>
  <c r="C205" i="13" l="1"/>
  <c r="U204" i="13"/>
  <c r="P204" i="13"/>
  <c r="R204" i="13"/>
  <c r="S214" i="13"/>
  <c r="E217" i="13"/>
  <c r="S216" i="13"/>
  <c r="E218" i="13" l="1"/>
  <c r="S217" i="13"/>
  <c r="C206" i="13"/>
  <c r="U205" i="13"/>
  <c r="P205" i="13"/>
  <c r="R205" i="13"/>
  <c r="C207" i="13" l="1"/>
  <c r="R206" i="13"/>
  <c r="P206" i="13"/>
  <c r="U206" i="13"/>
  <c r="S218" i="13"/>
  <c r="E219" i="13"/>
  <c r="S219" i="13" s="1"/>
  <c r="C208" i="13" l="1"/>
  <c r="U207" i="13"/>
  <c r="P207" i="13"/>
  <c r="R207" i="13"/>
  <c r="C209" i="13" l="1"/>
  <c r="R208" i="13"/>
  <c r="U208" i="13"/>
  <c r="P208" i="13"/>
  <c r="U209" i="13" l="1"/>
  <c r="P209" i="13"/>
  <c r="C210" i="13"/>
  <c r="R209" i="13"/>
  <c r="C211" i="13" l="1"/>
  <c r="U210" i="13"/>
  <c r="R210" i="13"/>
  <c r="P210" i="13"/>
  <c r="P211" i="13" l="1"/>
  <c r="U211" i="13"/>
  <c r="R211" i="13"/>
  <c r="C212" i="13"/>
  <c r="C213" i="13" l="1"/>
  <c r="U212" i="13"/>
  <c r="P212" i="13"/>
  <c r="R212" i="13"/>
  <c r="C214" i="13" l="1"/>
  <c r="P213" i="13"/>
  <c r="R213" i="13"/>
  <c r="U213" i="13"/>
  <c r="C215" i="13" l="1"/>
  <c r="U214" i="13"/>
  <c r="P214" i="13"/>
  <c r="R214" i="13"/>
  <c r="C216" i="13" l="1"/>
  <c r="U215" i="13"/>
  <c r="P215" i="13"/>
  <c r="R215" i="13"/>
  <c r="C217" i="13" l="1"/>
  <c r="P216" i="13"/>
  <c r="U216" i="13"/>
  <c r="R216" i="13"/>
  <c r="C218" i="13" l="1"/>
  <c r="U217" i="13"/>
  <c r="P217" i="13"/>
  <c r="R217" i="13"/>
  <c r="U218" i="13" l="1"/>
  <c r="P218" i="13"/>
  <c r="C219" i="13"/>
  <c r="R218" i="13"/>
  <c r="U219" i="13" l="1"/>
  <c r="P219" i="13"/>
  <c r="R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U285" i="13"/>
  <c r="V285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S285" i="13"/>
  <c r="E145" i="13"/>
  <c r="E146" i="13"/>
  <c r="E147" i="13"/>
  <c r="E148" i="13"/>
  <c r="E149" i="13"/>
  <c r="E150" i="13"/>
  <c r="E151" i="13"/>
  <c r="R151" i="13"/>
  <c r="S151" i="13"/>
  <c r="V283" i="13"/>
  <c r="U270" i="13"/>
  <c r="P270" i="13"/>
  <c r="P264" i="13"/>
  <c r="U264" i="13"/>
  <c r="V277" i="13"/>
  <c r="U261" i="13"/>
  <c r="P261" i="13"/>
  <c r="V274" i="13"/>
  <c r="U263" i="13"/>
  <c r="P263" i="13"/>
  <c r="V276" i="13"/>
  <c r="R226" i="13"/>
  <c r="U226" i="13"/>
  <c r="P226" i="13"/>
  <c r="U257" i="13"/>
  <c r="P257" i="13"/>
  <c r="V270" i="13"/>
  <c r="R247" i="13"/>
  <c r="U247" i="13"/>
  <c r="V260" i="13"/>
  <c r="P247" i="13"/>
  <c r="S225" i="13"/>
  <c r="S230" i="13"/>
  <c r="U275" i="13"/>
  <c r="P275" i="13"/>
  <c r="P279" i="13"/>
  <c r="U279" i="13"/>
  <c r="P274" i="13"/>
  <c r="U274" i="13"/>
  <c r="S281" i="13"/>
  <c r="P281" i="13"/>
  <c r="U281" i="13"/>
  <c r="P280" i="13"/>
  <c r="U280" i="13"/>
  <c r="U266" i="13"/>
  <c r="P266" i="13"/>
  <c r="V279" i="13"/>
  <c r="P276" i="13"/>
  <c r="U276" i="13"/>
  <c r="P248" i="13"/>
  <c r="R248" i="13"/>
  <c r="U248" i="13"/>
  <c r="V261" i="13"/>
  <c r="R227" i="13"/>
  <c r="P227" i="13"/>
  <c r="U227" i="13"/>
  <c r="U260" i="13"/>
  <c r="V273" i="13"/>
  <c r="P260" i="13"/>
  <c r="R229" i="13"/>
  <c r="P229" i="13"/>
  <c r="U229" i="13"/>
  <c r="U258" i="13"/>
  <c r="V271" i="13"/>
  <c r="P258" i="13"/>
  <c r="V268" i="13"/>
  <c r="U255" i="13"/>
  <c r="P255" i="13"/>
  <c r="E125" i="13"/>
  <c r="E126" i="13"/>
  <c r="E127" i="13"/>
  <c r="E128" i="13"/>
  <c r="E129" i="13"/>
  <c r="S129" i="13"/>
  <c r="R129" i="13"/>
  <c r="S227" i="13"/>
  <c r="S246" i="13"/>
  <c r="S239" i="13"/>
  <c r="S228" i="13"/>
  <c r="S240" i="13"/>
  <c r="P283" i="13"/>
  <c r="S283" i="13"/>
  <c r="U283" i="13"/>
  <c r="V282" i="13"/>
  <c r="U269" i="13"/>
  <c r="P269" i="13"/>
  <c r="P277" i="13"/>
  <c r="U277" i="13"/>
  <c r="P273" i="13"/>
  <c r="U273" i="13"/>
  <c r="U282" i="13"/>
  <c r="S282" i="13"/>
  <c r="P282" i="13"/>
  <c r="P272" i="13"/>
  <c r="U272" i="13"/>
  <c r="P267" i="13"/>
  <c r="U267" i="13"/>
  <c r="V280" i="13"/>
  <c r="U265" i="13"/>
  <c r="P265" i="13"/>
  <c r="V278" i="13"/>
  <c r="P249" i="13"/>
  <c r="V262" i="13"/>
  <c r="U249" i="13"/>
  <c r="P225" i="13"/>
  <c r="R225" i="13"/>
  <c r="U225" i="13"/>
  <c r="P256" i="13"/>
  <c r="U256" i="13"/>
  <c r="V269" i="13"/>
  <c r="P230" i="13"/>
  <c r="R230" i="13"/>
  <c r="U230" i="13"/>
  <c r="P254" i="13"/>
  <c r="V267" i="13"/>
  <c r="U254" i="13"/>
  <c r="S229" i="13"/>
  <c r="S231" i="13"/>
  <c r="S224" i="13"/>
  <c r="S248" i="13"/>
  <c r="S226" i="13"/>
  <c r="S247" i="13"/>
  <c r="S245" i="13"/>
  <c r="P284" i="13"/>
  <c r="S284" i="13"/>
  <c r="U284" i="13"/>
  <c r="U271" i="13"/>
  <c r="V284" i="13"/>
  <c r="P271" i="13"/>
  <c r="P278" i="13"/>
  <c r="U278" i="13"/>
  <c r="P268" i="13"/>
  <c r="V281" i="13"/>
  <c r="U268" i="13"/>
  <c r="V275" i="13"/>
  <c r="U262" i="13"/>
  <c r="P262" i="13"/>
  <c r="U253" i="13"/>
  <c r="V266" i="13"/>
  <c r="P253" i="13"/>
  <c r="V265" i="13"/>
  <c r="U252" i="13"/>
  <c r="P252" i="13"/>
  <c r="U228" i="13"/>
  <c r="P228" i="13"/>
  <c r="R228" i="13"/>
  <c r="P259" i="13"/>
  <c r="V272" i="13"/>
  <c r="U259" i="13"/>
  <c r="I162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170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239" i="13"/>
  <c r="I240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S128" i="13"/>
  <c r="R128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R146" i="13"/>
  <c r="S146" i="13"/>
  <c r="R149" i="13"/>
  <c r="S149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28" i="13"/>
  <c r="I241" i="13"/>
  <c r="I242" i="13"/>
  <c r="R150" i="13"/>
  <c r="S150" i="13"/>
  <c r="I229" i="13"/>
  <c r="I265" i="13"/>
  <c r="I266" i="13"/>
  <c r="I205" i="13"/>
  <c r="I267" i="13"/>
  <c r="I230" i="13"/>
  <c r="I231" i="13"/>
  <c r="I232" i="13"/>
  <c r="S125" i="13"/>
  <c r="R125" i="13"/>
  <c r="R147" i="13"/>
  <c r="S147" i="13"/>
  <c r="I233" i="13"/>
  <c r="I225" i="13"/>
  <c r="I234" i="13"/>
  <c r="S145" i="13"/>
  <c r="R145" i="13"/>
  <c r="R148" i="13"/>
  <c r="S148" i="13"/>
  <c r="S127" i="13"/>
  <c r="R127" i="13"/>
  <c r="I226" i="13"/>
  <c r="R126" i="13"/>
  <c r="S126" i="13"/>
  <c r="S244" i="13"/>
  <c r="S233" i="13"/>
  <c r="S243" i="13"/>
  <c r="S232" i="13"/>
  <c r="S238" i="13"/>
  <c r="S236" i="13"/>
  <c r="S242" i="13"/>
  <c r="S241" i="13"/>
  <c r="S237" i="13"/>
  <c r="S235" i="13"/>
  <c r="S234" i="13"/>
  <c r="S223" i="13"/>
  <c r="S222" i="13"/>
  <c r="S221" i="13"/>
  <c r="S220" i="13"/>
  <c r="V252" i="13"/>
  <c r="R239" i="13"/>
  <c r="P239" i="13"/>
  <c r="U239" i="13"/>
  <c r="R246" i="13"/>
  <c r="P246" i="13"/>
  <c r="U246" i="13"/>
  <c r="V259" i="13"/>
  <c r="V264" i="13"/>
  <c r="U251" i="13"/>
  <c r="P251" i="13"/>
  <c r="U250" i="13"/>
  <c r="P250" i="13"/>
  <c r="V263" i="13"/>
  <c r="V258" i="13"/>
  <c r="R245" i="13"/>
  <c r="P245" i="13"/>
  <c r="U245" i="13"/>
  <c r="R224" i="13"/>
  <c r="P224" i="13"/>
  <c r="U224" i="13"/>
  <c r="V253" i="13"/>
  <c r="R240" i="13"/>
  <c r="P240" i="13"/>
  <c r="U240" i="13"/>
  <c r="R244" i="13"/>
  <c r="V257" i="13"/>
  <c r="U244" i="13"/>
  <c r="P244" i="13"/>
  <c r="V245" i="13"/>
  <c r="R232" i="13"/>
  <c r="U232" i="13"/>
  <c r="P232" i="13"/>
  <c r="R243" i="13"/>
  <c r="P243" i="13"/>
  <c r="U243" i="13"/>
  <c r="V256" i="13"/>
  <c r="R242" i="13"/>
  <c r="V255" i="13"/>
  <c r="U242" i="13"/>
  <c r="P242" i="13"/>
  <c r="P241" i="13"/>
  <c r="V254" i="13"/>
  <c r="R241" i="13"/>
  <c r="U241" i="13"/>
  <c r="R233" i="13"/>
  <c r="U233" i="13"/>
  <c r="P233" i="13"/>
  <c r="V246" i="13"/>
  <c r="V250" i="13"/>
  <c r="R237" i="13"/>
  <c r="P237" i="13"/>
  <c r="U237" i="13"/>
  <c r="R235" i="13"/>
  <c r="V248" i="13"/>
  <c r="U235" i="13"/>
  <c r="R238" i="13"/>
  <c r="U238" i="13"/>
  <c r="P238" i="13"/>
  <c r="V251" i="13"/>
  <c r="V249" i="13"/>
  <c r="R236" i="13"/>
  <c r="P236" i="13"/>
  <c r="U236" i="13"/>
  <c r="P234" i="13"/>
  <c r="V247" i="13"/>
  <c r="U234" i="13"/>
  <c r="R234" i="13"/>
  <c r="P231" i="13"/>
  <c r="U231" i="13"/>
  <c r="R231" i="13"/>
  <c r="V244" i="13"/>
  <c r="R223" i="13"/>
  <c r="U223" i="13"/>
  <c r="P223" i="13"/>
  <c r="R222" i="13"/>
  <c r="P222" i="13"/>
  <c r="U222" i="13"/>
  <c r="R221" i="13"/>
  <c r="P221" i="13"/>
  <c r="U221" i="13"/>
  <c r="R220" i="13"/>
  <c r="P220" i="13"/>
  <c r="U220" i="13"/>
  <c r="D7063" i="3"/>
  <c r="D7087" i="3" l="1"/>
</calcChain>
</file>

<file path=xl/sharedStrings.xml><?xml version="1.0" encoding="utf-8"?>
<sst xmlns="http://schemas.openxmlformats.org/spreadsheetml/2006/main" count="12336" uniqueCount="158">
  <si>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</si>
  <si>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</si>
  <si>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</si>
  <si>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</si>
  <si>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</si>
  <si>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</si>
  <si>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</si>
  <si>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</si>
  <si>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</si>
  <si>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</si>
  <si>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</si>
  <si>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</si>
  <si>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</si>
  <si>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</si>
  <si>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</si>
  <si>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</si>
  <si>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</si>
  <si>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</si>
  <si>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</si>
  <si>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</si>
  <si>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</si>
  <si>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</si>
  <si>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</si>
  <si>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</si>
  <si>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</si>
  <si>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</si>
  <si>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</si>
  <si>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</si>
  <si>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</si>
  <si>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</si>
  <si>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</si>
  <si>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</si>
  <si>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</si>
  <si>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</si>
  <si>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</si>
  <si>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</si>
  <si>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</si>
  <si>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</si>
  <si>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</si>
  <si>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</si>
  <si>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</si>
  <si>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</si>
  <si>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</si>
  <si>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</si>
  <si>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</si>
  <si>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</si>
  <si>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</si>
  <si>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</si>
  <si>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</si>
  <si>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</si>
  <si>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</si>
  <si>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</si>
  <si>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</si>
  <si>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</si>
  <si>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</si>
  <si>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</si>
  <si>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</si>
  <si>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</si>
  <si>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</si>
  <si>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</si>
  <si>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</si>
  <si>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</si>
  <si>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</si>
  <si>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</si>
  <si>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</si>
  <si>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</si>
  <si>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</si>
  <si>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</si>
  <si>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</si>
  <si>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</si>
  <si>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</si>
  <si>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</si>
  <si>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</si>
  <si>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</si>
  <si>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</si>
  <si>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</si>
  <si>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</si>
  <si>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</si>
  <si>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</si>
  <si>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</si>
  <si>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</si>
  <si>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</si>
  <si>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</si>
  <si>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</si>
  <si>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</si>
  <si>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</si>
  <si>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</si>
  <si>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</si>
  <si>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</si>
  <si>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</si>
  <si>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</si>
  <si>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</si>
  <si>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</si>
  <si>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</si>
  <si>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</si>
  <si>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</si>
  <si>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</si>
  <si>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</si>
  <si>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</si>
  <si>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</si>
  <si>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</si>
  <si>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</si>
  <si>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</si>
  <si>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</si>
  <si>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</si>
  <si>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</si>
  <si>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</si>
  <si>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</si>
  <si>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</si>
  <si>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</si>
  <si>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</si>
  <si>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</si>
  <si>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</si>
  <si>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</si>
  <si>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</si>
  <si>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</si>
  <si>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</si>
  <si>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</si>
  <si>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</si>
  <si>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</si>
  <si>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</si>
  <si>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</si>
  <si>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</si>
  <si>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</si>
  <si>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</si>
  <si>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</si>
  <si>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</si>
  <si>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</si>
  <si>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</si>
  <si>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</si>
  <si>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</si>
  <si>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</si>
  <si>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</si>
  <si>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</si>
  <si>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</si>
  <si>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</si>
  <si>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</si>
  <si>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</si>
  <si>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</si>
  <si>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</si>
  <si>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</si>
  <si>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</si>
  <si>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</si>
  <si>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</si>
  <si>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</si>
  <si>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</si>
  <si>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</si>
  <si>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</si>
  <si>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</si>
  <si>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</si>
  <si>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</si>
  <si>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</si>
  <si>
    <t>prom diario</t>
  </si>
  <si>
    <t>muertos esperados</t>
  </si>
  <si>
    <t>crecimiento semanal</t>
  </si>
  <si>
    <t>letalidad hoy</t>
  </si>
  <si>
    <t>muertos promedio</t>
  </si>
  <si>
    <t>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</si>
</sst>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3" fontId="17" fillId="38" borderId="0" xfId="0" applyNumberFormat="1" applyFont="1" applyFill="1" applyAlignment="1">
      <alignment horizontal="center"/>
    </xf>
    <xf numFmtId="14" fontId="38" fillId="38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/>
    </xf>
    <xf numFmtId="3" fontId="4" fillId="0" borderId="5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4" fontId="0" fillId="0" borderId="39" xfId="0" applyNumberFormat="1" applyFill="1" applyBorder="1" applyAlignment="1">
      <alignment horizontal="center" vertical="center"/>
    </xf>
    <xf numFmtId="14" fontId="0" fillId="0" borderId="55" xfId="0" applyNumberForma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35" fillId="0" borderId="39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3" fontId="0" fillId="0" borderId="2" xfId="43" applyNumberFormat="1" applyFont="1" applyBorder="1" applyAlignment="1">
      <alignment horizontal="center" vertical="center"/>
    </xf>
    <xf numFmtId="3" fontId="1" fillId="0" borderId="0" xfId="43" applyNumberFormat="1" applyFont="1" applyBorder="1" applyAlignment="1">
      <alignment horizontal="center" vertical="center"/>
    </xf>
    <xf numFmtId="3" fontId="2" fillId="0" borderId="5" xfId="43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17" fillId="38" borderId="0" xfId="0" applyNumberFormat="1" applyFont="1" applyFill="1" applyAlignment="1">
      <alignment horizont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3" fontId="0" fillId="0" borderId="61" xfId="0" applyNumberFormat="1" applyBorder="1" applyAlignment="1">
      <alignment horizontal="center"/>
    </xf>
    <xf numFmtId="0" fontId="3" fillId="0" borderId="61" xfId="0" applyFont="1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96982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33378121-269A-4F8D-A916-E9E5E3C02F0E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198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AA420870-065A-4A02-85BF-E5B1FE8ABE9C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199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C502FD12-71FE-4BDB-A7DC-74377B1D6937}"/>
            </a:ext>
          </a:extLst>
        </xdr:cNvPr>
        <xdr:cNvSpPr>
          <a:spLocks noChangeAspect="1" noChangeArrowheads="1"/>
        </xdr:cNvSpPr>
      </xdr:nvSpPr>
      <xdr:spPr bwMode="auto">
        <a:xfrm>
          <a:off x="162877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00"/>
  <sheetViews>
    <sheetView zoomScale="70" zoomScaleNormal="70" workbookViewId="0">
      <pane ySplit="1" topLeftCell="A293" activePane="bottomLeft" state="frozen"/>
      <selection pane="bottomLeft" activeCell="R301" sqref="R301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6" width="10" style="95" customWidth="1"/>
    <col min="7" max="7" width="13.140625" style="83" customWidth="1"/>
    <col min="8" max="8" width="9.42578125" style="95" customWidth="1"/>
    <col min="9" max="9" width="11.5703125" style="95" bestFit="1" customWidth="1"/>
    <col min="10" max="10" width="13.140625" style="95" bestFit="1" customWidth="1"/>
    <col min="11" max="11" width="12" style="36" customWidth="1"/>
    <col min="12" max="12" width="13.140625" style="36" customWidth="1"/>
    <col min="13" max="13" width="14.140625" style="95" customWidth="1"/>
    <col min="14" max="17" width="11.5703125" style="95" bestFit="1" customWidth="1"/>
    <col min="18" max="18" width="12.5703125" style="95" customWidth="1"/>
    <col min="19" max="19" width="8" style="25" customWidth="1"/>
    <col min="20" max="20" width="10" style="6" customWidth="1"/>
    <col min="21" max="23" width="11.42578125" style="6"/>
    <col min="24" max="24" width="13.7109375" style="6" customWidth="1"/>
    <col min="25" max="16384" width="11.42578125" style="6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157</v>
      </c>
      <c r="G1" s="79" t="s">
        <v>4</v>
      </c>
      <c r="H1" s="1" t="s">
        <v>5</v>
      </c>
      <c r="I1" s="1" t="s">
        <v>6</v>
      </c>
      <c r="J1" s="1" t="s">
        <v>7</v>
      </c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151</v>
      </c>
      <c r="S1" s="1" t="s">
        <v>131</v>
      </c>
      <c r="T1" s="4" t="s">
        <v>130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/>
      <c r="G2" s="79">
        <v>0</v>
      </c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6">
        <f t="shared" ref="F3:F66" si="0">G3-G2</f>
        <v>0</v>
      </c>
      <c r="G3" s="79">
        <v>0</v>
      </c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6">
        <f t="shared" si="0"/>
        <v>0</v>
      </c>
      <c r="G4" s="79">
        <v>0</v>
      </c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6">
        <f t="shared" si="0"/>
        <v>0</v>
      </c>
      <c r="G5" s="79">
        <v>0</v>
      </c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6">
        <f t="shared" si="0"/>
        <v>0</v>
      </c>
      <c r="G6" s="79">
        <v>0</v>
      </c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29">
        <f t="shared" ref="R6:R69" si="1">G6-G5</f>
        <v>0</v>
      </c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6">
        <f t="shared" si="0"/>
        <v>0</v>
      </c>
      <c r="G7" s="79">
        <v>0</v>
      </c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29">
        <f t="shared" si="1"/>
        <v>0</v>
      </c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6">
        <f t="shared" si="0"/>
        <v>0</v>
      </c>
      <c r="G8" s="79">
        <v>0</v>
      </c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29">
        <f t="shared" si="1"/>
        <v>0</v>
      </c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6">
        <f t="shared" si="0"/>
        <v>0</v>
      </c>
      <c r="G9" s="79">
        <v>0</v>
      </c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29">
        <f t="shared" si="1"/>
        <v>0</v>
      </c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6">
        <f t="shared" si="0"/>
        <v>0</v>
      </c>
      <c r="G10" s="79">
        <v>0</v>
      </c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29">
        <f t="shared" si="1"/>
        <v>0</v>
      </c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6">
        <f t="shared" si="0"/>
        <v>0</v>
      </c>
      <c r="G11" s="79">
        <v>0</v>
      </c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29">
        <f t="shared" si="1"/>
        <v>0</v>
      </c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6">
        <f t="shared" si="0"/>
        <v>0</v>
      </c>
      <c r="G12" s="79">
        <v>0</v>
      </c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29">
        <f t="shared" si="1"/>
        <v>0</v>
      </c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6">
        <f t="shared" si="0"/>
        <v>0</v>
      </c>
      <c r="G13" s="79">
        <v>0</v>
      </c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29">
        <f t="shared" si="1"/>
        <v>0</v>
      </c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6">
        <f t="shared" si="0"/>
        <v>0</v>
      </c>
      <c r="G14" s="79">
        <v>0</v>
      </c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29">
        <f t="shared" si="1"/>
        <v>0</v>
      </c>
      <c r="S14" s="72">
        <f t="shared" ref="S14:S77" si="2">H14/(C14-E14-G14)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6">
        <f t="shared" si="0"/>
        <v>0</v>
      </c>
      <c r="G15" s="79">
        <v>0</v>
      </c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9">
        <f t="shared" si="1"/>
        <v>0</v>
      </c>
      <c r="S15" s="72">
        <f t="shared" si="2"/>
        <v>0</v>
      </c>
      <c r="T15" s="62">
        <f t="shared" ref="T15:T78" si="3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6">
        <f t="shared" si="0"/>
        <v>0</v>
      </c>
      <c r="G16" s="79">
        <v>0</v>
      </c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9">
        <f t="shared" si="1"/>
        <v>0</v>
      </c>
      <c r="S16" s="72">
        <f t="shared" si="2"/>
        <v>0</v>
      </c>
      <c r="T16" s="62">
        <f t="shared" si="3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6">
        <f t="shared" si="0"/>
        <v>18</v>
      </c>
      <c r="G17" s="79">
        <v>18</v>
      </c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4">C17-P17-O17-N17</f>
        <v>1</v>
      </c>
      <c r="R17" s="29">
        <f t="shared" si="1"/>
        <v>18</v>
      </c>
      <c r="S17" s="72">
        <f t="shared" si="2"/>
        <v>0</v>
      </c>
      <c r="T17" s="62">
        <f t="shared" si="3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6">
        <f t="shared" si="0"/>
        <v>5</v>
      </c>
      <c r="G18" s="79">
        <v>23</v>
      </c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4"/>
        <v>6</v>
      </c>
      <c r="R18" s="29">
        <f t="shared" si="1"/>
        <v>5</v>
      </c>
      <c r="S18" s="72">
        <f t="shared" si="2"/>
        <v>0</v>
      </c>
      <c r="T18" s="62">
        <f t="shared" si="3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6">
        <f t="shared" si="0"/>
        <v>4</v>
      </c>
      <c r="G19" s="79">
        <v>27</v>
      </c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4"/>
        <v>10</v>
      </c>
      <c r="R19" s="29">
        <f t="shared" si="1"/>
        <v>4</v>
      </c>
      <c r="S19" s="72">
        <f t="shared" si="2"/>
        <v>0</v>
      </c>
      <c r="T19" s="62">
        <f t="shared" si="3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6">
        <f t="shared" si="0"/>
        <v>4</v>
      </c>
      <c r="G20" s="79">
        <v>31</v>
      </c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4"/>
        <v>20</v>
      </c>
      <c r="R20" s="29">
        <f t="shared" si="1"/>
        <v>4</v>
      </c>
      <c r="S20" s="72">
        <f t="shared" si="2"/>
        <v>0</v>
      </c>
      <c r="T20" s="62">
        <f t="shared" si="3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6">
        <f t="shared" si="0"/>
        <v>20</v>
      </c>
      <c r="G21" s="79">
        <v>51</v>
      </c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4"/>
        <v>17</v>
      </c>
      <c r="R21" s="29">
        <f t="shared" si="1"/>
        <v>20</v>
      </c>
      <c r="S21" s="72">
        <f t="shared" si="2"/>
        <v>0</v>
      </c>
      <c r="T21" s="62">
        <f t="shared" si="3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16">
        <f t="shared" si="0"/>
        <v>1</v>
      </c>
      <c r="G22" s="79">
        <v>52</v>
      </c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4"/>
        <v>30</v>
      </c>
      <c r="R22" s="29">
        <f t="shared" si="1"/>
        <v>1</v>
      </c>
      <c r="S22" s="72">
        <f t="shared" si="2"/>
        <v>0</v>
      </c>
      <c r="T22" s="62">
        <f t="shared" si="3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16">
        <f t="shared" si="0"/>
        <v>11</v>
      </c>
      <c r="G23" s="79">
        <v>63</v>
      </c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4"/>
        <v>55</v>
      </c>
      <c r="R23" s="29">
        <f t="shared" si="1"/>
        <v>11</v>
      </c>
      <c r="S23" s="72">
        <f t="shared" si="2"/>
        <v>0</v>
      </c>
      <c r="T23" s="62">
        <f t="shared" si="3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6">
        <f t="shared" si="0"/>
        <v>9</v>
      </c>
      <c r="G24" s="79">
        <v>72</v>
      </c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4"/>
        <v>150</v>
      </c>
      <c r="R24" s="29">
        <f t="shared" si="1"/>
        <v>9</v>
      </c>
      <c r="S24" s="72">
        <f t="shared" si="2"/>
        <v>0</v>
      </c>
      <c r="T24" s="62">
        <f t="shared" si="3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6">
        <f t="shared" si="0"/>
        <v>3</v>
      </c>
      <c r="G25" s="79">
        <v>75</v>
      </c>
      <c r="H25" s="1">
        <v>25</v>
      </c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4"/>
        <v>175</v>
      </c>
      <c r="R25" s="29">
        <f t="shared" si="1"/>
        <v>3</v>
      </c>
      <c r="S25" s="72">
        <f t="shared" si="2"/>
        <v>4.9800796812749001E-2</v>
      </c>
      <c r="T25" s="62">
        <f t="shared" si="3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6">
        <f t="shared" si="0"/>
        <v>5</v>
      </c>
      <c r="G26" s="79">
        <v>80</v>
      </c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4"/>
        <v>135</v>
      </c>
      <c r="R26" s="29">
        <f t="shared" si="1"/>
        <v>5</v>
      </c>
      <c r="S26" s="72">
        <f t="shared" si="2"/>
        <v>0</v>
      </c>
      <c r="T26" s="62">
        <f t="shared" si="3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6">
        <f t="shared" si="0"/>
        <v>11</v>
      </c>
      <c r="G27" s="79">
        <v>91</v>
      </c>
      <c r="H27" s="1">
        <v>44</v>
      </c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4"/>
        <v>151</v>
      </c>
      <c r="R27" s="29">
        <f t="shared" si="1"/>
        <v>11</v>
      </c>
      <c r="S27" s="72">
        <f t="shared" si="2"/>
        <v>6.9291338582677164E-2</v>
      </c>
      <c r="T27" s="62">
        <f t="shared" si="3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6">
        <f t="shared" si="0"/>
        <v>137</v>
      </c>
      <c r="G28" s="79">
        <v>228</v>
      </c>
      <c r="H28" s="1">
        <v>53</v>
      </c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4"/>
        <v>170</v>
      </c>
      <c r="R28" s="29">
        <f t="shared" si="1"/>
        <v>137</v>
      </c>
      <c r="S28" s="72">
        <f t="shared" si="2"/>
        <v>9.2657342657342656E-2</v>
      </c>
      <c r="T28" s="62">
        <f t="shared" si="3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6">
        <f t="shared" si="0"/>
        <v>12</v>
      </c>
      <c r="G29" s="79">
        <v>240</v>
      </c>
      <c r="H29" s="1">
        <v>55</v>
      </c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4"/>
        <v>269</v>
      </c>
      <c r="R29" s="29">
        <f t="shared" si="1"/>
        <v>12</v>
      </c>
      <c r="S29" s="72">
        <f t="shared" si="2"/>
        <v>7.8459343794579167E-2</v>
      </c>
      <c r="T29" s="62">
        <f t="shared" si="3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6">
        <f t="shared" si="0"/>
        <v>8</v>
      </c>
      <c r="G30" s="79">
        <v>248</v>
      </c>
      <c r="H30" s="1">
        <v>55</v>
      </c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4"/>
        <v>229</v>
      </c>
      <c r="R30" s="29">
        <f t="shared" si="1"/>
        <v>8</v>
      </c>
      <c r="S30" s="72">
        <f t="shared" si="2"/>
        <v>7.0694087403598976E-2</v>
      </c>
      <c r="T30" s="62">
        <f t="shared" si="3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6">
        <f t="shared" si="0"/>
        <v>8</v>
      </c>
      <c r="G31" s="79">
        <v>256</v>
      </c>
      <c r="H31" s="1">
        <v>72</v>
      </c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4"/>
        <v>203</v>
      </c>
      <c r="R31" s="29">
        <f t="shared" si="1"/>
        <v>8</v>
      </c>
      <c r="S31" s="72">
        <f t="shared" si="2"/>
        <v>8.5308056872037921E-2</v>
      </c>
      <c r="T31" s="62">
        <f t="shared" si="3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6">
        <f t="shared" si="0"/>
        <v>10</v>
      </c>
      <c r="G32" s="79">
        <v>266</v>
      </c>
      <c r="H32" s="1">
        <v>82</v>
      </c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4"/>
        <v>143</v>
      </c>
      <c r="R32" s="29">
        <f t="shared" si="1"/>
        <v>10</v>
      </c>
      <c r="S32" s="72">
        <f t="shared" si="2"/>
        <v>8.5239085239085244E-2</v>
      </c>
      <c r="T32" s="62">
        <f t="shared" si="3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6">
        <f t="shared" si="0"/>
        <v>13</v>
      </c>
      <c r="G33" s="79">
        <v>279</v>
      </c>
      <c r="H33" s="1">
        <v>86</v>
      </c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4"/>
        <v>124</v>
      </c>
      <c r="R33" s="29">
        <f t="shared" si="1"/>
        <v>13</v>
      </c>
      <c r="S33" s="72">
        <f t="shared" si="2"/>
        <v>8.3333333333333329E-2</v>
      </c>
      <c r="T33" s="62">
        <f t="shared" si="3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6">
        <f t="shared" si="0"/>
        <v>1</v>
      </c>
      <c r="G34" s="79">
        <v>280</v>
      </c>
      <c r="H34" s="1">
        <v>87</v>
      </c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4"/>
        <v>168</v>
      </c>
      <c r="R34" s="29">
        <f t="shared" si="1"/>
        <v>1</v>
      </c>
      <c r="S34" s="72">
        <f t="shared" si="2"/>
        <v>7.7127659574468085E-2</v>
      </c>
      <c r="T34" s="62">
        <f t="shared" si="3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6">
        <f t="shared" si="0"/>
        <v>45</v>
      </c>
      <c r="G35" s="79">
        <v>325</v>
      </c>
      <c r="H35" s="1">
        <v>94</v>
      </c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4"/>
        <v>175</v>
      </c>
      <c r="R35" s="29">
        <f t="shared" si="1"/>
        <v>45</v>
      </c>
      <c r="S35" s="72">
        <f t="shared" si="2"/>
        <v>7.945900253592561E-2</v>
      </c>
      <c r="T35" s="62">
        <f t="shared" si="3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6">
        <f t="shared" si="0"/>
        <v>13</v>
      </c>
      <c r="G36" s="79">
        <v>338</v>
      </c>
      <c r="H36" s="1">
        <v>96</v>
      </c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4"/>
        <v>172</v>
      </c>
      <c r="R36" s="29">
        <f t="shared" si="1"/>
        <v>13</v>
      </c>
      <c r="S36" s="72">
        <f t="shared" si="2"/>
        <v>7.7607113985448672E-2</v>
      </c>
      <c r="T36" s="62">
        <f t="shared" si="3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6">
        <f t="shared" si="0"/>
        <v>20</v>
      </c>
      <c r="G37" s="79">
        <v>358</v>
      </c>
      <c r="H37" s="1">
        <v>98</v>
      </c>
      <c r="I37" s="1">
        <v>1552</v>
      </c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4"/>
        <v>184</v>
      </c>
      <c r="R37" s="29">
        <f t="shared" si="1"/>
        <v>20</v>
      </c>
      <c r="S37" s="72">
        <f t="shared" si="2"/>
        <v>7.5558982266769464E-2</v>
      </c>
      <c r="T37" s="62">
        <f t="shared" si="3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6">
        <f t="shared" si="0"/>
        <v>7</v>
      </c>
      <c r="G38" s="79">
        <v>365</v>
      </c>
      <c r="H38" s="1">
        <v>98</v>
      </c>
      <c r="I38" s="1">
        <v>1520</v>
      </c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4"/>
        <v>186</v>
      </c>
      <c r="R38" s="29">
        <f t="shared" si="1"/>
        <v>7</v>
      </c>
      <c r="S38" s="72">
        <f t="shared" si="2"/>
        <v>7.179487179487179E-2</v>
      </c>
      <c r="T38" s="62">
        <f t="shared" si="3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6">
        <f t="shared" si="0"/>
        <v>10</v>
      </c>
      <c r="G39" s="79">
        <v>375</v>
      </c>
      <c r="H39" s="1">
        <v>98</v>
      </c>
      <c r="I39" s="1">
        <v>1529</v>
      </c>
      <c r="J39" s="1">
        <v>16379</v>
      </c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4"/>
        <v>207</v>
      </c>
      <c r="R39" s="29">
        <f t="shared" si="1"/>
        <v>10</v>
      </c>
      <c r="S39" s="72">
        <f t="shared" si="2"/>
        <v>6.805555555555555E-2</v>
      </c>
      <c r="T39" s="62">
        <f t="shared" si="3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6">
        <f t="shared" si="0"/>
        <v>65</v>
      </c>
      <c r="G40" s="79">
        <v>440</v>
      </c>
      <c r="H40" s="1">
        <v>115</v>
      </c>
      <c r="I40" s="1">
        <v>1648</v>
      </c>
      <c r="J40" s="1">
        <v>18027</v>
      </c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4"/>
        <v>223</v>
      </c>
      <c r="R40" s="29">
        <f t="shared" si="1"/>
        <v>65</v>
      </c>
      <c r="S40" s="72">
        <f t="shared" si="2"/>
        <v>7.9146593255333797E-2</v>
      </c>
      <c r="T40" s="62">
        <f t="shared" si="3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6">
        <f t="shared" si="0"/>
        <v>28</v>
      </c>
      <c r="G41" s="79">
        <v>468</v>
      </c>
      <c r="H41" s="1">
        <v>83</v>
      </c>
      <c r="I41" s="1">
        <v>1731</v>
      </c>
      <c r="J41" s="1">
        <v>19758</v>
      </c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4"/>
        <v>310</v>
      </c>
      <c r="R41" s="29">
        <f t="shared" si="1"/>
        <v>28</v>
      </c>
      <c r="S41" s="72">
        <f t="shared" si="2"/>
        <v>5.2365930599369087E-2</v>
      </c>
      <c r="T41" s="62">
        <f t="shared" si="3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6">
        <f t="shared" si="0"/>
        <v>47</v>
      </c>
      <c r="G42" s="79">
        <v>515</v>
      </c>
      <c r="H42" s="1">
        <v>113</v>
      </c>
      <c r="I42" s="1">
        <v>1435</v>
      </c>
      <c r="J42" s="1">
        <v>21193</v>
      </c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4"/>
        <v>303</v>
      </c>
      <c r="R42" s="29">
        <f t="shared" si="1"/>
        <v>47</v>
      </c>
      <c r="S42" s="72">
        <f t="shared" si="2"/>
        <v>7.07133917396746E-2</v>
      </c>
      <c r="T42" s="62">
        <f t="shared" si="3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6">
        <f t="shared" si="0"/>
        <v>44</v>
      </c>
      <c r="G43" s="79">
        <v>559</v>
      </c>
      <c r="H43" s="1">
        <v>116</v>
      </c>
      <c r="I43" s="1">
        <v>1612</v>
      </c>
      <c r="J43" s="1">
        <v>22805</v>
      </c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4"/>
        <v>303</v>
      </c>
      <c r="R43" s="29">
        <f t="shared" si="1"/>
        <v>44</v>
      </c>
      <c r="S43" s="72">
        <f t="shared" si="2"/>
        <v>7.160493827160494E-2</v>
      </c>
      <c r="T43" s="62">
        <f t="shared" si="3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6">
        <f t="shared" si="0"/>
        <v>37</v>
      </c>
      <c r="G44" s="79">
        <v>596</v>
      </c>
      <c r="H44" s="1">
        <v>117</v>
      </c>
      <c r="I44" s="1">
        <v>1569</v>
      </c>
      <c r="J44" s="1">
        <v>24374</v>
      </c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4"/>
        <v>360</v>
      </c>
      <c r="R44" s="29">
        <f t="shared" si="1"/>
        <v>37</v>
      </c>
      <c r="S44" s="72">
        <f t="shared" si="2"/>
        <v>6.7164179104477612E-2</v>
      </c>
      <c r="T44" s="62">
        <f t="shared" si="3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6">
        <f t="shared" si="0"/>
        <v>35</v>
      </c>
      <c r="G45" s="79">
        <v>631</v>
      </c>
      <c r="H45" s="1">
        <v>121</v>
      </c>
      <c r="I45" s="1">
        <v>2083</v>
      </c>
      <c r="J45" s="1">
        <v>26457</v>
      </c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4"/>
        <v>403</v>
      </c>
      <c r="R45" s="29">
        <f t="shared" si="1"/>
        <v>35</v>
      </c>
      <c r="S45" s="72">
        <f t="shared" si="2"/>
        <v>6.6192560175054704E-2</v>
      </c>
      <c r="T45" s="62">
        <f t="shared" si="3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6">
        <f t="shared" si="0"/>
        <v>35</v>
      </c>
      <c r="G46" s="79">
        <v>666</v>
      </c>
      <c r="H46" s="1">
        <v>126</v>
      </c>
      <c r="I46" s="1">
        <v>2193</v>
      </c>
      <c r="J46" s="1">
        <v>28650</v>
      </c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4"/>
        <v>425</v>
      </c>
      <c r="R46" s="29">
        <f t="shared" si="1"/>
        <v>35</v>
      </c>
      <c r="S46" s="72">
        <f t="shared" si="2"/>
        <v>6.6985645933014357E-2</v>
      </c>
      <c r="T46" s="62">
        <f t="shared" si="3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6">
        <f t="shared" si="0"/>
        <v>19</v>
      </c>
      <c r="G47" s="79">
        <v>685</v>
      </c>
      <c r="H47" s="1">
        <v>127</v>
      </c>
      <c r="I47" s="1">
        <v>2292</v>
      </c>
      <c r="J47" s="1">
        <v>30942</v>
      </c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4"/>
        <v>436</v>
      </c>
      <c r="R47" s="29">
        <f t="shared" si="1"/>
        <v>19</v>
      </c>
      <c r="S47" s="72">
        <f t="shared" si="2"/>
        <v>6.5329218106995879E-2</v>
      </c>
      <c r="T47" s="62">
        <f t="shared" si="3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6">
        <f t="shared" si="0"/>
        <v>24</v>
      </c>
      <c r="G48" s="79">
        <v>709</v>
      </c>
      <c r="H48" s="1">
        <v>123</v>
      </c>
      <c r="I48" s="1">
        <v>1770</v>
      </c>
      <c r="J48" s="1">
        <v>32712</v>
      </c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4"/>
        <v>303</v>
      </c>
      <c r="R48" s="29">
        <f t="shared" si="1"/>
        <v>24</v>
      </c>
      <c r="S48" s="72">
        <f t="shared" si="2"/>
        <v>6.1561561561561562E-2</v>
      </c>
      <c r="T48" s="62">
        <f t="shared" si="3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6">
        <f t="shared" si="0"/>
        <v>28</v>
      </c>
      <c r="G49" s="79">
        <v>737</v>
      </c>
      <c r="H49" s="1">
        <v>126</v>
      </c>
      <c r="I49" s="1">
        <v>1856</v>
      </c>
      <c r="J49" s="1">
        <v>34568</v>
      </c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4"/>
        <v>310</v>
      </c>
      <c r="R49" s="29">
        <f t="shared" si="1"/>
        <v>28</v>
      </c>
      <c r="S49" s="72">
        <f t="shared" si="2"/>
        <v>6.0869565217391307E-2</v>
      </c>
      <c r="T49" s="62">
        <f t="shared" si="3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6">
        <f t="shared" si="0"/>
        <v>103</v>
      </c>
      <c r="G50" s="79">
        <v>840</v>
      </c>
      <c r="H50" s="1">
        <v>129</v>
      </c>
      <c r="I50" s="1">
        <v>2043</v>
      </c>
      <c r="J50" s="1">
        <v>36611</v>
      </c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4"/>
        <v>299</v>
      </c>
      <c r="R50" s="29">
        <f t="shared" si="1"/>
        <v>103</v>
      </c>
      <c r="S50" s="72">
        <f t="shared" si="2"/>
        <v>6.2957540263543194E-2</v>
      </c>
      <c r="T50" s="62">
        <f t="shared" si="3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6">
        <f t="shared" si="0"/>
        <v>32</v>
      </c>
      <c r="G51" s="79">
        <v>872</v>
      </c>
      <c r="H51" s="1">
        <v>131</v>
      </c>
      <c r="I51" s="1">
        <v>2617</v>
      </c>
      <c r="J51" s="1">
        <v>39228</v>
      </c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4"/>
        <v>314</v>
      </c>
      <c r="R51" s="29">
        <f t="shared" si="1"/>
        <v>32</v>
      </c>
      <c r="S51" s="72">
        <f t="shared" si="2"/>
        <v>6.1763319189061763E-2</v>
      </c>
      <c r="T51" s="62">
        <f t="shared" si="3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6">
        <f t="shared" si="0"/>
        <v>47</v>
      </c>
      <c r="G52" s="79">
        <v>919</v>
      </c>
      <c r="H52" s="1">
        <v>136</v>
      </c>
      <c r="I52" s="1">
        <v>2558</v>
      </c>
      <c r="J52" s="1">
        <v>41786</v>
      </c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4"/>
        <v>341</v>
      </c>
      <c r="R52" s="29">
        <f t="shared" si="1"/>
        <v>47</v>
      </c>
      <c r="S52" s="72">
        <f t="shared" si="2"/>
        <v>6.1538461538461542E-2</v>
      </c>
      <c r="T52" s="62">
        <f t="shared" si="3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6">
        <f t="shared" si="0"/>
        <v>57</v>
      </c>
      <c r="G53" s="79">
        <v>976</v>
      </c>
      <c r="H53" s="1">
        <v>141</v>
      </c>
      <c r="I53" s="1">
        <v>2868</v>
      </c>
      <c r="J53" s="1">
        <v>44654</v>
      </c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4"/>
        <v>348</v>
      </c>
      <c r="R53" s="29">
        <f t="shared" si="1"/>
        <v>57</v>
      </c>
      <c r="S53" s="72">
        <f t="shared" si="2"/>
        <v>6.1464690496948561E-2</v>
      </c>
      <c r="T53" s="62">
        <f t="shared" si="3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6">
        <f t="shared" si="0"/>
        <v>54</v>
      </c>
      <c r="G54" s="79">
        <v>1030</v>
      </c>
      <c r="H54" s="1">
        <v>144</v>
      </c>
      <c r="I54" s="1">
        <v>2752</v>
      </c>
      <c r="J54" s="1">
        <v>47406</v>
      </c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4"/>
        <v>403</v>
      </c>
      <c r="R54" s="29">
        <f t="shared" si="1"/>
        <v>54</v>
      </c>
      <c r="S54" s="72">
        <f t="shared" si="2"/>
        <v>5.9975010412328195E-2</v>
      </c>
      <c r="T54" s="62">
        <f t="shared" si="3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6">
        <f t="shared" si="0"/>
        <v>77</v>
      </c>
      <c r="G55" s="79">
        <v>1107</v>
      </c>
      <c r="H55" s="1">
        <v>139</v>
      </c>
      <c r="I55" s="1">
        <v>2499</v>
      </c>
      <c r="J55" s="1">
        <v>49905</v>
      </c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4"/>
        <v>454</v>
      </c>
      <c r="R55" s="29">
        <f t="shared" si="1"/>
        <v>77</v>
      </c>
      <c r="S55" s="72">
        <f t="shared" si="2"/>
        <v>5.5868167202572344E-2</v>
      </c>
      <c r="T55" s="62">
        <f t="shared" si="3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6">
        <f t="shared" si="0"/>
        <v>33</v>
      </c>
      <c r="G56" s="79">
        <v>1140</v>
      </c>
      <c r="H56" s="1">
        <v>151</v>
      </c>
      <c r="I56" s="1">
        <v>1995</v>
      </c>
      <c r="J56" s="1">
        <v>51900</v>
      </c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4"/>
        <v>479</v>
      </c>
      <c r="R56" s="29">
        <f t="shared" si="1"/>
        <v>33</v>
      </c>
      <c r="S56" s="72">
        <f t="shared" si="2"/>
        <v>5.8984374999999999E-2</v>
      </c>
      <c r="T56" s="62">
        <f t="shared" si="3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6">
        <f t="shared" si="0"/>
        <v>22</v>
      </c>
      <c r="G57" s="79">
        <v>1162</v>
      </c>
      <c r="H57" s="1">
        <v>155</v>
      </c>
      <c r="I57" s="1">
        <v>1700</v>
      </c>
      <c r="J57" s="1">
        <v>53600</v>
      </c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4"/>
        <v>476</v>
      </c>
      <c r="R57" s="29">
        <f t="shared" si="1"/>
        <v>22</v>
      </c>
      <c r="S57" s="72">
        <f t="shared" si="2"/>
        <v>5.8623298033282902E-2</v>
      </c>
      <c r="T57" s="62">
        <f t="shared" si="3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6">
        <f t="shared" si="0"/>
        <v>30</v>
      </c>
      <c r="G58" s="79">
        <v>1192</v>
      </c>
      <c r="H58" s="1">
        <v>154</v>
      </c>
      <c r="I58" s="1">
        <v>2458</v>
      </c>
      <c r="J58" s="1">
        <v>56058</v>
      </c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4"/>
        <v>468</v>
      </c>
      <c r="R58" s="29">
        <f t="shared" si="1"/>
        <v>30</v>
      </c>
      <c r="S58" s="72">
        <f t="shared" si="2"/>
        <v>5.6451612903225805E-2</v>
      </c>
      <c r="T58" s="62">
        <f t="shared" si="3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6">
        <f t="shared" si="0"/>
        <v>64</v>
      </c>
      <c r="G59" s="79">
        <v>1256</v>
      </c>
      <c r="H59" s="1">
        <v>157</v>
      </c>
      <c r="I59" s="1">
        <v>2627</v>
      </c>
      <c r="J59" s="1">
        <v>58685</v>
      </c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4"/>
        <v>497</v>
      </c>
      <c r="R59" s="29">
        <f t="shared" si="1"/>
        <v>64</v>
      </c>
      <c r="S59" s="72">
        <f t="shared" si="2"/>
        <v>5.5772646536412077E-2</v>
      </c>
      <c r="T59" s="62">
        <f t="shared" si="3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6">
        <f t="shared" si="0"/>
        <v>36</v>
      </c>
      <c r="G60" s="79">
        <v>1292</v>
      </c>
      <c r="H60" s="1">
        <v>157</v>
      </c>
      <c r="I60" s="1">
        <v>2845</v>
      </c>
      <c r="J60" s="1">
        <v>61530</v>
      </c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4"/>
        <v>460</v>
      </c>
      <c r="R60" s="29">
        <f t="shared" si="1"/>
        <v>36</v>
      </c>
      <c r="S60" s="72">
        <f t="shared" si="2"/>
        <v>5.3803975325565453E-2</v>
      </c>
      <c r="T60" s="62">
        <f t="shared" si="3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6">
        <f t="shared" si="0"/>
        <v>28</v>
      </c>
      <c r="G61" s="79">
        <v>1320</v>
      </c>
      <c r="H61" s="1">
        <v>164</v>
      </c>
      <c r="I61" s="1">
        <v>2336</v>
      </c>
      <c r="J61" s="1">
        <v>63866</v>
      </c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4"/>
        <v>443</v>
      </c>
      <c r="R61" s="29">
        <f t="shared" si="1"/>
        <v>28</v>
      </c>
      <c r="S61" s="72">
        <f t="shared" si="2"/>
        <v>5.4904586541680615E-2</v>
      </c>
      <c r="T61" s="62">
        <f t="shared" si="3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6">
        <f t="shared" si="0"/>
        <v>34</v>
      </c>
      <c r="G62" s="79">
        <v>1354</v>
      </c>
      <c r="H62" s="1">
        <v>164</v>
      </c>
      <c r="I62" s="1">
        <v>1947</v>
      </c>
      <c r="J62" s="1">
        <v>65813</v>
      </c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4"/>
        <v>485</v>
      </c>
      <c r="R62" s="29">
        <f t="shared" si="1"/>
        <v>34</v>
      </c>
      <c r="S62" s="72">
        <f t="shared" si="2"/>
        <v>5.307443365695793E-2</v>
      </c>
      <c r="T62" s="62">
        <f t="shared" si="3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6">
        <f t="shared" si="0"/>
        <v>88</v>
      </c>
      <c r="G63" s="79">
        <v>1442</v>
      </c>
      <c r="H63" s="1">
        <v>146</v>
      </c>
      <c r="I63" s="1">
        <v>1497</v>
      </c>
      <c r="J63" s="1">
        <v>67920</v>
      </c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4"/>
        <v>474</v>
      </c>
      <c r="R63" s="29">
        <f t="shared" si="1"/>
        <v>88</v>
      </c>
      <c r="S63" s="72">
        <f t="shared" si="2"/>
        <v>4.7157622739018086E-2</v>
      </c>
      <c r="T63" s="62">
        <f t="shared" si="3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6">
        <f t="shared" si="0"/>
        <v>30</v>
      </c>
      <c r="G64" s="79">
        <v>1472</v>
      </c>
      <c r="H64" s="1">
        <v>148</v>
      </c>
      <c r="I64" s="1">
        <v>1798</v>
      </c>
      <c r="J64" s="1">
        <v>69718</v>
      </c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4"/>
        <v>449</v>
      </c>
      <c r="R64" s="29">
        <f t="shared" si="1"/>
        <v>30</v>
      </c>
      <c r="S64" s="72">
        <f t="shared" si="2"/>
        <v>4.6909667194928686E-2</v>
      </c>
      <c r="T64" s="62">
        <f t="shared" si="3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6">
        <f t="shared" si="0"/>
        <v>52</v>
      </c>
      <c r="G65" s="79">
        <v>1524</v>
      </c>
      <c r="H65" s="1">
        <v>143</v>
      </c>
      <c r="I65" s="1">
        <v>2597</v>
      </c>
      <c r="J65" s="1">
        <v>72315</v>
      </c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4"/>
        <v>441</v>
      </c>
      <c r="R65" s="29">
        <f t="shared" si="1"/>
        <v>52</v>
      </c>
      <c r="S65" s="72">
        <f t="shared" si="2"/>
        <v>4.4245049504950493E-2</v>
      </c>
      <c r="T65" s="62">
        <f t="shared" si="3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6">
        <f t="shared" si="0"/>
        <v>77</v>
      </c>
      <c r="G66" s="79">
        <v>1601</v>
      </c>
      <c r="H66" s="1">
        <v>151</v>
      </c>
      <c r="I66" s="1">
        <v>2883</v>
      </c>
      <c r="J66" s="1">
        <v>75198</v>
      </c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4"/>
        <v>479</v>
      </c>
      <c r="R66" s="29">
        <f t="shared" si="1"/>
        <v>77</v>
      </c>
      <c r="S66" s="72">
        <f t="shared" si="2"/>
        <v>4.5290941811637675E-2</v>
      </c>
      <c r="T66" s="62">
        <f t="shared" si="3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6">
        <f t="shared" ref="F67:F130" si="5">G67-G66</f>
        <v>0</v>
      </c>
      <c r="G67" s="79">
        <v>1601</v>
      </c>
      <c r="H67" s="1">
        <v>151</v>
      </c>
      <c r="I67" s="1">
        <v>2703</v>
      </c>
      <c r="J67" s="1">
        <v>77901</v>
      </c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4"/>
        <v>473</v>
      </c>
      <c r="R67" s="29">
        <f t="shared" si="1"/>
        <v>0</v>
      </c>
      <c r="S67" s="72">
        <f t="shared" si="2"/>
        <v>4.3291284403669722E-2</v>
      </c>
      <c r="T67" s="62">
        <f t="shared" si="3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6">
        <f t="shared" si="5"/>
        <v>127</v>
      </c>
      <c r="G68" s="79">
        <v>1728</v>
      </c>
      <c r="H68" s="1">
        <v>157</v>
      </c>
      <c r="I68" s="1">
        <v>2828</v>
      </c>
      <c r="J68" s="1">
        <v>80729</v>
      </c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4"/>
        <v>567</v>
      </c>
      <c r="R68" s="29">
        <f t="shared" si="1"/>
        <v>127</v>
      </c>
      <c r="S68" s="72">
        <f t="shared" si="2"/>
        <v>4.3732590529247911E-2</v>
      </c>
      <c r="T68" s="62">
        <f t="shared" si="3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6">
        <f t="shared" si="5"/>
        <v>29</v>
      </c>
      <c r="G69" s="79">
        <v>1757</v>
      </c>
      <c r="H69" s="1">
        <v>160</v>
      </c>
      <c r="I69" s="1">
        <v>2289</v>
      </c>
      <c r="J69" s="1">
        <v>83018</v>
      </c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4"/>
        <v>613</v>
      </c>
      <c r="R69" s="29">
        <f t="shared" si="1"/>
        <v>29</v>
      </c>
      <c r="S69" s="72">
        <f t="shared" si="2"/>
        <v>4.3022317827372952E-2</v>
      </c>
      <c r="T69" s="62">
        <f t="shared" si="3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6">
        <f t="shared" si="5"/>
        <v>80</v>
      </c>
      <c r="G70" s="79">
        <v>1837</v>
      </c>
      <c r="H70" s="1">
        <v>164</v>
      </c>
      <c r="I70" s="1">
        <v>2140</v>
      </c>
      <c r="J70" s="1">
        <v>85158</v>
      </c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4"/>
        <v>670</v>
      </c>
      <c r="R70" s="29">
        <f t="shared" ref="R70:R133" si="6">G70-G69</f>
        <v>80</v>
      </c>
      <c r="S70" s="72">
        <f t="shared" si="2"/>
        <v>4.2137718396711203E-2</v>
      </c>
      <c r="T70" s="62">
        <f t="shared" si="3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6">
        <f t="shared" si="5"/>
        <v>25</v>
      </c>
      <c r="G71" s="79">
        <v>1862</v>
      </c>
      <c r="H71" s="1">
        <v>170</v>
      </c>
      <c r="I71" s="1">
        <v>2389</v>
      </c>
      <c r="J71" s="1">
        <v>87547</v>
      </c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4"/>
        <v>716</v>
      </c>
      <c r="R71" s="29">
        <f t="shared" si="6"/>
        <v>25</v>
      </c>
      <c r="S71" s="72">
        <f t="shared" si="2"/>
        <v>4.1443198439785472E-2</v>
      </c>
      <c r="T71" s="62">
        <f t="shared" si="3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6">
        <f t="shared" si="5"/>
        <v>404</v>
      </c>
      <c r="G72" s="79">
        <v>2266</v>
      </c>
      <c r="H72" s="1">
        <v>147</v>
      </c>
      <c r="I72" s="1">
        <v>2927</v>
      </c>
      <c r="J72" s="1">
        <v>90474</v>
      </c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4"/>
        <v>735</v>
      </c>
      <c r="R72" s="29">
        <f t="shared" si="6"/>
        <v>404</v>
      </c>
      <c r="S72" s="72">
        <f t="shared" si="2"/>
        <v>3.6953242835595777E-2</v>
      </c>
      <c r="T72" s="62">
        <f t="shared" si="3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6">
        <f t="shared" si="5"/>
        <v>119</v>
      </c>
      <c r="G73" s="79">
        <v>2385</v>
      </c>
      <c r="H73" s="1">
        <v>147</v>
      </c>
      <c r="I73" s="1">
        <v>3199</v>
      </c>
      <c r="J73" s="1">
        <v>93673</v>
      </c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4"/>
        <v>798</v>
      </c>
      <c r="R73" s="29">
        <f t="shared" si="6"/>
        <v>119</v>
      </c>
      <c r="S73" s="72">
        <f t="shared" si="2"/>
        <v>3.5294117647058823E-2</v>
      </c>
      <c r="T73" s="62">
        <f t="shared" si="3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6">
        <f t="shared" si="5"/>
        <v>112</v>
      </c>
      <c r="G74" s="79">
        <v>2497</v>
      </c>
      <c r="H74" s="1">
        <v>149</v>
      </c>
      <c r="I74" s="1">
        <v>3220</v>
      </c>
      <c r="J74" s="1">
        <v>96893</v>
      </c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4"/>
        <v>805</v>
      </c>
      <c r="R74" s="29">
        <f t="shared" si="6"/>
        <v>112</v>
      </c>
      <c r="S74" s="72">
        <f t="shared" si="2"/>
        <v>3.4780578898225958E-2</v>
      </c>
      <c r="T74" s="62">
        <f t="shared" si="3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6">
        <f t="shared" si="5"/>
        <v>37</v>
      </c>
      <c r="G75" s="79">
        <v>2534</v>
      </c>
      <c r="H75" s="1">
        <v>151</v>
      </c>
      <c r="I75" s="1">
        <v>3469</v>
      </c>
      <c r="J75" s="1">
        <v>100362</v>
      </c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4"/>
        <v>903</v>
      </c>
      <c r="R75" s="29">
        <f t="shared" si="6"/>
        <v>37</v>
      </c>
      <c r="S75" s="72">
        <f t="shared" si="2"/>
        <v>3.2904772281542823E-2</v>
      </c>
      <c r="T75" s="62">
        <f t="shared" si="3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6">
        <f t="shared" si="5"/>
        <v>35</v>
      </c>
      <c r="G76" s="79">
        <v>2569</v>
      </c>
      <c r="H76" s="1">
        <v>154</v>
      </c>
      <c r="I76" s="1">
        <v>2858</v>
      </c>
      <c r="J76" s="1">
        <v>103220</v>
      </c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4"/>
        <v>964</v>
      </c>
      <c r="R76" s="29">
        <f t="shared" si="6"/>
        <v>35</v>
      </c>
      <c r="S76" s="72">
        <f t="shared" si="2"/>
        <v>3.160270880361174E-2</v>
      </c>
      <c r="T76" s="62">
        <f t="shared" si="3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6">
        <f t="shared" si="5"/>
        <v>56</v>
      </c>
      <c r="G77" s="79">
        <v>2625</v>
      </c>
      <c r="H77" s="1">
        <v>159</v>
      </c>
      <c r="I77" s="1">
        <v>2609</v>
      </c>
      <c r="J77" s="1">
        <v>105829</v>
      </c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4"/>
        <v>1118</v>
      </c>
      <c r="R77" s="29">
        <f t="shared" si="6"/>
        <v>56</v>
      </c>
      <c r="S77" s="72">
        <f t="shared" si="2"/>
        <v>3.125E-2</v>
      </c>
      <c r="T77" s="62">
        <f t="shared" si="3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6">
        <f t="shared" si="5"/>
        <v>247</v>
      </c>
      <c r="G78" s="79">
        <v>2872</v>
      </c>
      <c r="H78" s="1">
        <v>156</v>
      </c>
      <c r="I78" s="1">
        <v>2805</v>
      </c>
      <c r="J78" s="1">
        <v>108634</v>
      </c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4"/>
        <v>1107</v>
      </c>
      <c r="R78" s="29">
        <f t="shared" si="6"/>
        <v>247</v>
      </c>
      <c r="S78" s="72">
        <f t="shared" ref="S78:S141" si="7">H78/(C78-E78-G78)</f>
        <v>3.0486613249951142E-2</v>
      </c>
      <c r="T78" s="62">
        <f t="shared" si="3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6">
        <f t="shared" si="5"/>
        <v>61</v>
      </c>
      <c r="G79" s="79">
        <v>2933</v>
      </c>
      <c r="H79" s="1">
        <v>161</v>
      </c>
      <c r="I79" s="1">
        <v>3736</v>
      </c>
      <c r="J79" s="1">
        <v>112370</v>
      </c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4"/>
        <v>1232</v>
      </c>
      <c r="R79" s="29">
        <f t="shared" si="6"/>
        <v>61</v>
      </c>
      <c r="S79" s="72">
        <f t="shared" si="7"/>
        <v>2.9363487142075505E-2</v>
      </c>
      <c r="T79" s="62">
        <f t="shared" ref="T79:T142" si="8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6">
        <f t="shared" si="5"/>
        <v>99</v>
      </c>
      <c r="G80" s="79">
        <v>3032</v>
      </c>
      <c r="H80" s="1">
        <v>171</v>
      </c>
      <c r="I80" s="1">
        <v>4319</v>
      </c>
      <c r="J80" s="1">
        <v>116689</v>
      </c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4"/>
        <v>1351</v>
      </c>
      <c r="R80" s="29">
        <f t="shared" si="6"/>
        <v>99</v>
      </c>
      <c r="S80" s="72">
        <f t="shared" si="7"/>
        <v>2.924076607387141E-2</v>
      </c>
      <c r="T80" s="62">
        <f t="shared" si="8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6">
        <f t="shared" si="5"/>
        <v>30</v>
      </c>
      <c r="G81" s="79">
        <v>3062</v>
      </c>
      <c r="H81" s="1">
        <v>172</v>
      </c>
      <c r="I81" s="1">
        <v>4589</v>
      </c>
      <c r="J81" s="1">
        <v>121278</v>
      </c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89" si="9">C81-P81-O81-N81</f>
        <v>1496</v>
      </c>
      <c r="R81" s="29">
        <f t="shared" si="6"/>
        <v>30</v>
      </c>
      <c r="S81" s="72">
        <f t="shared" si="7"/>
        <v>2.66542693320936E-2</v>
      </c>
      <c r="T81" s="62">
        <f t="shared" si="8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6">
        <f t="shared" si="5"/>
        <v>468</v>
      </c>
      <c r="G82" s="79">
        <v>3530</v>
      </c>
      <c r="H82" s="1">
        <v>173</v>
      </c>
      <c r="I82" s="1">
        <v>4615</v>
      </c>
      <c r="J82" s="1">
        <v>125893</v>
      </c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9"/>
        <v>1739</v>
      </c>
      <c r="R82" s="29">
        <f t="shared" si="6"/>
        <v>468</v>
      </c>
      <c r="S82" s="72">
        <f t="shared" si="7"/>
        <v>2.5874962608435536E-2</v>
      </c>
      <c r="T82" s="62">
        <f t="shared" si="8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6">
        <f t="shared" si="5"/>
        <v>202</v>
      </c>
      <c r="G83" s="79">
        <v>3732</v>
      </c>
      <c r="H83" s="1">
        <v>181</v>
      </c>
      <c r="I83" s="1">
        <v>3525</v>
      </c>
      <c r="J83" s="1">
        <v>129418</v>
      </c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9"/>
        <v>1907</v>
      </c>
      <c r="R83" s="29">
        <f t="shared" si="6"/>
        <v>202</v>
      </c>
      <c r="S83" s="72">
        <f t="shared" si="7"/>
        <v>2.5222965440356744E-2</v>
      </c>
      <c r="T83" s="62">
        <f t="shared" si="8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6">
        <f t="shared" si="5"/>
        <v>267</v>
      </c>
      <c r="G84" s="79">
        <v>3999</v>
      </c>
      <c r="H84" s="1">
        <v>181</v>
      </c>
      <c r="I84" s="1">
        <v>4050</v>
      </c>
      <c r="J84" s="1">
        <v>133468</v>
      </c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9"/>
        <v>2053</v>
      </c>
      <c r="R84" s="29">
        <f t="shared" si="6"/>
        <v>267</v>
      </c>
      <c r="S84" s="72">
        <f t="shared" si="7"/>
        <v>2.3737704918032787E-2</v>
      </c>
      <c r="T84" s="62">
        <f t="shared" si="8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6">
        <f t="shared" si="5"/>
        <v>168</v>
      </c>
      <c r="G85" s="79">
        <v>4167</v>
      </c>
      <c r="H85" s="1">
        <v>203</v>
      </c>
      <c r="I85" s="1">
        <v>3194</v>
      </c>
      <c r="J85" s="1">
        <v>136662</v>
      </c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9"/>
        <v>2052</v>
      </c>
      <c r="R85" s="29">
        <f t="shared" si="6"/>
        <v>168</v>
      </c>
      <c r="S85" s="72">
        <f t="shared" si="7"/>
        <v>2.5394045534150613E-2</v>
      </c>
      <c r="T85" s="62">
        <f t="shared" si="8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6">
        <f t="shared" si="5"/>
        <v>182</v>
      </c>
      <c r="G86" s="79">
        <v>4349</v>
      </c>
      <c r="H86" s="1">
        <v>250</v>
      </c>
      <c r="I86" s="1">
        <v>3556</v>
      </c>
      <c r="J86" s="1">
        <v>140218</v>
      </c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9"/>
        <v>2102</v>
      </c>
      <c r="R86" s="29">
        <f t="shared" si="6"/>
        <v>182</v>
      </c>
      <c r="S86" s="72">
        <f t="shared" si="7"/>
        <v>2.9800929789009417E-2</v>
      </c>
      <c r="T86" s="62">
        <f t="shared" si="8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6">
        <f t="shared" si="5"/>
        <v>268</v>
      </c>
      <c r="G87" s="79">
        <v>4617</v>
      </c>
      <c r="H87" s="1">
        <v>254</v>
      </c>
      <c r="I87" s="1">
        <v>4863</v>
      </c>
      <c r="J87" s="1">
        <v>145081</v>
      </c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9"/>
        <v>2187</v>
      </c>
      <c r="R87" s="29">
        <f t="shared" si="6"/>
        <v>268</v>
      </c>
      <c r="S87" s="72">
        <f t="shared" si="7"/>
        <v>2.8811252268602542E-2</v>
      </c>
      <c r="T87" s="62">
        <f t="shared" si="8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6">
        <f t="shared" si="5"/>
        <v>171</v>
      </c>
      <c r="G88" s="79">
        <v>4788</v>
      </c>
      <c r="H88" s="1">
        <v>259</v>
      </c>
      <c r="I88" s="1">
        <v>5405</v>
      </c>
      <c r="J88" s="1">
        <v>150486</v>
      </c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9"/>
        <v>2234</v>
      </c>
      <c r="R88" s="29">
        <f t="shared" si="6"/>
        <v>171</v>
      </c>
      <c r="S88" s="72">
        <f t="shared" si="7"/>
        <v>2.7535615564533277E-2</v>
      </c>
      <c r="T88" s="62">
        <f t="shared" si="8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6">
        <f t="shared" si="5"/>
        <v>312</v>
      </c>
      <c r="G89" s="79">
        <v>5100</v>
      </c>
      <c r="H89" s="1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9"/>
        <v>2316</v>
      </c>
      <c r="R89" s="29">
        <f t="shared" si="6"/>
        <v>312</v>
      </c>
      <c r="S89" s="72">
        <f t="shared" si="7"/>
        <v>2.4900500051025613E-2</v>
      </c>
      <c r="T89" s="62">
        <f t="shared" si="8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6">
        <f t="shared" si="5"/>
        <v>236</v>
      </c>
      <c r="G90" s="79">
        <v>5336</v>
      </c>
      <c r="H90" s="1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ref="Q90:Q95" si="10">C90-P90-O90-N90</f>
        <v>2491</v>
      </c>
      <c r="R90" s="29">
        <f t="shared" si="6"/>
        <v>236</v>
      </c>
      <c r="S90" s="72">
        <f t="shared" si="7"/>
        <v>2.4734299516908212E-2</v>
      </c>
      <c r="T90" s="62">
        <f t="shared" si="8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6">
        <f t="shared" si="5"/>
        <v>185</v>
      </c>
      <c r="G91" s="79">
        <v>5521</v>
      </c>
      <c r="H91" s="1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10"/>
        <v>2598</v>
      </c>
      <c r="R91" s="29">
        <f t="shared" si="6"/>
        <v>185</v>
      </c>
      <c r="S91" s="72">
        <f t="shared" si="7"/>
        <v>2.5206190343805022E-2</v>
      </c>
      <c r="T91" s="62">
        <f t="shared" si="8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6">
        <f t="shared" si="5"/>
        <v>188</v>
      </c>
      <c r="G92" s="79">
        <v>5709</v>
      </c>
      <c r="H92" s="1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10"/>
        <v>2646</v>
      </c>
      <c r="R92" s="29">
        <f t="shared" si="6"/>
        <v>188</v>
      </c>
      <c r="S92" s="72">
        <f t="shared" si="7"/>
        <v>2.430493273542601E-2</v>
      </c>
      <c r="T92" s="62">
        <f t="shared" si="8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6">
        <f t="shared" si="5"/>
        <v>187</v>
      </c>
      <c r="G93" s="79">
        <v>5896</v>
      </c>
      <c r="H93" s="1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10"/>
        <v>2895</v>
      </c>
      <c r="R93" s="29">
        <f t="shared" si="6"/>
        <v>187</v>
      </c>
      <c r="S93" s="72">
        <f t="shared" si="7"/>
        <v>2.4295596423148304E-2</v>
      </c>
      <c r="T93" s="62">
        <f t="shared" si="8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6">
        <f t="shared" si="5"/>
        <v>97</v>
      </c>
      <c r="G94" s="79">
        <v>5993</v>
      </c>
      <c r="H94" s="1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10"/>
        <v>3133</v>
      </c>
      <c r="R94" s="29">
        <f t="shared" si="6"/>
        <v>97</v>
      </c>
      <c r="S94" s="72">
        <f t="shared" si="7"/>
        <v>2.3085408131106207E-2</v>
      </c>
      <c r="T94" s="62">
        <f t="shared" si="8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6">
        <f t="shared" si="5"/>
        <v>95</v>
      </c>
      <c r="G95" s="79">
        <v>6088</v>
      </c>
      <c r="H95" s="1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10"/>
        <v>3329</v>
      </c>
      <c r="R95" s="29">
        <f t="shared" si="6"/>
        <v>95</v>
      </c>
      <c r="S95" s="72">
        <f t="shared" si="7"/>
        <v>1.8369009702984964E-2</v>
      </c>
      <c r="T95" s="62">
        <f t="shared" si="8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6">
        <f t="shared" si="5"/>
        <v>92</v>
      </c>
      <c r="G96" s="79">
        <v>6180</v>
      </c>
      <c r="H96" s="1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29">
        <f t="shared" si="6"/>
        <v>92</v>
      </c>
      <c r="S96" s="72">
        <f t="shared" si="7"/>
        <v>1.750439367311072E-2</v>
      </c>
      <c r="T96" s="62">
        <f t="shared" si="8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6">
        <f t="shared" si="5"/>
        <v>729</v>
      </c>
      <c r="G97" s="79">
        <v>6909</v>
      </c>
      <c r="H97" s="1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29">
        <f t="shared" si="6"/>
        <v>729</v>
      </c>
      <c r="S97" s="72">
        <f t="shared" si="7"/>
        <v>1.7078061259766301E-2</v>
      </c>
      <c r="T97" s="62">
        <f t="shared" si="8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6">
        <f t="shared" si="5"/>
        <v>396</v>
      </c>
      <c r="G98" s="79">
        <v>7305</v>
      </c>
      <c r="H98" s="1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29">
        <f t="shared" si="6"/>
        <v>396</v>
      </c>
      <c r="S98" s="72">
        <f t="shared" si="7"/>
        <v>1.5851602023608771E-2</v>
      </c>
      <c r="T98" s="62">
        <f t="shared" si="8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6">
        <f t="shared" si="5"/>
        <v>263</v>
      </c>
      <c r="G99" s="79">
        <v>7568</v>
      </c>
      <c r="H99" s="1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29">
        <f t="shared" si="6"/>
        <v>263</v>
      </c>
      <c r="S99" s="72">
        <f t="shared" si="7"/>
        <v>1.7253727456214597E-2</v>
      </c>
      <c r="T99" s="62">
        <f t="shared" si="8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6">
        <f t="shared" si="5"/>
        <v>423</v>
      </c>
      <c r="G100" s="79">
        <v>7991</v>
      </c>
      <c r="H100" s="1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29">
        <f t="shared" si="6"/>
        <v>423</v>
      </c>
      <c r="S100" s="72">
        <f t="shared" si="7"/>
        <v>1.6383230548807078E-2</v>
      </c>
      <c r="T100" s="62">
        <f t="shared" si="8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6">
        <f t="shared" si="5"/>
        <v>341</v>
      </c>
      <c r="G101" s="79">
        <v>8332</v>
      </c>
      <c r="H101" s="1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11">C101-P101-O101-N101</f>
        <v>4386</v>
      </c>
      <c r="R101" s="29">
        <f t="shared" si="6"/>
        <v>341</v>
      </c>
      <c r="S101" s="72">
        <f t="shared" si="7"/>
        <v>1.9208037825059102E-2</v>
      </c>
      <c r="T101" s="62">
        <f t="shared" si="8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6">
        <f t="shared" si="5"/>
        <v>411</v>
      </c>
      <c r="G102" s="79">
        <v>8743</v>
      </c>
      <c r="H102" s="1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11"/>
        <v>4741</v>
      </c>
      <c r="R102" s="29">
        <f t="shared" si="6"/>
        <v>411</v>
      </c>
      <c r="S102" s="72">
        <f t="shared" si="7"/>
        <v>1.6512734396865379E-2</v>
      </c>
      <c r="T102" s="62">
        <f t="shared" si="8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6">
        <f t="shared" si="5"/>
        <v>340</v>
      </c>
      <c r="G103" s="79">
        <v>9083</v>
      </c>
      <c r="H103" s="1">
        <v>280</v>
      </c>
      <c r="I103" s="4">
        <v>7019</v>
      </c>
      <c r="J103" s="4">
        <v>228324</v>
      </c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11"/>
        <v>5069</v>
      </c>
      <c r="R103" s="29">
        <f t="shared" si="6"/>
        <v>340</v>
      </c>
      <c r="S103" s="72">
        <f t="shared" si="7"/>
        <v>1.4817950889077053E-2</v>
      </c>
      <c r="T103" s="62">
        <f t="shared" si="8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16">
        <f t="shared" si="5"/>
        <v>481</v>
      </c>
      <c r="G104" s="82">
        <v>9564</v>
      </c>
      <c r="H104" s="9">
        <v>293</v>
      </c>
      <c r="I104" s="4">
        <v>6046</v>
      </c>
      <c r="J104" s="4">
        <v>234370</v>
      </c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11"/>
        <v>5627</v>
      </c>
      <c r="R104" s="29">
        <f t="shared" si="6"/>
        <v>481</v>
      </c>
      <c r="S104" s="72">
        <f t="shared" si="7"/>
        <v>1.4711789515967062E-2</v>
      </c>
      <c r="T104" s="62">
        <f t="shared" si="8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6">
        <f t="shared" si="5"/>
        <v>327</v>
      </c>
      <c r="G105" s="82">
        <v>9891</v>
      </c>
      <c r="H105" s="17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11"/>
        <v>6002</v>
      </c>
      <c r="R105" s="29">
        <f t="shared" si="6"/>
        <v>327</v>
      </c>
      <c r="S105" s="72">
        <f t="shared" si="7"/>
        <v>1.5153694912003069E-2</v>
      </c>
      <c r="T105" s="62">
        <f t="shared" si="8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6">
        <f t="shared" si="5"/>
        <v>273</v>
      </c>
      <c r="G106" s="82">
        <v>10164</v>
      </c>
      <c r="H106" s="18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11"/>
        <v>6094</v>
      </c>
      <c r="R106" s="29">
        <f t="shared" si="6"/>
        <v>273</v>
      </c>
      <c r="S106" s="72">
        <f t="shared" si="7"/>
        <v>1.4884917535719208E-2</v>
      </c>
      <c r="T106" s="62">
        <f t="shared" si="8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6">
        <f t="shared" si="5"/>
        <v>348</v>
      </c>
      <c r="G107" s="82">
        <v>10512</v>
      </c>
      <c r="H107" s="18">
        <v>345</v>
      </c>
      <c r="I107" s="12">
        <v>5556</v>
      </c>
      <c r="J107" s="12">
        <v>250615</v>
      </c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11"/>
        <v>6187</v>
      </c>
      <c r="R107" s="29">
        <f t="shared" si="6"/>
        <v>348</v>
      </c>
      <c r="S107" s="72">
        <f t="shared" si="7"/>
        <v>1.5152180596424964E-2</v>
      </c>
      <c r="T107" s="62">
        <f t="shared" si="8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6">
        <f t="shared" si="5"/>
        <v>209</v>
      </c>
      <c r="G108" s="82">
        <v>10721</v>
      </c>
      <c r="H108" s="18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11"/>
        <v>6278</v>
      </c>
      <c r="R108" s="29">
        <f t="shared" si="6"/>
        <v>209</v>
      </c>
      <c r="S108" s="72">
        <f t="shared" si="7"/>
        <v>1.4758759093569697E-2</v>
      </c>
      <c r="T108" s="62">
        <f t="shared" si="8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6">
        <f t="shared" si="5"/>
        <v>1130</v>
      </c>
      <c r="G109" s="76">
        <v>11851</v>
      </c>
      <c r="H109" s="4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11"/>
        <v>6694</v>
      </c>
      <c r="R109" s="29">
        <f t="shared" si="6"/>
        <v>1130</v>
      </c>
      <c r="S109" s="72">
        <f t="shared" si="7"/>
        <v>1.4730282060620777E-2</v>
      </c>
      <c r="T109" s="62">
        <f t="shared" si="8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6">
        <f t="shared" si="5"/>
        <v>355</v>
      </c>
      <c r="G110" s="76">
        <v>12206</v>
      </c>
      <c r="H110" s="4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11"/>
        <v>7140</v>
      </c>
      <c r="R110" s="29">
        <f t="shared" si="6"/>
        <v>355</v>
      </c>
      <c r="S110" s="72">
        <f t="shared" si="7"/>
        <v>1.3795717263596741E-2</v>
      </c>
      <c r="T110" s="62">
        <f t="shared" si="8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16">
        <f t="shared" si="5"/>
        <v>522</v>
      </c>
      <c r="G111" s="76">
        <v>12728</v>
      </c>
      <c r="H111" s="4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11"/>
        <v>7535</v>
      </c>
      <c r="R111" s="29">
        <f t="shared" si="6"/>
        <v>522</v>
      </c>
      <c r="S111" s="72">
        <f t="shared" si="7"/>
        <v>1.3862106603601964E-2</v>
      </c>
      <c r="T111" s="62">
        <f t="shared" si="8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6">
        <f t="shared" si="5"/>
        <v>425</v>
      </c>
      <c r="G112" s="194">
        <v>13153</v>
      </c>
      <c r="H112" s="4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11"/>
        <v>7887</v>
      </c>
      <c r="R112" s="29">
        <f t="shared" si="6"/>
        <v>425</v>
      </c>
      <c r="S112" s="72">
        <f t="shared" si="7"/>
        <v>1.3870933929632089E-2</v>
      </c>
      <c r="T112" s="62">
        <f t="shared" si="8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6">
        <f t="shared" si="5"/>
        <v>423</v>
      </c>
      <c r="G113" s="194">
        <v>13576</v>
      </c>
      <c r="H113" s="4">
        <v>414</v>
      </c>
      <c r="I113" s="4">
        <v>7120</v>
      </c>
      <c r="J113" s="7">
        <v>292511</v>
      </c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11"/>
        <v>8420</v>
      </c>
      <c r="R113" s="29">
        <f t="shared" si="6"/>
        <v>423</v>
      </c>
      <c r="S113" s="72">
        <f t="shared" si="7"/>
        <v>1.3657957244655582E-2</v>
      </c>
      <c r="T113" s="62">
        <f t="shared" si="8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6">
        <f t="shared" si="5"/>
        <v>240</v>
      </c>
      <c r="G114" s="194">
        <v>13816</v>
      </c>
      <c r="H114" s="4">
        <v>433</v>
      </c>
      <c r="I114" s="4">
        <v>7832</v>
      </c>
      <c r="J114" s="16">
        <v>300343</v>
      </c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11"/>
        <v>8906</v>
      </c>
      <c r="R114" s="29">
        <f t="shared" si="6"/>
        <v>240</v>
      </c>
      <c r="S114" s="72">
        <f t="shared" si="7"/>
        <v>1.3396448239589135E-2</v>
      </c>
      <c r="T114" s="62">
        <f t="shared" si="8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6">
        <f t="shared" si="5"/>
        <v>972</v>
      </c>
      <c r="G115" s="194">
        <v>14788</v>
      </c>
      <c r="H115" s="4">
        <v>457</v>
      </c>
      <c r="I115" s="4">
        <v>9258</v>
      </c>
      <c r="J115" s="4">
        <v>309601</v>
      </c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11"/>
        <v>9515</v>
      </c>
      <c r="R115" s="29">
        <f t="shared" si="6"/>
        <v>972</v>
      </c>
      <c r="S115" s="72">
        <f t="shared" si="7"/>
        <v>1.3462161604854627E-2</v>
      </c>
      <c r="T115" s="62">
        <f t="shared" si="8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6">
        <f t="shared" si="5"/>
        <v>3628</v>
      </c>
      <c r="G116" s="194">
        <v>18416</v>
      </c>
      <c r="H116" s="4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11"/>
        <v>10116</v>
      </c>
      <c r="R116" s="29">
        <f t="shared" si="6"/>
        <v>3628</v>
      </c>
      <c r="S116" s="72">
        <f t="shared" si="7"/>
        <v>1.4350430208871728E-2</v>
      </c>
      <c r="T116" s="62">
        <f t="shared" si="8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6">
        <f t="shared" si="5"/>
        <v>727</v>
      </c>
      <c r="G117" s="194">
        <v>19143</v>
      </c>
      <c r="H117" s="4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11"/>
        <v>10723</v>
      </c>
      <c r="R117" s="29">
        <f t="shared" si="6"/>
        <v>727</v>
      </c>
      <c r="S117" s="72">
        <f t="shared" si="7"/>
        <v>1.4479095270733379E-2</v>
      </c>
      <c r="T117" s="62">
        <f t="shared" si="8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6">
        <f t="shared" si="5"/>
        <v>991</v>
      </c>
      <c r="G118" s="194">
        <v>20134</v>
      </c>
      <c r="H118" s="4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11"/>
        <v>11132</v>
      </c>
      <c r="R118" s="29">
        <f t="shared" si="6"/>
        <v>991</v>
      </c>
      <c r="S118" s="72">
        <f t="shared" si="7"/>
        <v>1.4888882784385903E-2</v>
      </c>
      <c r="T118" s="62">
        <f t="shared" si="8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6">
        <f t="shared" si="5"/>
        <v>1004</v>
      </c>
      <c r="G119" s="194">
        <v>21138</v>
      </c>
      <c r="H119" s="4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11"/>
        <v>11671</v>
      </c>
      <c r="R119" s="29">
        <f t="shared" si="6"/>
        <v>1004</v>
      </c>
      <c r="S119" s="72">
        <f t="shared" si="7"/>
        <v>1.4243118044832543E-2</v>
      </c>
      <c r="T119" s="62">
        <f t="shared" si="8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6">
        <f t="shared" si="5"/>
        <v>890</v>
      </c>
      <c r="G120" s="194">
        <v>22028</v>
      </c>
      <c r="H120" s="4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11"/>
        <v>11587</v>
      </c>
      <c r="R120" s="29">
        <f t="shared" si="6"/>
        <v>890</v>
      </c>
      <c r="S120" s="72">
        <f t="shared" si="7"/>
        <v>1.4245745527349264E-2</v>
      </c>
      <c r="T120" s="62">
        <f t="shared" si="8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6">
        <f t="shared" si="5"/>
        <v>1012</v>
      </c>
      <c r="G121" s="194">
        <v>23040</v>
      </c>
      <c r="H121" s="4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11"/>
        <v>11168</v>
      </c>
      <c r="R121" s="29">
        <f t="shared" si="6"/>
        <v>1012</v>
      </c>
      <c r="S121" s="72">
        <f t="shared" si="7"/>
        <v>1.4334420028370206E-2</v>
      </c>
      <c r="T121" s="62">
        <f t="shared" si="8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6">
        <f t="shared" si="5"/>
        <v>1146</v>
      </c>
      <c r="G122" s="194">
        <v>24186</v>
      </c>
      <c r="H122" s="4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11"/>
        <v>11514</v>
      </c>
      <c r="R122" s="29">
        <f t="shared" si="6"/>
        <v>1146</v>
      </c>
      <c r="S122" s="72">
        <f t="shared" si="7"/>
        <v>1.4258281325012001E-2</v>
      </c>
      <c r="T122" s="62">
        <f t="shared" si="8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6">
        <f t="shared" si="5"/>
        <v>1038</v>
      </c>
      <c r="G123" s="194">
        <v>25224</v>
      </c>
      <c r="H123" s="4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11"/>
        <v>11761</v>
      </c>
      <c r="R123" s="29">
        <f t="shared" si="6"/>
        <v>1038</v>
      </c>
      <c r="S123" s="72">
        <f t="shared" si="7"/>
        <v>1.4308132557924859E-2</v>
      </c>
      <c r="T123" s="62">
        <f t="shared" si="8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6">
        <f t="shared" si="5"/>
        <v>706</v>
      </c>
      <c r="G124" s="194">
        <v>25930</v>
      </c>
      <c r="H124" s="1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11"/>
        <v>12003</v>
      </c>
      <c r="R124" s="29">
        <f t="shared" si="6"/>
        <v>706</v>
      </c>
      <c r="S124" s="72">
        <f t="shared" si="7"/>
        <v>1.4024967524604241E-2</v>
      </c>
      <c r="T124" s="62">
        <f t="shared" si="8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6">
        <f t="shared" si="5"/>
        <v>1667</v>
      </c>
      <c r="G125" s="194">
        <v>27597</v>
      </c>
      <c r="H125" s="1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29">
        <f t="shared" si="6"/>
        <v>1667</v>
      </c>
      <c r="S125" s="72">
        <f t="shared" si="7"/>
        <v>1.4212276988206833E-2</v>
      </c>
      <c r="T125" s="62">
        <f t="shared" si="8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6">
        <f t="shared" si="5"/>
        <v>934</v>
      </c>
      <c r="G126" s="194">
        <v>28531</v>
      </c>
      <c r="H126" s="1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29">
        <f t="shared" si="6"/>
        <v>934</v>
      </c>
      <c r="S126" s="72">
        <f t="shared" si="7"/>
        <v>1.4149067542960001E-2</v>
      </c>
      <c r="T126" s="62">
        <f t="shared" si="8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6">
        <f t="shared" si="5"/>
        <v>1564</v>
      </c>
      <c r="G127" s="194">
        <v>30095</v>
      </c>
      <c r="H127" s="1">
        <v>688</v>
      </c>
      <c r="I127" s="4">
        <v>8487</v>
      </c>
      <c r="J127" s="19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9">
        <f t="shared" si="6"/>
        <v>1564</v>
      </c>
      <c r="S127" s="72">
        <f t="shared" si="7"/>
        <v>1.41070330120976E-2</v>
      </c>
      <c r="T127" s="62">
        <f t="shared" si="8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6">
        <f t="shared" si="5"/>
        <v>6407</v>
      </c>
      <c r="G128" s="194">
        <v>36502</v>
      </c>
      <c r="H128" s="4">
        <v>646</v>
      </c>
      <c r="I128" s="4">
        <v>9805</v>
      </c>
      <c r="J128" s="19">
        <v>423782</v>
      </c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29">
        <f t="shared" si="6"/>
        <v>6407</v>
      </c>
      <c r="S128" s="72">
        <f t="shared" si="7"/>
        <v>1.4266784452296819E-2</v>
      </c>
      <c r="T128" s="62">
        <f t="shared" si="8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6">
        <f t="shared" si="5"/>
        <v>1811</v>
      </c>
      <c r="G129" s="194">
        <v>38313</v>
      </c>
      <c r="H129" s="4">
        <v>671</v>
      </c>
      <c r="I129" s="4">
        <v>10910</v>
      </c>
      <c r="J129" s="19">
        <v>434692</v>
      </c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29">
        <f t="shared" si="6"/>
        <v>1811</v>
      </c>
      <c r="S129" s="72">
        <f t="shared" si="7"/>
        <v>1.4269916209433882E-2</v>
      </c>
      <c r="T129" s="62">
        <f t="shared" si="8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6">
        <f t="shared" si="5"/>
        <v>671</v>
      </c>
      <c r="G130" s="194">
        <v>38984</v>
      </c>
      <c r="H130" s="4">
        <v>662</v>
      </c>
      <c r="I130" s="4">
        <v>11041</v>
      </c>
      <c r="J130" s="19">
        <v>445733</v>
      </c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29">
        <f t="shared" si="6"/>
        <v>671</v>
      </c>
      <c r="S130" s="72">
        <f t="shared" si="7"/>
        <v>1.3243178362807074E-2</v>
      </c>
      <c r="T130" s="62">
        <f t="shared" si="8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6">
        <f t="shared" ref="F131:F194" si="12">G131-G130</f>
        <v>2424</v>
      </c>
      <c r="G131" s="194">
        <v>41408</v>
      </c>
      <c r="H131" s="4">
        <v>686</v>
      </c>
      <c r="I131" s="4">
        <v>10309</v>
      </c>
      <c r="J131" s="19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9">
        <f t="shared" si="6"/>
        <v>2424</v>
      </c>
      <c r="S131" s="72">
        <f t="shared" si="7"/>
        <v>1.3483499420170214E-2</v>
      </c>
      <c r="T131" s="62">
        <f t="shared" si="8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6">
        <f t="shared" si="12"/>
        <v>1286</v>
      </c>
      <c r="G132" s="194">
        <v>42694</v>
      </c>
      <c r="H132" s="4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29">
        <f t="shared" si="6"/>
        <v>1286</v>
      </c>
      <c r="S132" s="72">
        <f t="shared" si="7"/>
        <v>1.3225416949664176E-2</v>
      </c>
      <c r="T132" s="62">
        <f t="shared" si="8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6">
        <f t="shared" si="12"/>
        <v>1479</v>
      </c>
      <c r="G133" s="194">
        <v>44173</v>
      </c>
      <c r="H133" s="4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29">
        <f t="shared" si="6"/>
        <v>1479</v>
      </c>
      <c r="S133" s="72">
        <f t="shared" si="7"/>
        <v>1.3573908546945408E-2</v>
      </c>
      <c r="T133" s="62">
        <f t="shared" si="8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6">
        <f t="shared" si="12"/>
        <v>1294</v>
      </c>
      <c r="G134" s="194">
        <v>45467</v>
      </c>
      <c r="H134" s="4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9">
        <f t="shared" ref="R134:R197" si="13">G134-G133</f>
        <v>1294</v>
      </c>
      <c r="S134" s="72">
        <f t="shared" si="7"/>
        <v>1.3453797298506128E-2</v>
      </c>
      <c r="T134" s="62">
        <f t="shared" si="8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6">
        <f t="shared" si="12"/>
        <v>1831</v>
      </c>
      <c r="G135" s="194">
        <v>47298</v>
      </c>
      <c r="H135" s="4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9">
        <f t="shared" si="13"/>
        <v>1831</v>
      </c>
      <c r="S135" s="72">
        <f t="shared" si="7"/>
        <v>1.3392547359655818E-2</v>
      </c>
      <c r="T135" s="62">
        <f t="shared" si="8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6">
        <f t="shared" si="12"/>
        <v>1822</v>
      </c>
      <c r="G136" s="194">
        <v>49120</v>
      </c>
      <c r="H136" s="4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9">
        <f t="shared" si="13"/>
        <v>1822</v>
      </c>
      <c r="S136" s="72">
        <f t="shared" si="7"/>
        <v>1.3052175362560427E-2</v>
      </c>
      <c r="T136" s="62">
        <f t="shared" si="8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6">
        <f t="shared" si="12"/>
        <v>660</v>
      </c>
      <c r="G137" s="194">
        <v>49780</v>
      </c>
      <c r="H137" s="7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9">
        <f t="shared" si="13"/>
        <v>660</v>
      </c>
      <c r="S137" s="72">
        <f t="shared" si="7"/>
        <v>1.2609117361784675E-2</v>
      </c>
      <c r="T137" s="62">
        <f t="shared" si="8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6">
        <f t="shared" si="12"/>
        <v>0</v>
      </c>
      <c r="G138" s="194">
        <v>49780</v>
      </c>
      <c r="H138" s="7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9">
        <f t="shared" si="13"/>
        <v>0</v>
      </c>
      <c r="S138" s="72">
        <f t="shared" si="7"/>
        <v>1.2221017774675913E-2</v>
      </c>
      <c r="T138" s="62">
        <f t="shared" si="8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6">
        <f t="shared" si="12"/>
        <v>2827</v>
      </c>
      <c r="G139" s="194">
        <v>52607</v>
      </c>
      <c r="H139" s="7">
        <v>824</v>
      </c>
      <c r="I139" s="40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9">
        <f t="shared" si="13"/>
        <v>2827</v>
      </c>
      <c r="S139" s="72">
        <f t="shared" si="7"/>
        <v>1.2157157821744199E-2</v>
      </c>
      <c r="T139" s="62">
        <f t="shared" si="8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6">
        <f t="shared" si="12"/>
        <v>3306</v>
      </c>
      <c r="G140" s="194">
        <v>55913</v>
      </c>
      <c r="H140" s="4">
        <v>842</v>
      </c>
      <c r="I140" s="19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9">
        <f t="shared" si="13"/>
        <v>3306</v>
      </c>
      <c r="S140" s="72">
        <f t="shared" si="7"/>
        <v>1.2262612140277292E-2</v>
      </c>
      <c r="T140" s="62">
        <f t="shared" si="8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4">E140+D141</f>
        <v>2373</v>
      </c>
      <c r="F141" s="16">
        <f t="shared" si="12"/>
        <v>2685</v>
      </c>
      <c r="G141" s="194">
        <v>58598</v>
      </c>
      <c r="H141" s="4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9">
        <f t="shared" si="13"/>
        <v>2685</v>
      </c>
      <c r="S141" s="72">
        <f t="shared" si="7"/>
        <v>1.2220105153073649E-2</v>
      </c>
      <c r="T141" s="62">
        <f t="shared" si="8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5">C141+B142</f>
        <v>136118</v>
      </c>
      <c r="D142" s="4">
        <v>117</v>
      </c>
      <c r="E142" s="7">
        <f t="shared" si="14"/>
        <v>2490</v>
      </c>
      <c r="F142" s="16">
        <f t="shared" si="12"/>
        <v>1933</v>
      </c>
      <c r="G142" s="194">
        <v>60531</v>
      </c>
      <c r="H142" s="4">
        <v>890</v>
      </c>
      <c r="I142" s="41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9">
        <f t="shared" si="13"/>
        <v>1933</v>
      </c>
      <c r="S142" s="72">
        <f t="shared" ref="S142:S147" si="16">H142/(C142-E142-G142)</f>
        <v>1.2175602281899393E-2</v>
      </c>
      <c r="T142" s="62">
        <f t="shared" si="8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5"/>
        <v>141900</v>
      </c>
      <c r="D143" s="4">
        <v>98</v>
      </c>
      <c r="E143" s="7">
        <f t="shared" si="14"/>
        <v>2588</v>
      </c>
      <c r="F143" s="16">
        <f t="shared" si="12"/>
        <v>2284</v>
      </c>
      <c r="G143" s="194">
        <v>62815</v>
      </c>
      <c r="H143" s="4">
        <v>902</v>
      </c>
      <c r="I143" s="41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9">
        <f t="shared" si="13"/>
        <v>2284</v>
      </c>
      <c r="S143" s="72">
        <f t="shared" si="16"/>
        <v>1.1791312077597814E-2</v>
      </c>
      <c r="T143" s="62">
        <f t="shared" ref="T143:T196" si="17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5"/>
        <v>148027</v>
      </c>
      <c r="D144" s="4">
        <f>29+85</f>
        <v>114</v>
      </c>
      <c r="E144" s="7">
        <f t="shared" si="14"/>
        <v>2702</v>
      </c>
      <c r="F144" s="16">
        <f t="shared" si="12"/>
        <v>2632</v>
      </c>
      <c r="G144" s="194">
        <v>65447</v>
      </c>
      <c r="H144" s="4">
        <v>913</v>
      </c>
      <c r="I144" s="12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9">
        <f t="shared" si="13"/>
        <v>2632</v>
      </c>
      <c r="S144" s="72">
        <f t="shared" si="16"/>
        <v>1.1429930644232455E-2</v>
      </c>
      <c r="T144" s="62">
        <f t="shared" si="17"/>
        <v>1.8253426739716402E-2</v>
      </c>
    </row>
    <row r="145" spans="1:22" x14ac:dyDescent="0.25">
      <c r="A145" s="2">
        <v>44036</v>
      </c>
      <c r="B145" s="4">
        <v>5493</v>
      </c>
      <c r="C145" s="7">
        <f t="shared" si="15"/>
        <v>153520</v>
      </c>
      <c r="D145" s="4">
        <f>20+85</f>
        <v>105</v>
      </c>
      <c r="E145" s="7">
        <f t="shared" si="14"/>
        <v>2807</v>
      </c>
      <c r="F145" s="16">
        <f t="shared" si="12"/>
        <v>2575</v>
      </c>
      <c r="G145" s="194">
        <v>68022</v>
      </c>
      <c r="H145" s="4">
        <v>955</v>
      </c>
      <c r="I145" s="19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9">
        <f t="shared" si="13"/>
        <v>2575</v>
      </c>
      <c r="S145" s="72">
        <f t="shared" si="16"/>
        <v>1.1549019844964991E-2</v>
      </c>
      <c r="T145" s="62">
        <f t="shared" si="17"/>
        <v>1.8284262636789995E-2</v>
      </c>
    </row>
    <row r="146" spans="1:22" x14ac:dyDescent="0.25">
      <c r="A146" s="2">
        <v>44037</v>
      </c>
      <c r="B146" s="4">
        <v>4814</v>
      </c>
      <c r="C146" s="7">
        <f t="shared" si="15"/>
        <v>158334</v>
      </c>
      <c r="D146" s="4">
        <v>86</v>
      </c>
      <c r="E146" s="7">
        <f t="shared" si="14"/>
        <v>2893</v>
      </c>
      <c r="F146" s="16">
        <f t="shared" si="12"/>
        <v>2496</v>
      </c>
      <c r="G146" s="194">
        <v>70518</v>
      </c>
      <c r="H146" s="4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9">
        <f t="shared" si="13"/>
        <v>2496</v>
      </c>
      <c r="S146" s="72">
        <f t="shared" si="16"/>
        <v>1.1539865525240512E-2</v>
      </c>
      <c r="T146" s="62">
        <f t="shared" si="17"/>
        <v>1.8271502014728359E-2</v>
      </c>
    </row>
    <row r="147" spans="1:22" x14ac:dyDescent="0.25">
      <c r="A147" s="2">
        <v>44038</v>
      </c>
      <c r="B147" s="4">
        <v>4192</v>
      </c>
      <c r="C147" s="7">
        <f t="shared" si="15"/>
        <v>162526</v>
      </c>
      <c r="D147" s="4">
        <v>45</v>
      </c>
      <c r="E147" s="7">
        <f>E146+D147</f>
        <v>2938</v>
      </c>
      <c r="F147" s="16">
        <f t="shared" si="12"/>
        <v>2057</v>
      </c>
      <c r="G147" s="194">
        <v>72575</v>
      </c>
      <c r="H147" s="4">
        <v>993</v>
      </c>
      <c r="I147" s="4">
        <v>10870</v>
      </c>
      <c r="J147" s="19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9">
        <f t="shared" si="13"/>
        <v>2057</v>
      </c>
      <c r="S147" s="72">
        <f t="shared" si="16"/>
        <v>1.1412087848942112E-2</v>
      </c>
      <c r="T147" s="62">
        <f t="shared" si="17"/>
        <v>1.8077107662773956E-2</v>
      </c>
    </row>
    <row r="148" spans="1:22" x14ac:dyDescent="0.25">
      <c r="A148" s="73">
        <v>44039</v>
      </c>
      <c r="B148" s="4">
        <v>4890</v>
      </c>
      <c r="C148" s="7">
        <f t="shared" si="15"/>
        <v>167416</v>
      </c>
      <c r="D148" s="7">
        <f>17+104</f>
        <v>121</v>
      </c>
      <c r="E148" s="7">
        <f>E147+D148</f>
        <v>3059</v>
      </c>
      <c r="F148" s="16">
        <f t="shared" si="12"/>
        <v>2508</v>
      </c>
      <c r="G148" s="194">
        <v>75083</v>
      </c>
      <c r="H148" s="4">
        <v>1002</v>
      </c>
      <c r="I148" s="4">
        <v>12398</v>
      </c>
      <c r="J148" s="19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9">
        <f t="shared" si="13"/>
        <v>2508</v>
      </c>
      <c r="S148" s="72">
        <f t="shared" ref="S148:S160" si="18">H148/(C148-E148-G148)</f>
        <v>1.1223872572081458E-2</v>
      </c>
      <c r="T148" s="62">
        <f t="shared" si="17"/>
        <v>1.8271849763463469E-2</v>
      </c>
    </row>
    <row r="149" spans="1:22" x14ac:dyDescent="0.25">
      <c r="A149" s="2">
        <v>44040</v>
      </c>
      <c r="B149" s="4">
        <v>5939</v>
      </c>
      <c r="C149" s="7">
        <f t="shared" si="15"/>
        <v>173355</v>
      </c>
      <c r="D149" s="7">
        <f>23+97</f>
        <v>120</v>
      </c>
      <c r="E149" s="7">
        <v>3178</v>
      </c>
      <c r="F149" s="16">
        <f t="shared" si="12"/>
        <v>2772</v>
      </c>
      <c r="G149" s="194">
        <v>77855</v>
      </c>
      <c r="H149" s="4">
        <v>1024</v>
      </c>
      <c r="I149" s="4">
        <v>14899</v>
      </c>
      <c r="J149" s="19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9">
        <f t="shared" si="13"/>
        <v>2772</v>
      </c>
      <c r="S149" s="72">
        <f t="shared" si="18"/>
        <v>1.1091614133142696E-2</v>
      </c>
      <c r="T149" s="62">
        <f t="shared" si="17"/>
        <v>1.8332323844134867E-2</v>
      </c>
    </row>
    <row r="150" spans="1:22" x14ac:dyDescent="0.25">
      <c r="A150" s="2">
        <v>44041</v>
      </c>
      <c r="B150" s="7">
        <v>5641</v>
      </c>
      <c r="C150" s="7">
        <f t="shared" si="15"/>
        <v>178996</v>
      </c>
      <c r="D150" s="4">
        <v>110</v>
      </c>
      <c r="E150" s="7">
        <f>E149+D150</f>
        <v>3288</v>
      </c>
      <c r="F150" s="16">
        <f t="shared" si="12"/>
        <v>2741</v>
      </c>
      <c r="G150" s="194">
        <v>80596</v>
      </c>
      <c r="H150" s="4">
        <v>1057</v>
      </c>
      <c r="I150" s="4">
        <v>15812</v>
      </c>
      <c r="J150" s="19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9">
        <f t="shared" si="13"/>
        <v>2741</v>
      </c>
      <c r="S150" s="72">
        <f t="shared" si="18"/>
        <v>1.1113213895197241E-2</v>
      </c>
      <c r="T150" s="62">
        <f t="shared" si="17"/>
        <v>1.8369125567051777E-2</v>
      </c>
    </row>
    <row r="151" spans="1:22" x14ac:dyDescent="0.25">
      <c r="A151" s="2">
        <v>44042</v>
      </c>
      <c r="B151" s="4">
        <v>6377</v>
      </c>
      <c r="C151" s="7">
        <f t="shared" si="15"/>
        <v>185373</v>
      </c>
      <c r="D151" s="4">
        <f>23+131</f>
        <v>154</v>
      </c>
      <c r="E151" s="7">
        <f>E150+D151</f>
        <v>3442</v>
      </c>
      <c r="F151" s="16">
        <f t="shared" si="12"/>
        <v>3184</v>
      </c>
      <c r="G151" s="194">
        <v>83780</v>
      </c>
      <c r="H151" s="4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9">
        <f t="shared" si="13"/>
        <v>3184</v>
      </c>
      <c r="S151" s="72">
        <f t="shared" si="18"/>
        <v>1.0962700329084777E-2</v>
      </c>
      <c r="T151" s="62">
        <f t="shared" si="17"/>
        <v>1.8567968366482713E-2</v>
      </c>
    </row>
    <row r="152" spans="1:22" x14ac:dyDescent="0.25">
      <c r="A152" s="2">
        <v>44043</v>
      </c>
      <c r="B152" s="4">
        <v>5929</v>
      </c>
      <c r="C152" s="7">
        <f t="shared" si="15"/>
        <v>191302</v>
      </c>
      <c r="D152" s="4">
        <f>25+77</f>
        <v>102</v>
      </c>
      <c r="E152" s="7">
        <f>E151+D152</f>
        <v>3544</v>
      </c>
      <c r="F152" s="16">
        <f t="shared" si="12"/>
        <v>2719</v>
      </c>
      <c r="G152" s="194">
        <v>86499</v>
      </c>
      <c r="H152" s="4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9">
        <f t="shared" si="13"/>
        <v>2719</v>
      </c>
      <c r="S152" s="72">
        <f t="shared" si="18"/>
        <v>1.0902734571741771E-2</v>
      </c>
      <c r="T152" s="62">
        <f t="shared" si="17"/>
        <v>1.852568190609612E-2</v>
      </c>
    </row>
    <row r="153" spans="1:22" x14ac:dyDescent="0.25">
      <c r="A153" s="2">
        <v>44044</v>
      </c>
      <c r="B153" s="7">
        <v>5241</v>
      </c>
      <c r="C153" s="7">
        <f t="shared" si="15"/>
        <v>196543</v>
      </c>
      <c r="D153" s="4">
        <f>15+38</f>
        <v>53</v>
      </c>
      <c r="E153" s="7">
        <v>3596</v>
      </c>
      <c r="F153" s="16">
        <f t="shared" si="12"/>
        <v>2527</v>
      </c>
      <c r="G153" s="194">
        <v>89026</v>
      </c>
      <c r="H153" s="4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9">
        <f t="shared" si="13"/>
        <v>2527</v>
      </c>
      <c r="S153" s="72">
        <f t="shared" si="18"/>
        <v>1.0854399014636118E-2</v>
      </c>
      <c r="T153" s="62">
        <f t="shared" si="17"/>
        <v>1.8296250693232523E-2</v>
      </c>
    </row>
    <row r="154" spans="1:22" x14ac:dyDescent="0.25">
      <c r="A154" s="2">
        <v>44045</v>
      </c>
      <c r="B154" s="4">
        <v>5376</v>
      </c>
      <c r="C154" s="7">
        <f t="shared" si="15"/>
        <v>201919</v>
      </c>
      <c r="D154" s="4">
        <f>15+36</f>
        <v>51</v>
      </c>
      <c r="E154" s="7">
        <f t="shared" ref="E154:E159" si="21">E153+D154</f>
        <v>3647</v>
      </c>
      <c r="F154" s="16">
        <f t="shared" si="12"/>
        <v>2276</v>
      </c>
      <c r="G154" s="194">
        <v>91302</v>
      </c>
      <c r="H154" s="4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9">
        <f t="shared" si="13"/>
        <v>2276</v>
      </c>
      <c r="S154" s="72">
        <f t="shared" si="18"/>
        <v>1.0395437973263533E-2</v>
      </c>
      <c r="T154" s="62">
        <f t="shared" si="17"/>
        <v>1.8061698007616915E-2</v>
      </c>
    </row>
    <row r="155" spans="1:22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16">
        <f t="shared" si="12"/>
        <v>2827</v>
      </c>
      <c r="G155" s="194">
        <v>94129</v>
      </c>
      <c r="H155" s="4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9">
        <f t="shared" si="13"/>
        <v>2827</v>
      </c>
      <c r="S155" s="72">
        <f t="shared" si="18"/>
        <v>1.0569561501061552E-2</v>
      </c>
      <c r="T155" s="62">
        <f t="shared" si="17"/>
        <v>1.8433514073027867E-2</v>
      </c>
    </row>
    <row r="156" spans="1:22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21"/>
        <v>3979</v>
      </c>
      <c r="F156" s="16">
        <f t="shared" si="12"/>
        <v>2819</v>
      </c>
      <c r="G156" s="194">
        <v>96948</v>
      </c>
      <c r="H156" s="4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9">
        <f t="shared" si="13"/>
        <v>2819</v>
      </c>
      <c r="S156" s="72">
        <f t="shared" si="18"/>
        <v>1.0718599033816426E-2</v>
      </c>
      <c r="T156" s="62">
        <f t="shared" si="17"/>
        <v>1.8633947596412764E-2</v>
      </c>
    </row>
    <row r="157" spans="1:22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16">
        <f t="shared" si="12"/>
        <v>2904</v>
      </c>
      <c r="G157" s="194">
        <v>99852</v>
      </c>
      <c r="H157" s="4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9">
        <f t="shared" si="13"/>
        <v>2904</v>
      </c>
      <c r="S157" s="72">
        <f t="shared" si="18"/>
        <v>1.0443439224152702E-2</v>
      </c>
      <c r="T157" s="62">
        <f t="shared" si="17"/>
        <v>1.8605957894164454E-2</v>
      </c>
    </row>
    <row r="158" spans="1:22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16">
        <f t="shared" si="12"/>
        <v>3445</v>
      </c>
      <c r="G158" s="194">
        <v>103297</v>
      </c>
      <c r="H158" s="4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29">
        <f t="shared" si="13"/>
        <v>3445</v>
      </c>
      <c r="S158" s="72">
        <f t="shared" si="18"/>
        <v>1.0319361442887101E-2</v>
      </c>
      <c r="T158" s="62">
        <f t="shared" si="17"/>
        <v>1.8628804312101493E-2</v>
      </c>
    </row>
    <row r="159" spans="1:22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16">
        <f t="shared" si="12"/>
        <v>4945</v>
      </c>
      <c r="G159" s="194">
        <v>108242</v>
      </c>
      <c r="H159" s="4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29">
        <f t="shared" si="13"/>
        <v>4945</v>
      </c>
      <c r="S159" s="72">
        <f t="shared" si="18"/>
        <v>1.0510144362075693E-2</v>
      </c>
      <c r="T159" s="62">
        <f t="shared" si="17"/>
        <v>1.8716293910733758E-2</v>
      </c>
      <c r="V159" s="146"/>
    </row>
    <row r="160" spans="1:22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16">
        <f t="shared" si="12"/>
        <v>61867</v>
      </c>
      <c r="G160" s="194">
        <v>170109</v>
      </c>
      <c r="H160" s="4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29">
        <f t="shared" si="13"/>
        <v>61867</v>
      </c>
      <c r="S160" s="72">
        <f t="shared" si="18"/>
        <v>2.2358177406630049E-2</v>
      </c>
      <c r="T160" s="62">
        <f t="shared" si="17"/>
        <v>1.870469085360054E-2</v>
      </c>
      <c r="V160" s="146"/>
    </row>
    <row r="161" spans="1:22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16">
        <f t="shared" si="12"/>
        <v>4865</v>
      </c>
      <c r="G161" s="194">
        <v>174974</v>
      </c>
      <c r="H161" s="4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4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29">
        <f t="shared" si="13"/>
        <v>4865</v>
      </c>
      <c r="S161" s="72">
        <f>H161/(C161-E161-G161)</f>
        <v>2.3386482165005454E-2</v>
      </c>
      <c r="T161" s="62">
        <f t="shared" si="17"/>
        <v>1.8685674181233999E-2</v>
      </c>
      <c r="V161" s="146"/>
    </row>
    <row r="162" spans="1:22" x14ac:dyDescent="0.25">
      <c r="A162" s="73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16">
        <f t="shared" si="12"/>
        <v>6424</v>
      </c>
      <c r="G162" s="194">
        <v>181398</v>
      </c>
      <c r="H162" s="4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29">
        <f t="shared" si="13"/>
        <v>6424</v>
      </c>
      <c r="S162" s="72">
        <f t="shared" ref="S162:S205" si="25">H162/(C162-E162-G162)</f>
        <v>2.3173721679024015E-2</v>
      </c>
      <c r="T162" s="62">
        <f t="shared" si="17"/>
        <v>1.8765657743394205E-2</v>
      </c>
      <c r="V162" s="146"/>
    </row>
    <row r="163" spans="1:22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16">
        <f t="shared" si="12"/>
        <v>5885</v>
      </c>
      <c r="G163" s="194">
        <v>187283</v>
      </c>
      <c r="H163" s="4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29">
        <f t="shared" si="13"/>
        <v>5885</v>
      </c>
      <c r="S163" s="72">
        <f t="shared" si="25"/>
        <v>2.3097212304912348E-2</v>
      </c>
      <c r="T163" s="62">
        <f t="shared" si="17"/>
        <v>1.9182786467416092E-2</v>
      </c>
      <c r="V163" s="146"/>
    </row>
    <row r="164" spans="1:22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16">
        <f t="shared" si="12"/>
        <v>5151</v>
      </c>
      <c r="G164" s="194">
        <v>192434</v>
      </c>
      <c r="H164" s="4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29">
        <f t="shared" si="13"/>
        <v>5151</v>
      </c>
      <c r="S164" s="72">
        <f t="shared" si="25"/>
        <v>2.3432873699348617E-2</v>
      </c>
      <c r="T164" s="62">
        <f t="shared" si="17"/>
        <v>1.9413643911919992E-2</v>
      </c>
      <c r="V164" s="146"/>
    </row>
    <row r="165" spans="1:22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16">
        <f t="shared" si="12"/>
        <v>6571</v>
      </c>
      <c r="G165" s="194">
        <v>199005</v>
      </c>
      <c r="H165" s="4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29">
        <f t="shared" si="13"/>
        <v>6571</v>
      </c>
      <c r="S165" s="72">
        <f t="shared" si="25"/>
        <v>2.3457547696083901E-2</v>
      </c>
      <c r="T165" s="62">
        <f t="shared" si="17"/>
        <v>1.9426091744182677E-2</v>
      </c>
      <c r="V165" s="146"/>
    </row>
    <row r="166" spans="1:22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16">
        <f t="shared" si="12"/>
        <v>6692</v>
      </c>
      <c r="G166" s="194">
        <v>205697</v>
      </c>
      <c r="H166" s="4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29">
        <f t="shared" si="13"/>
        <v>6692</v>
      </c>
      <c r="S166" s="72">
        <f t="shared" si="25"/>
        <v>2.4125147447059483E-2</v>
      </c>
      <c r="T166" s="62">
        <f t="shared" si="17"/>
        <v>1.9572506435063395E-2</v>
      </c>
      <c r="V166" s="146"/>
    </row>
    <row r="167" spans="1:22" x14ac:dyDescent="0.25">
      <c r="A167" s="65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16">
        <f t="shared" si="12"/>
        <v>6005</v>
      </c>
      <c r="G167" s="194">
        <v>211702</v>
      </c>
      <c r="H167" s="4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29">
        <f t="shared" si="13"/>
        <v>6005</v>
      </c>
      <c r="S167" s="72">
        <f t="shared" si="25"/>
        <v>2.3912710246512731E-2</v>
      </c>
      <c r="T167" s="62">
        <f t="shared" si="17"/>
        <v>1.9498443445174679E-2</v>
      </c>
      <c r="V167" s="146"/>
    </row>
    <row r="168" spans="1:22" x14ac:dyDescent="0.25">
      <c r="A168" s="65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16">
        <f t="shared" si="12"/>
        <v>6148</v>
      </c>
      <c r="G168" s="194">
        <v>217850</v>
      </c>
      <c r="H168" s="4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29">
        <f t="shared" si="13"/>
        <v>6148</v>
      </c>
      <c r="S168" s="72">
        <f t="shared" si="25"/>
        <v>2.4050918102962712E-2</v>
      </c>
      <c r="T168" s="62">
        <f t="shared" si="17"/>
        <v>1.9360489392977537E-2</v>
      </c>
      <c r="V168" s="146"/>
    </row>
    <row r="169" spans="1:22" x14ac:dyDescent="0.25">
      <c r="A169" s="73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16">
        <f t="shared" si="12"/>
        <v>5681</v>
      </c>
      <c r="G169" s="194">
        <v>223531</v>
      </c>
      <c r="H169" s="47">
        <v>1749</v>
      </c>
      <c r="I169" s="47">
        <v>13483</v>
      </c>
      <c r="J169" s="47">
        <f t="shared" ref="J169:J176" si="27">J168+I169</f>
        <v>994942</v>
      </c>
      <c r="K169" s="7">
        <f t="shared" si="19"/>
        <v>1116.6300000000047</v>
      </c>
      <c r="L169" s="7">
        <f t="shared" si="2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29">
        <f t="shared" si="13"/>
        <v>5681</v>
      </c>
      <c r="S169" s="72">
        <f t="shared" si="25"/>
        <v>2.5064129204224645E-2</v>
      </c>
      <c r="T169" s="62">
        <f t="shared" si="17"/>
        <v>1.9436625368573778E-2</v>
      </c>
      <c r="V169" s="146"/>
    </row>
    <row r="170" spans="1:22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16">
        <f t="shared" si="12"/>
        <v>5194</v>
      </c>
      <c r="G170" s="194">
        <v>228725</v>
      </c>
      <c r="H170" s="4">
        <v>1799</v>
      </c>
      <c r="I170" s="4">
        <v>18037</v>
      </c>
      <c r="J170" s="4">
        <f t="shared" si="27"/>
        <v>1012979</v>
      </c>
      <c r="K170" s="7">
        <f t="shared" si="19"/>
        <v>1136.4399999999441</v>
      </c>
      <c r="L170" s="7">
        <f t="shared" si="2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29">
        <f t="shared" si="13"/>
        <v>5194</v>
      </c>
      <c r="S170" s="72">
        <f t="shared" si="25"/>
        <v>2.5268983341292805E-2</v>
      </c>
      <c r="T170" s="62">
        <f t="shared" si="17"/>
        <v>1.9763633867815378E-2</v>
      </c>
      <c r="V170" s="146"/>
    </row>
    <row r="171" spans="1:22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16">
        <f t="shared" si="12"/>
        <v>4926</v>
      </c>
      <c r="G171" s="194">
        <v>233651</v>
      </c>
      <c r="H171" s="4">
        <v>1795</v>
      </c>
      <c r="I171" s="4">
        <v>18013</v>
      </c>
      <c r="J171" s="4">
        <f t="shared" si="27"/>
        <v>1030992</v>
      </c>
      <c r="K171" s="7">
        <f t="shared" si="19"/>
        <v>1156.0860000000102</v>
      </c>
      <c r="L171" s="7">
        <f t="shared" si="2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29">
        <f t="shared" si="13"/>
        <v>4926</v>
      </c>
      <c r="S171" s="72">
        <f t="shared" si="25"/>
        <v>2.4697982883403507E-2</v>
      </c>
      <c r="T171" s="62">
        <f t="shared" si="17"/>
        <v>2.0245698988354724E-2</v>
      </c>
      <c r="V171" s="146"/>
    </row>
    <row r="172" spans="1:22" x14ac:dyDescent="0.25">
      <c r="A172" s="2">
        <v>44063</v>
      </c>
      <c r="B172" s="80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16">
        <f t="shared" si="12"/>
        <v>6155</v>
      </c>
      <c r="G172" s="194">
        <v>239806</v>
      </c>
      <c r="H172" s="4">
        <v>1832</v>
      </c>
      <c r="I172" s="4">
        <v>21695</v>
      </c>
      <c r="J172" s="4">
        <f t="shared" si="27"/>
        <v>1052687</v>
      </c>
      <c r="K172" s="7">
        <f t="shared" si="19"/>
        <v>1178.905999999959</v>
      </c>
      <c r="L172" s="7">
        <f t="shared" si="2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29">
        <f t="shared" si="13"/>
        <v>6155</v>
      </c>
      <c r="S172" s="72">
        <f t="shared" si="25"/>
        <v>2.4570156379925431E-2</v>
      </c>
      <c r="T172" s="62">
        <f t="shared" si="17"/>
        <v>2.0306403560165043E-2</v>
      </c>
      <c r="V172" s="146"/>
    </row>
    <row r="173" spans="1:22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16">
        <f t="shared" si="12"/>
        <v>5975</v>
      </c>
      <c r="G173" s="194">
        <v>245781</v>
      </c>
      <c r="H173" s="47">
        <v>1853</v>
      </c>
      <c r="I173" s="47">
        <v>21032</v>
      </c>
      <c r="J173" s="47">
        <f t="shared" si="27"/>
        <v>1073719</v>
      </c>
      <c r="K173" s="7">
        <f t="shared" si="19"/>
        <v>1201.0119999999879</v>
      </c>
      <c r="L173" s="7">
        <f t="shared" si="2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29">
        <f t="shared" si="13"/>
        <v>5975</v>
      </c>
      <c r="S173" s="72">
        <f t="shared" si="25"/>
        <v>2.4212094287356923E-2</v>
      </c>
      <c r="T173" s="62">
        <f t="shared" si="17"/>
        <v>2.0453253830046529E-2</v>
      </c>
      <c r="V173" s="146"/>
    </row>
    <row r="174" spans="1:22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16">
        <f t="shared" si="12"/>
        <v>5619</v>
      </c>
      <c r="G174" s="194">
        <v>251400</v>
      </c>
      <c r="H174" s="47">
        <v>1907</v>
      </c>
      <c r="I174" s="47">
        <v>18837</v>
      </c>
      <c r="J174" s="47">
        <f t="shared" si="27"/>
        <v>1092556</v>
      </c>
      <c r="K174" s="7">
        <f t="shared" si="19"/>
        <v>1220.3220000000438</v>
      </c>
      <c r="L174" s="7">
        <f t="shared" si="2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29">
        <f t="shared" si="13"/>
        <v>5619</v>
      </c>
      <c r="S174" s="72">
        <f t="shared" si="25"/>
        <v>2.4276294014308628E-2</v>
      </c>
      <c r="T174" s="62">
        <f t="shared" si="17"/>
        <v>2.0332420828854936E-2</v>
      </c>
      <c r="V174" s="146"/>
    </row>
    <row r="175" spans="1:22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16">
        <f t="shared" si="12"/>
        <v>5389</v>
      </c>
      <c r="G175" s="194">
        <v>256789</v>
      </c>
      <c r="H175" s="4">
        <v>1922</v>
      </c>
      <c r="I175" s="4">
        <v>13322</v>
      </c>
      <c r="J175" s="4">
        <f t="shared" si="27"/>
        <v>1105878</v>
      </c>
      <c r="K175" s="7">
        <f t="shared" si="19"/>
        <v>1234.4039999999804</v>
      </c>
      <c r="L175" s="7">
        <f t="shared" si="2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9">C175-P175-O175-N175</f>
        <v>47516</v>
      </c>
      <c r="R175" s="29">
        <f t="shared" si="13"/>
        <v>5389</v>
      </c>
      <c r="S175" s="72">
        <f t="shared" si="25"/>
        <v>2.4521248772023833E-2</v>
      </c>
      <c r="T175" s="62">
        <f t="shared" si="17"/>
        <v>2.041186132560192E-2</v>
      </c>
      <c r="V175" s="146"/>
    </row>
    <row r="176" spans="1:22" x14ac:dyDescent="0.25">
      <c r="A176" s="73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16">
        <f t="shared" si="12"/>
        <v>6413</v>
      </c>
      <c r="G176" s="194">
        <v>263202</v>
      </c>
      <c r="H176" s="4">
        <v>1960</v>
      </c>
      <c r="I176" s="4">
        <v>21220</v>
      </c>
      <c r="J176" s="4">
        <f t="shared" si="27"/>
        <v>1127098</v>
      </c>
      <c r="K176" s="7">
        <f t="shared" si="19"/>
        <v>1256.7859999999637</v>
      </c>
      <c r="L176" s="7">
        <f t="shared" si="2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9"/>
        <v>50739</v>
      </c>
      <c r="R176" s="29">
        <f t="shared" si="13"/>
        <v>6413</v>
      </c>
      <c r="S176" s="72">
        <f t="shared" si="25"/>
        <v>2.4408468244084682E-2</v>
      </c>
      <c r="T176" s="62">
        <f t="shared" si="17"/>
        <v>2.0990859784476738E-2</v>
      </c>
      <c r="V176" s="146"/>
    </row>
    <row r="177" spans="1:22" s="68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16">
        <f t="shared" si="12"/>
        <v>5599</v>
      </c>
      <c r="G177" s="194">
        <v>268801</v>
      </c>
      <c r="H177" s="4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9"/>
        <v>51790</v>
      </c>
      <c r="R177" s="29">
        <f t="shared" si="13"/>
        <v>5599</v>
      </c>
      <c r="S177" s="72">
        <f t="shared" si="25"/>
        <v>2.3897014674448207E-2</v>
      </c>
      <c r="T177" s="62">
        <f t="shared" si="17"/>
        <v>2.1029479643419217E-2</v>
      </c>
      <c r="U177" s="143"/>
      <c r="V177" s="146"/>
    </row>
    <row r="178" spans="1:22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16">
        <f t="shared" si="12"/>
        <v>5657</v>
      </c>
      <c r="G178" s="194">
        <v>274458</v>
      </c>
      <c r="H178" s="4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9"/>
        <v>54117</v>
      </c>
      <c r="R178" s="29">
        <f t="shared" si="13"/>
        <v>5657</v>
      </c>
      <c r="S178" s="72">
        <f t="shared" si="25"/>
        <v>2.300576850872103E-2</v>
      </c>
      <c r="T178" s="62">
        <f t="shared" si="17"/>
        <v>2.1175726927939318E-2</v>
      </c>
      <c r="V178" s="146"/>
    </row>
    <row r="179" spans="1:22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16">
        <f t="shared" si="12"/>
        <v>0</v>
      </c>
      <c r="G179" s="194">
        <v>274458</v>
      </c>
      <c r="H179" s="4">
        <v>2075</v>
      </c>
      <c r="I179" s="4">
        <v>24067</v>
      </c>
      <c r="J179" s="4">
        <f t="shared" ref="J179:J191" si="32">J178+I179</f>
        <v>1196878</v>
      </c>
      <c r="K179" s="7">
        <f t="shared" si="19"/>
        <v>1061.1663999999873</v>
      </c>
      <c r="L179" s="7">
        <f t="shared" ref="L179:L190" si="3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9"/>
        <v>56457</v>
      </c>
      <c r="R179" s="29">
        <f t="shared" si="13"/>
        <v>0</v>
      </c>
      <c r="S179" s="72">
        <f t="shared" si="25"/>
        <v>2.1220240530148083E-2</v>
      </c>
      <c r="T179" s="62">
        <f t="shared" si="17"/>
        <v>2.1167944632019604E-2</v>
      </c>
      <c r="V179" s="146"/>
    </row>
    <row r="180" spans="1:22" x14ac:dyDescent="0.25">
      <c r="A180" s="2">
        <v>44071</v>
      </c>
      <c r="B180" s="148">
        <v>11717</v>
      </c>
      <c r="C180" s="66">
        <f t="shared" si="31"/>
        <v>392009</v>
      </c>
      <c r="D180" s="47">
        <f>80+142</f>
        <v>222</v>
      </c>
      <c r="E180" s="66">
        <f t="shared" si="30"/>
        <v>8272</v>
      </c>
      <c r="F180" s="16">
        <f t="shared" si="12"/>
        <v>12762</v>
      </c>
      <c r="G180" s="194">
        <v>287220</v>
      </c>
      <c r="H180" s="47">
        <v>2114</v>
      </c>
      <c r="I180" s="47">
        <v>25481</v>
      </c>
      <c r="J180" s="47">
        <f t="shared" si="32"/>
        <v>1222359</v>
      </c>
      <c r="K180" s="7">
        <f t="shared" si="19"/>
        <v>1081.8352000000887</v>
      </c>
      <c r="L180" s="7">
        <f t="shared" si="3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9"/>
        <v>59757</v>
      </c>
      <c r="R180" s="29">
        <f t="shared" si="13"/>
        <v>12762</v>
      </c>
      <c r="S180" s="72">
        <f t="shared" si="25"/>
        <v>2.1902877213340655E-2</v>
      </c>
      <c r="T180" s="62">
        <f t="shared" si="17"/>
        <v>2.1101556341818681E-2</v>
      </c>
      <c r="V180" s="146"/>
    </row>
    <row r="181" spans="1:22" x14ac:dyDescent="0.25">
      <c r="A181" s="71">
        <v>44072</v>
      </c>
      <c r="B181" s="47">
        <v>9230</v>
      </c>
      <c r="C181" s="66">
        <f t="shared" si="31"/>
        <v>401239</v>
      </c>
      <c r="D181" s="47">
        <f>34+47</f>
        <v>81</v>
      </c>
      <c r="E181" s="66">
        <f t="shared" si="30"/>
        <v>8353</v>
      </c>
      <c r="F181" s="16">
        <f t="shared" si="12"/>
        <v>6787</v>
      </c>
      <c r="G181" s="194">
        <v>294007</v>
      </c>
      <c r="H181" s="47">
        <v>2192</v>
      </c>
      <c r="I181" s="47">
        <v>19910</v>
      </c>
      <c r="J181" s="47">
        <f t="shared" si="32"/>
        <v>1242269</v>
      </c>
      <c r="K181" s="7">
        <f t="shared" ref="K181:K193" si="34">M181-L181</f>
        <v>1097.3584000000264</v>
      </c>
      <c r="L181" s="7">
        <f t="shared" si="3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9"/>
        <v>62462</v>
      </c>
      <c r="R181" s="29">
        <f t="shared" si="13"/>
        <v>6787</v>
      </c>
      <c r="S181" s="72">
        <f t="shared" si="25"/>
        <v>2.2168508985730032E-2</v>
      </c>
      <c r="T181" s="62">
        <f t="shared" si="17"/>
        <v>2.0818016194836492E-2</v>
      </c>
      <c r="U181" s="19"/>
      <c r="V181" s="146"/>
    </row>
    <row r="182" spans="1:22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16">
        <f t="shared" si="12"/>
        <v>6188</v>
      </c>
      <c r="G182" s="194">
        <v>300195</v>
      </c>
      <c r="H182" s="4">
        <v>2232</v>
      </c>
      <c r="I182" s="4">
        <v>15637</v>
      </c>
      <c r="J182" s="4">
        <f t="shared" si="32"/>
        <v>1257906</v>
      </c>
      <c r="K182" s="7">
        <f t="shared" si="34"/>
        <v>1109.0415999999968</v>
      </c>
      <c r="L182" s="7">
        <f t="shared" si="3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9"/>
        <v>65003</v>
      </c>
      <c r="R182" s="29">
        <f t="shared" si="13"/>
        <v>6188</v>
      </c>
      <c r="S182" s="72">
        <f t="shared" si="25"/>
        <v>2.2370333249812076E-2</v>
      </c>
      <c r="T182" s="62">
        <f t="shared" si="17"/>
        <v>2.0703872917003326E-2</v>
      </c>
      <c r="V182" s="146"/>
    </row>
    <row r="183" spans="1:22" x14ac:dyDescent="0.25">
      <c r="A183" s="73">
        <v>44074</v>
      </c>
      <c r="B183" s="47">
        <v>9309</v>
      </c>
      <c r="C183" s="66">
        <f t="shared" si="31"/>
        <v>417735</v>
      </c>
      <c r="D183" s="47">
        <f>41+162</f>
        <v>203</v>
      </c>
      <c r="E183" s="66">
        <f t="shared" si="30"/>
        <v>8659</v>
      </c>
      <c r="F183" s="16">
        <f t="shared" si="12"/>
        <v>8181</v>
      </c>
      <c r="G183" s="194">
        <v>308376</v>
      </c>
      <c r="H183" s="47">
        <v>2273</v>
      </c>
      <c r="I183" s="47">
        <v>19845</v>
      </c>
      <c r="J183" s="47">
        <f t="shared" si="32"/>
        <v>1277751</v>
      </c>
      <c r="K183" s="7">
        <f t="shared" si="34"/>
        <v>1125.2863999999827</v>
      </c>
      <c r="L183" s="7">
        <f t="shared" si="3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9"/>
        <v>64993</v>
      </c>
      <c r="R183" s="29">
        <f t="shared" si="13"/>
        <v>8181</v>
      </c>
      <c r="S183" s="72">
        <f t="shared" si="25"/>
        <v>2.2571996027805363E-2</v>
      </c>
      <c r="T183" s="62">
        <f t="shared" si="17"/>
        <v>2.0728452248435014E-2</v>
      </c>
      <c r="V183" s="146"/>
    </row>
    <row r="184" spans="1:22" x14ac:dyDescent="0.25">
      <c r="A184" s="75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16">
        <f t="shared" si="12"/>
        <v>7154</v>
      </c>
      <c r="G184" s="194">
        <v>315530</v>
      </c>
      <c r="H184" s="4">
        <v>2314</v>
      </c>
      <c r="I184" s="4">
        <v>23115</v>
      </c>
      <c r="J184" s="4">
        <f t="shared" si="32"/>
        <v>1300866</v>
      </c>
      <c r="K184" s="7">
        <f t="shared" si="34"/>
        <v>1148.1040000000503</v>
      </c>
      <c r="L184" s="7">
        <f t="shared" si="3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9"/>
        <v>65758</v>
      </c>
      <c r="R184" s="29">
        <f t="shared" si="13"/>
        <v>7154</v>
      </c>
      <c r="S184" s="72">
        <f t="shared" si="25"/>
        <v>2.2294803981077357E-2</v>
      </c>
      <c r="T184" s="62">
        <f t="shared" si="17"/>
        <v>2.0824819785213396E-2</v>
      </c>
      <c r="V184" s="146"/>
    </row>
    <row r="185" spans="1:22" x14ac:dyDescent="0.25">
      <c r="A185" s="75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16">
        <f t="shared" si="12"/>
        <v>6931</v>
      </c>
      <c r="G185" s="194">
        <v>322461</v>
      </c>
      <c r="H185" s="4">
        <v>2359</v>
      </c>
      <c r="I185" s="4">
        <v>23821</v>
      </c>
      <c r="J185" s="4">
        <f t="shared" si="32"/>
        <v>1324687</v>
      </c>
      <c r="K185" s="7">
        <f t="shared" si="34"/>
        <v>1166.611200000043</v>
      </c>
      <c r="L185" s="7">
        <f t="shared" si="3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9"/>
        <v>65923</v>
      </c>
      <c r="R185" s="29">
        <f t="shared" si="13"/>
        <v>6931</v>
      </c>
      <c r="S185" s="72">
        <f t="shared" si="25"/>
        <v>2.1924810632464334E-2</v>
      </c>
      <c r="T185" s="62">
        <f t="shared" si="17"/>
        <v>2.075724317579445E-2</v>
      </c>
      <c r="V185" s="146"/>
    </row>
    <row r="186" spans="1:22" x14ac:dyDescent="0.25">
      <c r="A186" s="75">
        <v>44077</v>
      </c>
      <c r="B186" s="147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16">
        <f t="shared" si="12"/>
        <v>9160</v>
      </c>
      <c r="G186" s="194">
        <v>331621</v>
      </c>
      <c r="H186" s="4">
        <v>2394</v>
      </c>
      <c r="I186" s="4">
        <v>25351</v>
      </c>
      <c r="J186" s="4">
        <f t="shared" si="32"/>
        <v>1350038</v>
      </c>
      <c r="K186" s="7">
        <f t="shared" si="34"/>
        <v>1185.8656000000192</v>
      </c>
      <c r="L186" s="7">
        <f t="shared" si="3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9"/>
        <v>67675</v>
      </c>
      <c r="R186" s="29">
        <f t="shared" si="13"/>
        <v>9160</v>
      </c>
      <c r="S186" s="72">
        <f t="shared" si="25"/>
        <v>2.1720787174392336E-2</v>
      </c>
      <c r="T186" s="62">
        <f t="shared" si="17"/>
        <v>2.0744772804843992E-2</v>
      </c>
      <c r="V186" s="146"/>
    </row>
    <row r="187" spans="1:22" x14ac:dyDescent="0.25">
      <c r="A187" s="75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16">
        <f t="shared" si="12"/>
        <v>8760</v>
      </c>
      <c r="G187" s="194">
        <v>340381</v>
      </c>
      <c r="H187" s="4">
        <v>2425</v>
      </c>
      <c r="I187" s="4">
        <v>24486</v>
      </c>
      <c r="J187" s="4">
        <f t="shared" si="32"/>
        <v>1374524</v>
      </c>
      <c r="K187" s="7">
        <f t="shared" si="34"/>
        <v>1205.8336000000127</v>
      </c>
      <c r="L187" s="7">
        <f t="shared" si="3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9"/>
        <v>68623</v>
      </c>
      <c r="R187" s="29">
        <f t="shared" si="13"/>
        <v>8760</v>
      </c>
      <c r="S187" s="72">
        <f t="shared" si="25"/>
        <v>2.167520267431779E-2</v>
      </c>
      <c r="T187" s="62">
        <f t="shared" si="17"/>
        <v>2.0832160595130357E-2</v>
      </c>
      <c r="V187" s="146"/>
    </row>
    <row r="188" spans="1:22" x14ac:dyDescent="0.25">
      <c r="A188" s="75">
        <v>44079</v>
      </c>
      <c r="B188" s="47">
        <v>9924</v>
      </c>
      <c r="C188" s="66">
        <f t="shared" si="31"/>
        <v>471806</v>
      </c>
      <c r="D188" s="47">
        <f>62+55</f>
        <v>117</v>
      </c>
      <c r="E188" s="66">
        <f t="shared" si="30"/>
        <v>9739</v>
      </c>
      <c r="F188" s="16">
        <f t="shared" si="12"/>
        <v>8751</v>
      </c>
      <c r="G188" s="194">
        <v>349132</v>
      </c>
      <c r="H188" s="47">
        <v>2456</v>
      </c>
      <c r="I188" s="47">
        <v>22363</v>
      </c>
      <c r="J188" s="47">
        <f t="shared" si="32"/>
        <v>1396887</v>
      </c>
      <c r="K188" s="7">
        <f t="shared" si="34"/>
        <v>1223.704000000027</v>
      </c>
      <c r="L188" s="7">
        <f t="shared" si="3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9"/>
        <v>71174</v>
      </c>
      <c r="R188" s="29">
        <f t="shared" si="13"/>
        <v>8751</v>
      </c>
      <c r="S188" s="72">
        <f t="shared" si="25"/>
        <v>2.1747022623633063E-2</v>
      </c>
      <c r="T188" s="62">
        <f t="shared" si="17"/>
        <v>2.0641958771189853E-2</v>
      </c>
      <c r="V188" s="146"/>
    </row>
    <row r="189" spans="1:22" x14ac:dyDescent="0.25">
      <c r="A189" s="75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16">
        <f t="shared" si="12"/>
        <v>8256</v>
      </c>
      <c r="G189" s="194">
        <v>357388</v>
      </c>
      <c r="H189" s="4">
        <v>2512</v>
      </c>
      <c r="I189" s="4">
        <v>15262</v>
      </c>
      <c r="J189" s="4">
        <f t="shared" si="32"/>
        <v>1412149</v>
      </c>
      <c r="K189" s="7">
        <f t="shared" si="34"/>
        <v>1235.9904000000097</v>
      </c>
      <c r="L189" s="7">
        <f t="shared" si="3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9"/>
        <v>72610</v>
      </c>
      <c r="R189" s="29">
        <f t="shared" si="13"/>
        <v>8256</v>
      </c>
      <c r="S189" s="72">
        <f t="shared" si="25"/>
        <v>2.2519857278611513E-2</v>
      </c>
      <c r="T189" s="62">
        <f t="shared" si="17"/>
        <v>2.0589316446390081E-2</v>
      </c>
      <c r="V189" s="146"/>
    </row>
    <row r="190" spans="1:22" x14ac:dyDescent="0.25">
      <c r="A190" s="87">
        <v>44081</v>
      </c>
      <c r="B190" s="47">
        <v>9215</v>
      </c>
      <c r="C190" s="66">
        <f t="shared" si="31"/>
        <v>488007</v>
      </c>
      <c r="D190" s="47">
        <f>53+215</f>
        <v>268</v>
      </c>
      <c r="E190" s="66">
        <f t="shared" si="30"/>
        <v>10126</v>
      </c>
      <c r="F190" s="16">
        <f t="shared" si="12"/>
        <v>9202</v>
      </c>
      <c r="G190" s="194">
        <v>366590</v>
      </c>
      <c r="H190" s="47">
        <v>2698</v>
      </c>
      <c r="I190" s="47">
        <v>20475</v>
      </c>
      <c r="J190" s="47">
        <f t="shared" si="32"/>
        <v>1432624</v>
      </c>
      <c r="K190" s="7">
        <f t="shared" si="34"/>
        <v>1252.6800000000512</v>
      </c>
      <c r="L190" s="7">
        <f t="shared" si="3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9"/>
        <v>71720</v>
      </c>
      <c r="R190" s="29">
        <f t="shared" si="13"/>
        <v>9202</v>
      </c>
      <c r="S190" s="72">
        <f t="shared" si="25"/>
        <v>2.4242750986153416E-2</v>
      </c>
      <c r="T190" s="62">
        <f t="shared" si="17"/>
        <v>2.074970236082679E-2</v>
      </c>
      <c r="V190" s="146"/>
    </row>
    <row r="191" spans="1:22" x14ac:dyDescent="0.25">
      <c r="A191" s="75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16">
        <f t="shared" si="12"/>
        <v>15900</v>
      </c>
      <c r="G191" s="194">
        <v>382490</v>
      </c>
      <c r="H191" s="4">
        <v>2719</v>
      </c>
      <c r="I191" s="4">
        <v>25995</v>
      </c>
      <c r="J191" s="4">
        <f t="shared" si="32"/>
        <v>1458619</v>
      </c>
      <c r="K191" s="7">
        <f t="shared" si="34"/>
        <v>1273.516799999983</v>
      </c>
      <c r="L191" s="7">
        <f t="shared" ref="L191:L202" si="35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9"/>
        <v>73038</v>
      </c>
      <c r="R191" s="29">
        <f t="shared" si="13"/>
        <v>15900</v>
      </c>
      <c r="S191" s="72">
        <f t="shared" si="25"/>
        <v>2.5377773214735722E-2</v>
      </c>
      <c r="T191" s="62">
        <f t="shared" si="17"/>
        <v>2.0804585288200401E-2</v>
      </c>
      <c r="V191" s="146"/>
    </row>
    <row r="192" spans="1:22" x14ac:dyDescent="0.25">
      <c r="A192" s="75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16">
        <f t="shared" si="12"/>
        <v>7608</v>
      </c>
      <c r="G192" s="194">
        <v>390098</v>
      </c>
      <c r="H192" s="4">
        <v>2829</v>
      </c>
      <c r="I192" s="4">
        <v>27171</v>
      </c>
      <c r="J192" s="4">
        <f t="shared" ref="J192:J202" si="36">J191+I192</f>
        <v>1485790</v>
      </c>
      <c r="K192" s="7">
        <f t="shared" si="34"/>
        <v>1293.7232000000076</v>
      </c>
      <c r="L192" s="7">
        <f t="shared" si="35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9"/>
        <v>74787</v>
      </c>
      <c r="R192" s="29">
        <f t="shared" si="13"/>
        <v>7608</v>
      </c>
      <c r="S192" s="72">
        <f t="shared" si="25"/>
        <v>2.5363553228496118E-2</v>
      </c>
      <c r="T192" s="62">
        <f t="shared" si="17"/>
        <v>2.0802548541557272E-2</v>
      </c>
      <c r="V192" s="146"/>
    </row>
    <row r="193" spans="1:22" x14ac:dyDescent="0.25">
      <c r="A193" s="75">
        <v>44084</v>
      </c>
      <c r="B193" s="4">
        <v>11905</v>
      </c>
      <c r="C193" s="7">
        <f t="shared" ref="C193:C207" si="37">C192+B193</f>
        <v>524198</v>
      </c>
      <c r="D193" s="4">
        <f>55+195</f>
        <v>250</v>
      </c>
      <c r="E193" s="7">
        <f t="shared" ref="E193:E206" si="38">E192+D193</f>
        <v>10907</v>
      </c>
      <c r="F193" s="16">
        <f t="shared" si="12"/>
        <v>10023</v>
      </c>
      <c r="G193" s="194">
        <v>400121</v>
      </c>
      <c r="H193" s="4">
        <v>2880</v>
      </c>
      <c r="I193" s="4">
        <v>28057</v>
      </c>
      <c r="J193" s="4">
        <f t="shared" si="36"/>
        <v>1513847</v>
      </c>
      <c r="K193" s="7">
        <f t="shared" si="34"/>
        <v>1315.7488000000594</v>
      </c>
      <c r="L193" s="7">
        <f t="shared" si="35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9"/>
        <v>76356</v>
      </c>
      <c r="R193" s="29">
        <f t="shared" si="13"/>
        <v>10023</v>
      </c>
      <c r="S193" s="72">
        <f t="shared" si="25"/>
        <v>2.5448440399399135E-2</v>
      </c>
      <c r="T193" s="62">
        <f t="shared" si="17"/>
        <v>2.0807023300355974E-2</v>
      </c>
      <c r="V193" s="146"/>
    </row>
    <row r="194" spans="1:22" s="95" customFormat="1" x14ac:dyDescent="0.25">
      <c r="A194" s="87">
        <v>44085</v>
      </c>
      <c r="B194" s="1">
        <v>11507</v>
      </c>
      <c r="C194" s="21">
        <f t="shared" si="37"/>
        <v>535705</v>
      </c>
      <c r="D194" s="1">
        <f>87+154</f>
        <v>241</v>
      </c>
      <c r="E194" s="21">
        <f t="shared" si="38"/>
        <v>11148</v>
      </c>
      <c r="F194" s="16">
        <f t="shared" si="12"/>
        <v>9650</v>
      </c>
      <c r="G194" s="194">
        <v>409771</v>
      </c>
      <c r="H194" s="1">
        <v>3093</v>
      </c>
      <c r="I194" s="4">
        <v>26254</v>
      </c>
      <c r="J194" s="4">
        <f t="shared" si="36"/>
        <v>1540101</v>
      </c>
      <c r="K194" s="7">
        <f t="shared" ref="K194:K202" si="39">M194-L194</f>
        <v>1338.017600000021</v>
      </c>
      <c r="L194" s="7">
        <f t="shared" si="35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9"/>
        <v>77432</v>
      </c>
      <c r="R194" s="29">
        <f t="shared" si="13"/>
        <v>9650</v>
      </c>
      <c r="S194" s="72">
        <f t="shared" si="25"/>
        <v>2.6945794783335947E-2</v>
      </c>
      <c r="T194" s="62">
        <f t="shared" si="17"/>
        <v>2.0809960705985571E-2</v>
      </c>
      <c r="V194" s="146"/>
    </row>
    <row r="195" spans="1:22" x14ac:dyDescent="0.25">
      <c r="A195" s="75">
        <v>44086</v>
      </c>
      <c r="B195" s="1">
        <v>10776</v>
      </c>
      <c r="C195" s="21">
        <f t="shared" si="37"/>
        <v>546481</v>
      </c>
      <c r="D195" s="1">
        <f>57+58</f>
        <v>115</v>
      </c>
      <c r="E195" s="21">
        <f t="shared" si="38"/>
        <v>11263</v>
      </c>
      <c r="F195" s="16">
        <f t="shared" ref="F195:F258" si="40">G195-G194</f>
        <v>9742</v>
      </c>
      <c r="G195" s="194">
        <v>419513</v>
      </c>
      <c r="H195" s="1">
        <v>2962</v>
      </c>
      <c r="I195" s="4">
        <v>23140</v>
      </c>
      <c r="J195" s="4">
        <f t="shared" si="36"/>
        <v>1563241</v>
      </c>
      <c r="K195" s="7">
        <f t="shared" si="39"/>
        <v>1355.5903999999864</v>
      </c>
      <c r="L195" s="7">
        <f t="shared" si="35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9"/>
        <v>80017</v>
      </c>
      <c r="R195" s="29">
        <f t="shared" si="13"/>
        <v>9742</v>
      </c>
      <c r="S195" s="72">
        <f t="shared" si="25"/>
        <v>2.5599585151894904E-2</v>
      </c>
      <c r="T195" s="62">
        <f t="shared" si="17"/>
        <v>2.0610048656769402E-2</v>
      </c>
      <c r="V195" s="146"/>
    </row>
    <row r="196" spans="1:22" ht="16.5" x14ac:dyDescent="0.25">
      <c r="A196" s="75">
        <v>44087</v>
      </c>
      <c r="B196" s="1">
        <v>9056</v>
      </c>
      <c r="C196" s="137">
        <f t="shared" si="37"/>
        <v>555537</v>
      </c>
      <c r="D196" s="1">
        <f>44+45</f>
        <v>89</v>
      </c>
      <c r="E196" s="21">
        <f t="shared" si="38"/>
        <v>11352</v>
      </c>
      <c r="F196" s="16">
        <f t="shared" si="40"/>
        <v>9440</v>
      </c>
      <c r="G196" s="194">
        <v>428953</v>
      </c>
      <c r="H196" s="1">
        <v>2984</v>
      </c>
      <c r="I196" s="4">
        <v>17955</v>
      </c>
      <c r="J196" s="4">
        <f t="shared" si="36"/>
        <v>1581196</v>
      </c>
      <c r="K196" s="7">
        <f t="shared" si="39"/>
        <v>1368.1983999999939</v>
      </c>
      <c r="L196" s="7">
        <f t="shared" si="35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9"/>
        <v>82734</v>
      </c>
      <c r="R196" s="29">
        <f t="shared" si="13"/>
        <v>9440</v>
      </c>
      <c r="S196" s="72">
        <f t="shared" si="25"/>
        <v>2.5895584559844486E-2</v>
      </c>
      <c r="T196" s="62">
        <f t="shared" si="17"/>
        <v>2.0434282505035668E-2</v>
      </c>
      <c r="V196" s="146"/>
    </row>
    <row r="197" spans="1:22" ht="16.5" x14ac:dyDescent="0.25">
      <c r="A197" s="87">
        <v>44088</v>
      </c>
      <c r="B197" s="4">
        <v>9909</v>
      </c>
      <c r="C197" s="137">
        <f t="shared" si="37"/>
        <v>565446</v>
      </c>
      <c r="D197" s="4">
        <f>60+254</f>
        <v>314</v>
      </c>
      <c r="E197" s="7">
        <f t="shared" si="38"/>
        <v>11666</v>
      </c>
      <c r="F197" s="16">
        <f t="shared" si="40"/>
        <v>9930</v>
      </c>
      <c r="G197" s="194">
        <v>438883</v>
      </c>
      <c r="H197" s="4">
        <v>2992</v>
      </c>
      <c r="I197" s="4">
        <v>21207</v>
      </c>
      <c r="J197" s="4">
        <f t="shared" si="36"/>
        <v>1602403</v>
      </c>
      <c r="K197" s="7">
        <f t="shared" si="39"/>
        <v>1385.3168000000296</v>
      </c>
      <c r="L197" s="7">
        <f t="shared" si="35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9"/>
        <v>82341</v>
      </c>
      <c r="R197" s="29">
        <f t="shared" si="13"/>
        <v>9930</v>
      </c>
      <c r="S197" s="72">
        <f t="shared" si="25"/>
        <v>2.6040714727103405E-2</v>
      </c>
      <c r="T197" s="62">
        <f t="shared" ref="T197:T210" si="41">E197/C187</f>
        <v>2.525753330937339E-2</v>
      </c>
      <c r="V197" s="146"/>
    </row>
    <row r="198" spans="1:22" ht="16.5" x14ac:dyDescent="0.25">
      <c r="A198" s="75">
        <v>44089</v>
      </c>
      <c r="B198" s="4">
        <v>11892</v>
      </c>
      <c r="C198" s="137">
        <f t="shared" si="37"/>
        <v>577338</v>
      </c>
      <c r="D198" s="4">
        <f>43+142</f>
        <v>185</v>
      </c>
      <c r="E198" s="7">
        <f t="shared" si="38"/>
        <v>11851</v>
      </c>
      <c r="F198" s="16">
        <f t="shared" si="40"/>
        <v>9380</v>
      </c>
      <c r="G198" s="194">
        <v>448263</v>
      </c>
      <c r="H198" s="4">
        <v>3049</v>
      </c>
      <c r="I198" s="4">
        <v>25791</v>
      </c>
      <c r="J198" s="4">
        <f t="shared" si="36"/>
        <v>1628194</v>
      </c>
      <c r="K198" s="7">
        <f t="shared" si="39"/>
        <v>1407.344000000041</v>
      </c>
      <c r="L198" s="7">
        <f t="shared" si="35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9"/>
        <v>78619</v>
      </c>
      <c r="R198" s="29">
        <f t="shared" ref="R198:R248" si="42">G198-G197</f>
        <v>9380</v>
      </c>
      <c r="S198" s="72">
        <f t="shared" si="25"/>
        <v>2.6010032075342932E-2</v>
      </c>
      <c r="T198" s="62">
        <f t="shared" si="41"/>
        <v>2.5118374925287089E-2</v>
      </c>
      <c r="V198" s="146"/>
    </row>
    <row r="199" spans="1:22" ht="16.5" x14ac:dyDescent="0.25">
      <c r="A199" s="75">
        <v>44090</v>
      </c>
      <c r="B199" s="7">
        <v>11674</v>
      </c>
      <c r="C199" s="137">
        <f t="shared" si="37"/>
        <v>589012</v>
      </c>
      <c r="D199" s="4">
        <f>58+206</f>
        <v>264</v>
      </c>
      <c r="E199" s="7">
        <f t="shared" si="38"/>
        <v>12115</v>
      </c>
      <c r="F199" s="16">
        <f t="shared" si="40"/>
        <v>8084</v>
      </c>
      <c r="G199" s="194">
        <v>456347</v>
      </c>
      <c r="H199" s="4">
        <v>3118</v>
      </c>
      <c r="I199" s="4">
        <v>25422</v>
      </c>
      <c r="J199" s="4">
        <f t="shared" si="36"/>
        <v>1653616</v>
      </c>
      <c r="K199" s="7">
        <f t="shared" si="39"/>
        <v>1429.5023999999976</v>
      </c>
      <c r="L199" s="7">
        <f t="shared" si="35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29">
        <f t="shared" si="42"/>
        <v>8084</v>
      </c>
      <c r="S199" s="72">
        <f t="shared" si="25"/>
        <v>2.5864786395686436E-2</v>
      </c>
      <c r="T199" s="62">
        <f t="shared" si="41"/>
        <v>2.530326321241792E-2</v>
      </c>
      <c r="U199" s="146"/>
      <c r="V199" s="146"/>
    </row>
    <row r="200" spans="1:22" ht="16.5" x14ac:dyDescent="0.25">
      <c r="A200" s="75">
        <v>44091</v>
      </c>
      <c r="B200" s="4">
        <v>12701</v>
      </c>
      <c r="C200" s="137">
        <f t="shared" si="37"/>
        <v>601713</v>
      </c>
      <c r="D200" s="4">
        <v>345</v>
      </c>
      <c r="E200" s="7">
        <f t="shared" si="38"/>
        <v>12460</v>
      </c>
      <c r="F200" s="16">
        <f t="shared" si="40"/>
        <v>10939</v>
      </c>
      <c r="G200" s="194">
        <v>467286</v>
      </c>
      <c r="H200" s="4">
        <v>3108</v>
      </c>
      <c r="I200" s="4">
        <v>28633</v>
      </c>
      <c r="J200" s="4">
        <f t="shared" si="36"/>
        <v>1682249</v>
      </c>
      <c r="K200" s="7">
        <f t="shared" si="39"/>
        <v>1451.9024000000209</v>
      </c>
      <c r="L200" s="7">
        <f t="shared" si="35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29">
        <f t="shared" si="42"/>
        <v>10939</v>
      </c>
      <c r="S200" s="72">
        <f t="shared" si="25"/>
        <v>2.5482302590044848E-2</v>
      </c>
      <c r="T200" s="62">
        <f t="shared" si="41"/>
        <v>2.5532420641507191E-2</v>
      </c>
      <c r="U200" s="146"/>
      <c r="V200" s="146"/>
    </row>
    <row r="201" spans="1:22" ht="16.5" x14ac:dyDescent="0.25">
      <c r="A201" s="75">
        <v>44092</v>
      </c>
      <c r="B201" s="4">
        <v>11945</v>
      </c>
      <c r="C201" s="137">
        <f t="shared" si="37"/>
        <v>613658</v>
      </c>
      <c r="D201" s="4">
        <f>31+166</f>
        <v>197</v>
      </c>
      <c r="E201" s="7">
        <f t="shared" si="38"/>
        <v>12657</v>
      </c>
      <c r="F201" s="16">
        <f t="shared" si="40"/>
        <v>10791</v>
      </c>
      <c r="G201" s="194">
        <v>478077</v>
      </c>
      <c r="H201" s="4">
        <v>3225</v>
      </c>
      <c r="I201" s="4">
        <v>25698</v>
      </c>
      <c r="J201" s="4">
        <f t="shared" si="36"/>
        <v>1707947</v>
      </c>
      <c r="K201" s="7">
        <f t="shared" si="39"/>
        <v>1474.3456000000006</v>
      </c>
      <c r="L201" s="7">
        <f t="shared" si="35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29">
        <f t="shared" si="42"/>
        <v>10791</v>
      </c>
      <c r="S201" s="72">
        <f t="shared" si="25"/>
        <v>2.6235722885685465E-2</v>
      </c>
      <c r="T201" s="62">
        <f t="shared" si="41"/>
        <v>2.5312278765043977E-2</v>
      </c>
      <c r="U201" s="146"/>
      <c r="V201" s="146"/>
    </row>
    <row r="202" spans="1:22" x14ac:dyDescent="0.25">
      <c r="A202" s="75">
        <v>44093</v>
      </c>
      <c r="B202" s="4">
        <v>9276</v>
      </c>
      <c r="C202" s="7">
        <f t="shared" si="37"/>
        <v>622934</v>
      </c>
      <c r="D202" s="4">
        <f>49+94</f>
        <v>143</v>
      </c>
      <c r="E202" s="7">
        <f t="shared" si="38"/>
        <v>12800</v>
      </c>
      <c r="F202" s="16">
        <f t="shared" si="40"/>
        <v>10154</v>
      </c>
      <c r="G202" s="194">
        <v>488231</v>
      </c>
      <c r="H202" s="4">
        <v>3213</v>
      </c>
      <c r="I202" s="4">
        <v>21093</v>
      </c>
      <c r="J202" s="4">
        <f t="shared" si="36"/>
        <v>1729040</v>
      </c>
      <c r="K202" s="7">
        <f t="shared" si="39"/>
        <v>1492.0336000000825</v>
      </c>
      <c r="L202" s="7">
        <f t="shared" si="35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29">
        <f t="shared" si="42"/>
        <v>10154</v>
      </c>
      <c r="S202" s="155">
        <f t="shared" si="25"/>
        <v>2.6357021566327327E-2</v>
      </c>
      <c r="T202" s="156">
        <f t="shared" si="41"/>
        <v>2.4985701541891066E-2</v>
      </c>
      <c r="U202" s="146"/>
      <c r="V202" s="146"/>
    </row>
    <row r="203" spans="1:22" x14ac:dyDescent="0.25">
      <c r="A203" s="75">
        <v>44094</v>
      </c>
      <c r="B203" s="4">
        <v>8431</v>
      </c>
      <c r="C203" s="7">
        <f t="shared" si="37"/>
        <v>631365</v>
      </c>
      <c r="D203" s="4">
        <f>110+143</f>
        <v>253</v>
      </c>
      <c r="E203" s="7">
        <f t="shared" si="38"/>
        <v>13053</v>
      </c>
      <c r="F203" s="16">
        <f t="shared" si="40"/>
        <v>10148</v>
      </c>
      <c r="G203" s="194">
        <v>498379</v>
      </c>
      <c r="H203" s="4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53">
        <f t="shared" ref="M203:M213" si="43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29">
        <f t="shared" si="42"/>
        <v>10148</v>
      </c>
      <c r="S203" s="185">
        <f t="shared" si="25"/>
        <v>2.7190181184494677E-2</v>
      </c>
      <c r="T203" s="186">
        <f t="shared" si="41"/>
        <v>2.4900896226235127E-2</v>
      </c>
      <c r="U203" s="146"/>
      <c r="V203" s="146"/>
    </row>
    <row r="204" spans="1:22" x14ac:dyDescent="0.25">
      <c r="A204" s="75">
        <v>44095</v>
      </c>
      <c r="B204" s="4">
        <v>8782</v>
      </c>
      <c r="C204" s="7">
        <f t="shared" si="37"/>
        <v>640147</v>
      </c>
      <c r="D204" s="4">
        <v>427</v>
      </c>
      <c r="E204" s="7">
        <f t="shared" si="38"/>
        <v>13480</v>
      </c>
      <c r="F204" s="16">
        <f t="shared" si="40"/>
        <v>10184</v>
      </c>
      <c r="G204" s="194">
        <v>508563</v>
      </c>
      <c r="H204" s="4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53">
        <f t="shared" si="43"/>
        <v>950485</v>
      </c>
      <c r="N204" s="187">
        <v>6401</v>
      </c>
      <c r="O204" s="187">
        <v>138272</v>
      </c>
      <c r="P204" s="204">
        <v>417376</v>
      </c>
      <c r="Q204" s="167">
        <f t="shared" ref="Q204:Q231" si="45">C204-P204-O204-N204</f>
        <v>78098</v>
      </c>
      <c r="R204" s="29">
        <f t="shared" si="42"/>
        <v>10184</v>
      </c>
      <c r="S204" s="185">
        <f t="shared" si="25"/>
        <v>2.8678114204429995E-2</v>
      </c>
      <c r="T204" s="186">
        <f t="shared" si="41"/>
        <v>2.5163102827115671E-2</v>
      </c>
      <c r="U204" s="146"/>
      <c r="V204" s="146"/>
    </row>
    <row r="205" spans="1:22" x14ac:dyDescent="0.25">
      <c r="A205" s="75">
        <v>44096</v>
      </c>
      <c r="B205" s="4">
        <v>12027</v>
      </c>
      <c r="C205" s="7">
        <f t="shared" si="37"/>
        <v>652174</v>
      </c>
      <c r="D205" s="4">
        <v>469</v>
      </c>
      <c r="E205" s="7">
        <f t="shared" si="38"/>
        <v>13949</v>
      </c>
      <c r="F205" s="16">
        <f t="shared" si="40"/>
        <v>8665</v>
      </c>
      <c r="G205" s="194">
        <v>517228</v>
      </c>
      <c r="H205" s="4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53">
        <f t="shared" si="43"/>
        <v>963224</v>
      </c>
      <c r="N205" s="188">
        <v>6521</v>
      </c>
      <c r="O205" s="188">
        <v>140870</v>
      </c>
      <c r="P205" s="188">
        <v>425218</v>
      </c>
      <c r="Q205" s="167">
        <f t="shared" si="45"/>
        <v>79565</v>
      </c>
      <c r="R205" s="29">
        <f t="shared" si="42"/>
        <v>8665</v>
      </c>
      <c r="S205" s="185">
        <f t="shared" si="25"/>
        <v>2.7785812871393506E-2</v>
      </c>
      <c r="T205" s="186">
        <f t="shared" si="41"/>
        <v>2.5525132621262221E-2</v>
      </c>
      <c r="U205" s="146"/>
      <c r="V205" s="146"/>
    </row>
    <row r="206" spans="1:22" x14ac:dyDescent="0.25">
      <c r="A206" s="75">
        <v>44097</v>
      </c>
      <c r="B206" s="4">
        <v>12625</v>
      </c>
      <c r="C206" s="7">
        <f t="shared" si="37"/>
        <v>664799</v>
      </c>
      <c r="D206" s="4">
        <v>423</v>
      </c>
      <c r="E206" s="7">
        <f t="shared" si="38"/>
        <v>14372</v>
      </c>
      <c r="F206" s="16">
        <f t="shared" si="40"/>
        <v>8258</v>
      </c>
      <c r="G206" s="194">
        <v>525486</v>
      </c>
      <c r="H206" s="4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53">
        <f t="shared" si="43"/>
        <v>976244</v>
      </c>
      <c r="N206" s="188">
        <v>6647</v>
      </c>
      <c r="O206" s="188">
        <v>143597</v>
      </c>
      <c r="P206" s="188">
        <v>433450</v>
      </c>
      <c r="Q206" s="167">
        <f t="shared" si="45"/>
        <v>81105</v>
      </c>
      <c r="R206" s="29">
        <f t="shared" si="42"/>
        <v>8258</v>
      </c>
      <c r="S206" s="185">
        <f t="shared" ref="S206:S211" si="46">H206/(C206-E206-G206)</f>
        <v>2.8101263796511955E-2</v>
      </c>
      <c r="T206" s="186">
        <f t="shared" si="41"/>
        <v>2.5870464073500056E-2</v>
      </c>
      <c r="U206" s="146"/>
      <c r="V206" s="146"/>
    </row>
    <row r="207" spans="1:22" x14ac:dyDescent="0.25">
      <c r="A207" s="75">
        <v>44098</v>
      </c>
      <c r="B207" s="150">
        <v>13467</v>
      </c>
      <c r="C207" s="151">
        <f t="shared" si="37"/>
        <v>678266</v>
      </c>
      <c r="D207" s="4">
        <v>391</v>
      </c>
      <c r="E207" s="7">
        <f t="shared" ref="E207:E230" si="47">E206+D207</f>
        <v>14763</v>
      </c>
      <c r="F207" s="16">
        <f t="shared" si="40"/>
        <v>11103</v>
      </c>
      <c r="G207" s="194">
        <v>536589</v>
      </c>
      <c r="H207" s="4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43">
        <f t="shared" si="43"/>
        <v>990464</v>
      </c>
      <c r="N207" s="188">
        <v>6740</v>
      </c>
      <c r="O207" s="188">
        <v>143045</v>
      </c>
      <c r="P207" s="188">
        <v>449054</v>
      </c>
      <c r="Q207" s="167">
        <f t="shared" si="45"/>
        <v>79427</v>
      </c>
      <c r="R207" s="29">
        <f t="shared" si="42"/>
        <v>11103</v>
      </c>
      <c r="S207" s="185">
        <f t="shared" si="46"/>
        <v>2.7790472288321225E-2</v>
      </c>
      <c r="T207" s="186">
        <f t="shared" si="41"/>
        <v>2.6108593924088243E-2</v>
      </c>
      <c r="U207" s="146"/>
      <c r="V207" s="146"/>
    </row>
    <row r="208" spans="1:22" x14ac:dyDescent="0.25">
      <c r="A208" s="75">
        <v>44099</v>
      </c>
      <c r="B208" s="4">
        <v>12969</v>
      </c>
      <c r="C208" s="7">
        <f t="shared" ref="C208:C230" si="48">C207+B208</f>
        <v>691235</v>
      </c>
      <c r="D208" s="4">
        <v>442</v>
      </c>
      <c r="E208" s="7">
        <f t="shared" si="47"/>
        <v>15205</v>
      </c>
      <c r="F208" s="16">
        <f t="shared" si="40"/>
        <v>10335</v>
      </c>
      <c r="G208" s="194">
        <v>546924</v>
      </c>
      <c r="H208" s="4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43">
        <f t="shared" si="43"/>
        <v>1003459</v>
      </c>
      <c r="N208" s="188">
        <v>6798</v>
      </c>
      <c r="O208" s="188">
        <v>145075</v>
      </c>
      <c r="P208" s="188">
        <v>458440</v>
      </c>
      <c r="Q208" s="167">
        <f t="shared" si="45"/>
        <v>80922</v>
      </c>
      <c r="R208" s="29">
        <f t="shared" si="42"/>
        <v>10335</v>
      </c>
      <c r="S208" s="185">
        <f t="shared" si="46"/>
        <v>2.7845336390252971E-2</v>
      </c>
      <c r="T208" s="186">
        <f t="shared" si="41"/>
        <v>2.633639220006305E-2</v>
      </c>
      <c r="U208" s="146"/>
      <c r="V208" s="146"/>
    </row>
    <row r="209" spans="1:22" x14ac:dyDescent="0.25">
      <c r="A209" s="75">
        <v>44100</v>
      </c>
      <c r="B209" s="4">
        <v>11249</v>
      </c>
      <c r="C209" s="7">
        <f t="shared" si="48"/>
        <v>702484</v>
      </c>
      <c r="D209" s="4">
        <v>337</v>
      </c>
      <c r="E209" s="7">
        <f t="shared" si="47"/>
        <v>15542</v>
      </c>
      <c r="F209" s="16">
        <f t="shared" si="40"/>
        <v>9565</v>
      </c>
      <c r="G209" s="194">
        <v>556489</v>
      </c>
      <c r="H209" s="4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43">
        <f t="shared" si="43"/>
        <v>1015700</v>
      </c>
      <c r="N209" s="188">
        <v>6835</v>
      </c>
      <c r="O209" s="188">
        <v>146416</v>
      </c>
      <c r="P209" s="188">
        <v>464913</v>
      </c>
      <c r="Q209" s="167">
        <f t="shared" si="45"/>
        <v>84320</v>
      </c>
      <c r="R209" s="29">
        <f t="shared" si="42"/>
        <v>9565</v>
      </c>
      <c r="S209" s="185">
        <f t="shared" si="46"/>
        <v>2.7849110407579741E-2</v>
      </c>
      <c r="T209" s="186">
        <f t="shared" si="41"/>
        <v>2.6386559187249158E-2</v>
      </c>
      <c r="U209" s="146"/>
      <c r="V209" s="146"/>
    </row>
    <row r="210" spans="1:22" x14ac:dyDescent="0.25">
      <c r="A210" s="75">
        <v>44101</v>
      </c>
      <c r="B210" s="4">
        <v>8841</v>
      </c>
      <c r="C210" s="7">
        <f t="shared" si="48"/>
        <v>711325</v>
      </c>
      <c r="D210" s="4">
        <v>206</v>
      </c>
      <c r="E210" s="7">
        <f t="shared" si="47"/>
        <v>15748</v>
      </c>
      <c r="F210" s="16">
        <f t="shared" si="40"/>
        <v>9446</v>
      </c>
      <c r="G210" s="194">
        <v>565935</v>
      </c>
      <c r="H210" s="4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43">
        <f t="shared" si="43"/>
        <v>1022811</v>
      </c>
      <c r="N210" s="188">
        <v>6874</v>
      </c>
      <c r="O210" s="188">
        <v>147538</v>
      </c>
      <c r="P210" s="188">
        <v>469799</v>
      </c>
      <c r="Q210" s="167">
        <f t="shared" si="45"/>
        <v>87114</v>
      </c>
      <c r="R210" s="29">
        <f t="shared" si="42"/>
        <v>9446</v>
      </c>
      <c r="S210" s="185">
        <f t="shared" si="46"/>
        <v>2.779963283503803E-2</v>
      </c>
      <c r="T210" s="186">
        <f t="shared" si="41"/>
        <v>2.6171945761517535E-2</v>
      </c>
      <c r="U210" s="146"/>
      <c r="V210" s="146"/>
    </row>
    <row r="211" spans="1:22" x14ac:dyDescent="0.25">
      <c r="A211" s="75">
        <v>44102</v>
      </c>
      <c r="B211" s="4">
        <v>11807</v>
      </c>
      <c r="C211" s="7">
        <f t="shared" si="48"/>
        <v>723132</v>
      </c>
      <c r="D211" s="4">
        <v>365</v>
      </c>
      <c r="E211" s="7">
        <f t="shared" si="47"/>
        <v>16113</v>
      </c>
      <c r="F211" s="16">
        <f t="shared" si="40"/>
        <v>10780</v>
      </c>
      <c r="G211" s="194">
        <v>576715</v>
      </c>
      <c r="H211" s="4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43">
        <f t="shared" si="43"/>
        <v>1032754</v>
      </c>
      <c r="N211" s="188">
        <v>6984</v>
      </c>
      <c r="O211" s="188">
        <v>149538</v>
      </c>
      <c r="P211" s="188">
        <v>478119</v>
      </c>
      <c r="Q211" s="167">
        <f t="shared" si="45"/>
        <v>88491</v>
      </c>
      <c r="R211" s="29">
        <f t="shared" si="42"/>
        <v>10780</v>
      </c>
      <c r="S211" s="185">
        <f t="shared" si="46"/>
        <v>2.8226301571709234E-2</v>
      </c>
      <c r="T211" s="186">
        <f>E211/C201</f>
        <v>2.6257296409400676E-2</v>
      </c>
      <c r="U211" s="146"/>
      <c r="V211" s="146"/>
    </row>
    <row r="212" spans="1:22" x14ac:dyDescent="0.25">
      <c r="A212" s="75">
        <v>44103</v>
      </c>
      <c r="B212" s="152">
        <v>13477</v>
      </c>
      <c r="C212" s="7">
        <f t="shared" si="48"/>
        <v>736609</v>
      </c>
      <c r="D212" s="4">
        <v>405</v>
      </c>
      <c r="E212" s="7">
        <f t="shared" si="47"/>
        <v>16518</v>
      </c>
      <c r="F212" s="16">
        <f t="shared" si="40"/>
        <v>9142</v>
      </c>
      <c r="G212" s="194">
        <v>585857</v>
      </c>
      <c r="H212" s="4">
        <v>3768</v>
      </c>
      <c r="I212" s="4">
        <v>25072</v>
      </c>
      <c r="J212" s="4">
        <f t="shared" si="44"/>
        <v>1949789</v>
      </c>
      <c r="K212" s="7">
        <v>1774</v>
      </c>
      <c r="L212" s="66">
        <v>1043210</v>
      </c>
      <c r="M212" s="43">
        <f t="shared" si="43"/>
        <v>1044984</v>
      </c>
      <c r="N212" s="188">
        <v>7083</v>
      </c>
      <c r="O212" s="188">
        <v>151787</v>
      </c>
      <c r="P212" s="188">
        <v>487971</v>
      </c>
      <c r="Q212" s="167">
        <f t="shared" si="45"/>
        <v>89768</v>
      </c>
      <c r="R212" s="29">
        <f t="shared" si="42"/>
        <v>9142</v>
      </c>
      <c r="S212" s="185">
        <f t="shared" ref="S212:S220" si="49">H212/(C212-E212-G212)</f>
        <v>2.8070384552348882E-2</v>
      </c>
      <c r="T212" s="186">
        <f>E212/C202</f>
        <v>2.6516452786330493E-2</v>
      </c>
      <c r="V212" s="146"/>
    </row>
    <row r="213" spans="1:22" x14ac:dyDescent="0.25">
      <c r="A213" s="75">
        <v>44104</v>
      </c>
      <c r="B213" s="16">
        <v>14392</v>
      </c>
      <c r="C213" s="7">
        <f t="shared" si="48"/>
        <v>751001</v>
      </c>
      <c r="D213" s="4">
        <v>418</v>
      </c>
      <c r="E213" s="7">
        <f t="shared" si="47"/>
        <v>16936</v>
      </c>
      <c r="F213" s="16">
        <f t="shared" si="40"/>
        <v>8788</v>
      </c>
      <c r="G213" s="194">
        <v>594645</v>
      </c>
      <c r="H213" s="4">
        <v>3792</v>
      </c>
      <c r="I213" s="4">
        <v>26524</v>
      </c>
      <c r="J213" s="4">
        <f t="shared" si="44"/>
        <v>1976313</v>
      </c>
      <c r="K213" s="153">
        <v>2013</v>
      </c>
      <c r="L213" s="9">
        <v>1055774</v>
      </c>
      <c r="M213" s="182">
        <f t="shared" si="43"/>
        <v>1057787</v>
      </c>
      <c r="N213" s="188">
        <v>7162</v>
      </c>
      <c r="O213" s="188">
        <v>153949</v>
      </c>
      <c r="P213" s="188">
        <v>498519</v>
      </c>
      <c r="Q213" s="167">
        <f t="shared" si="45"/>
        <v>91371</v>
      </c>
      <c r="R213" s="29">
        <f t="shared" si="42"/>
        <v>8788</v>
      </c>
      <c r="S213" s="185">
        <f t="shared" si="49"/>
        <v>2.7198393343853107E-2</v>
      </c>
      <c r="T213" s="186">
        <f>E213/C203</f>
        <v>2.682442010564412E-2</v>
      </c>
      <c r="V213" s="146"/>
    </row>
    <row r="214" spans="1:22" x14ac:dyDescent="0.25">
      <c r="A214" s="75">
        <v>44105</v>
      </c>
      <c r="B214" s="4">
        <v>14001</v>
      </c>
      <c r="C214" s="7">
        <f t="shared" si="48"/>
        <v>765002</v>
      </c>
      <c r="D214" s="149">
        <v>3352</v>
      </c>
      <c r="E214" s="7">
        <f t="shared" si="47"/>
        <v>20288</v>
      </c>
      <c r="F214" s="16">
        <f t="shared" si="40"/>
        <v>8495</v>
      </c>
      <c r="G214" s="194">
        <v>603140</v>
      </c>
      <c r="H214" s="169">
        <v>3799</v>
      </c>
      <c r="I214" s="4">
        <v>26662</v>
      </c>
      <c r="J214" s="4">
        <f t="shared" si="44"/>
        <v>2002975</v>
      </c>
      <c r="K214" s="153">
        <v>1482</v>
      </c>
      <c r="L214" s="9">
        <v>1068705</v>
      </c>
      <c r="M214" s="182">
        <f t="shared" ref="M214:M225" si="50">L214+K214</f>
        <v>1070187</v>
      </c>
      <c r="N214" s="188">
        <v>7226</v>
      </c>
      <c r="O214" s="188">
        <v>155848</v>
      </c>
      <c r="P214" s="188">
        <v>508945</v>
      </c>
      <c r="Q214" s="167">
        <f t="shared" si="45"/>
        <v>92983</v>
      </c>
      <c r="R214" s="29">
        <f t="shared" si="42"/>
        <v>8495</v>
      </c>
      <c r="S214" s="185">
        <f t="shared" si="49"/>
        <v>2.6834023196349612E-2</v>
      </c>
      <c r="T214" s="186">
        <f>E214/C204</f>
        <v>3.1692720578242184E-2</v>
      </c>
      <c r="V214" s="146"/>
    </row>
    <row r="215" spans="1:22" x14ac:dyDescent="0.25">
      <c r="A215" s="75">
        <v>44106</v>
      </c>
      <c r="B215" s="150">
        <v>14687</v>
      </c>
      <c r="C215" s="7">
        <f t="shared" si="48"/>
        <v>779689</v>
      </c>
      <c r="D215" s="4">
        <v>309</v>
      </c>
      <c r="E215" s="7">
        <f t="shared" si="47"/>
        <v>20597</v>
      </c>
      <c r="F215" s="16">
        <f t="shared" si="40"/>
        <v>11375</v>
      </c>
      <c r="G215" s="194">
        <v>614515</v>
      </c>
      <c r="H215" s="169">
        <v>3828</v>
      </c>
      <c r="I215" s="4">
        <v>27537</v>
      </c>
      <c r="J215" s="4">
        <f t="shared" si="44"/>
        <v>2030512</v>
      </c>
      <c r="K215" s="7">
        <v>1492</v>
      </c>
      <c r="L215" s="9">
        <v>1082729</v>
      </c>
      <c r="M215" s="43">
        <f t="shared" si="50"/>
        <v>1084221</v>
      </c>
      <c r="N215" s="188">
        <v>7323</v>
      </c>
      <c r="O215" s="188">
        <v>158001</v>
      </c>
      <c r="P215" s="188">
        <v>520163</v>
      </c>
      <c r="Q215" s="167">
        <f t="shared" si="45"/>
        <v>94202</v>
      </c>
      <c r="R215" s="29">
        <f t="shared" si="42"/>
        <v>11375</v>
      </c>
      <c r="S215" s="185">
        <f t="shared" si="49"/>
        <v>2.6477240501601221E-2</v>
      </c>
      <c r="T215" s="62">
        <f t="shared" ref="T215:T232" si="51">E215/C195</f>
        <v>3.7690239916849805E-2</v>
      </c>
      <c r="V215" s="146"/>
    </row>
    <row r="216" spans="1:22" x14ac:dyDescent="0.25">
      <c r="A216" s="87">
        <v>44107</v>
      </c>
      <c r="B216" s="47">
        <v>11129</v>
      </c>
      <c r="C216" s="66">
        <f t="shared" si="48"/>
        <v>790818</v>
      </c>
      <c r="D216" s="47">
        <v>195</v>
      </c>
      <c r="E216" s="66">
        <f t="shared" si="47"/>
        <v>20792</v>
      </c>
      <c r="F216" s="16">
        <f t="shared" si="40"/>
        <v>11599</v>
      </c>
      <c r="G216" s="194">
        <v>626114</v>
      </c>
      <c r="H216" s="169">
        <v>3820</v>
      </c>
      <c r="I216" s="47">
        <v>20525</v>
      </c>
      <c r="J216" s="47">
        <f t="shared" si="44"/>
        <v>2051037</v>
      </c>
      <c r="K216" s="66">
        <v>1499</v>
      </c>
      <c r="L216" s="66">
        <v>1095695</v>
      </c>
      <c r="M216" s="183">
        <f t="shared" si="50"/>
        <v>1097194</v>
      </c>
      <c r="N216" s="188">
        <v>7387</v>
      </c>
      <c r="O216" s="188">
        <v>159347</v>
      </c>
      <c r="P216" s="188">
        <v>527803</v>
      </c>
      <c r="Q216" s="167">
        <f t="shared" si="45"/>
        <v>96281</v>
      </c>
      <c r="R216" s="29">
        <f t="shared" si="42"/>
        <v>11599</v>
      </c>
      <c r="S216" s="185">
        <f t="shared" si="49"/>
        <v>2.6543999110567568E-2</v>
      </c>
      <c r="T216" s="62">
        <f t="shared" si="51"/>
        <v>3.7426850056791895E-2</v>
      </c>
      <c r="V216" s="146"/>
    </row>
    <row r="217" spans="1:22" x14ac:dyDescent="0.25">
      <c r="A217" s="75">
        <v>44108</v>
      </c>
      <c r="B217" s="4">
        <v>7668</v>
      </c>
      <c r="C217" s="7">
        <f t="shared" si="48"/>
        <v>798486</v>
      </c>
      <c r="D217" s="4">
        <v>222</v>
      </c>
      <c r="E217" s="7">
        <f t="shared" si="47"/>
        <v>21014</v>
      </c>
      <c r="F217" s="16">
        <f t="shared" si="40"/>
        <v>10558</v>
      </c>
      <c r="G217" s="194">
        <v>636672</v>
      </c>
      <c r="H217" s="169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43">
        <f t="shared" si="50"/>
        <v>1104572</v>
      </c>
      <c r="N217" s="188">
        <v>7425</v>
      </c>
      <c r="O217" s="188">
        <v>160401</v>
      </c>
      <c r="P217" s="188">
        <v>533573</v>
      </c>
      <c r="Q217" s="167">
        <f t="shared" si="45"/>
        <v>97087</v>
      </c>
      <c r="R217" s="29">
        <f t="shared" si="42"/>
        <v>10558</v>
      </c>
      <c r="S217" s="185">
        <f t="shared" si="49"/>
        <v>2.8053977272727272E-2</v>
      </c>
      <c r="T217" s="62">
        <f t="shared" si="51"/>
        <v>3.7163584144197674E-2</v>
      </c>
      <c r="V217" s="146"/>
    </row>
    <row r="218" spans="1:22" x14ac:dyDescent="0.25">
      <c r="A218" s="75">
        <v>44109</v>
      </c>
      <c r="B218" s="161">
        <v>11242</v>
      </c>
      <c r="C218" s="7">
        <f t="shared" si="48"/>
        <v>809728</v>
      </c>
      <c r="D218" s="4">
        <v>451</v>
      </c>
      <c r="E218" s="7">
        <f t="shared" si="47"/>
        <v>21465</v>
      </c>
      <c r="F218" s="16">
        <f t="shared" si="40"/>
        <v>12345</v>
      </c>
      <c r="G218" s="194">
        <v>649017</v>
      </c>
      <c r="H218" s="169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43">
        <f t="shared" si="50"/>
        <v>1114977</v>
      </c>
      <c r="N218" s="188">
        <v>7503</v>
      </c>
      <c r="O218" s="188">
        <v>162682</v>
      </c>
      <c r="P218" s="188">
        <v>544916</v>
      </c>
      <c r="Q218" s="167">
        <f t="shared" si="45"/>
        <v>94627</v>
      </c>
      <c r="R218" s="29">
        <f t="shared" si="42"/>
        <v>12345</v>
      </c>
      <c r="S218" s="185">
        <f t="shared" si="49"/>
        <v>2.856814558407423E-2</v>
      </c>
      <c r="T218" s="62">
        <f t="shared" si="51"/>
        <v>3.7179260675722019E-2</v>
      </c>
      <c r="V218" s="146"/>
    </row>
    <row r="219" spans="1:22" x14ac:dyDescent="0.25">
      <c r="A219" s="75">
        <v>44110</v>
      </c>
      <c r="B219" s="161">
        <v>14740</v>
      </c>
      <c r="C219" s="7">
        <f t="shared" si="48"/>
        <v>824468</v>
      </c>
      <c r="D219" s="4">
        <v>359</v>
      </c>
      <c r="E219" s="7">
        <f t="shared" si="47"/>
        <v>21824</v>
      </c>
      <c r="F219" s="16">
        <f t="shared" si="40"/>
        <v>11255</v>
      </c>
      <c r="G219" s="194">
        <v>660272</v>
      </c>
      <c r="H219" s="169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43">
        <f t="shared" si="50"/>
        <v>1128945</v>
      </c>
      <c r="N219" s="188">
        <v>7581</v>
      </c>
      <c r="O219" s="188">
        <v>165737</v>
      </c>
      <c r="P219" s="188">
        <v>556132</v>
      </c>
      <c r="Q219" s="167">
        <f t="shared" si="45"/>
        <v>95018</v>
      </c>
      <c r="R219" s="29">
        <f t="shared" si="42"/>
        <v>11255</v>
      </c>
      <c r="S219" s="185">
        <f t="shared" si="49"/>
        <v>2.8144578990250892E-2</v>
      </c>
      <c r="T219" s="62">
        <f t="shared" si="51"/>
        <v>3.7051876702002676E-2</v>
      </c>
      <c r="V219" s="146"/>
    </row>
    <row r="220" spans="1:22" x14ac:dyDescent="0.25">
      <c r="A220" s="75">
        <v>44111</v>
      </c>
      <c r="B220" s="161">
        <v>16447</v>
      </c>
      <c r="C220" s="7">
        <f t="shared" si="48"/>
        <v>840915</v>
      </c>
      <c r="D220" s="4">
        <v>401</v>
      </c>
      <c r="E220" s="7">
        <f t="shared" si="47"/>
        <v>22225</v>
      </c>
      <c r="F220" s="16">
        <f t="shared" si="40"/>
        <v>10453</v>
      </c>
      <c r="G220" s="194">
        <v>670725</v>
      </c>
      <c r="H220" s="169">
        <v>3997</v>
      </c>
      <c r="I220" s="162">
        <v>29441</v>
      </c>
      <c r="J220" s="4">
        <f t="shared" si="44"/>
        <v>2140435</v>
      </c>
      <c r="K220" s="7">
        <v>1542</v>
      </c>
      <c r="L220" s="7">
        <v>1142661</v>
      </c>
      <c r="M220" s="43">
        <f t="shared" si="50"/>
        <v>1144203</v>
      </c>
      <c r="N220" s="188">
        <v>7669</v>
      </c>
      <c r="O220" s="188">
        <v>168593</v>
      </c>
      <c r="P220" s="188">
        <v>568246</v>
      </c>
      <c r="Q220" s="167">
        <f t="shared" si="45"/>
        <v>96407</v>
      </c>
      <c r="R220" s="29">
        <f t="shared" si="42"/>
        <v>10453</v>
      </c>
      <c r="S220" s="185">
        <f t="shared" si="49"/>
        <v>2.7013145000506878E-2</v>
      </c>
      <c r="T220" s="62">
        <f t="shared" si="51"/>
        <v>3.6936213776335228E-2</v>
      </c>
      <c r="V220" s="146"/>
    </row>
    <row r="221" spans="1:22" x14ac:dyDescent="0.25">
      <c r="A221" s="75">
        <v>44112</v>
      </c>
      <c r="B221" s="4">
        <v>15454</v>
      </c>
      <c r="C221" s="16">
        <f t="shared" si="48"/>
        <v>856369</v>
      </c>
      <c r="D221" s="4">
        <v>485</v>
      </c>
      <c r="E221" s="7">
        <f t="shared" si="47"/>
        <v>22710</v>
      </c>
      <c r="F221" s="16">
        <f t="shared" si="40"/>
        <v>14119</v>
      </c>
      <c r="G221" s="194">
        <v>684844</v>
      </c>
      <c r="H221" s="169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43">
        <f t="shared" si="50"/>
        <v>1157212</v>
      </c>
      <c r="N221" s="188">
        <v>7761</v>
      </c>
      <c r="O221" s="188">
        <v>171322</v>
      </c>
      <c r="P221" s="188">
        <v>578517</v>
      </c>
      <c r="Q221" s="167">
        <f t="shared" si="45"/>
        <v>98769</v>
      </c>
      <c r="R221" s="29">
        <f t="shared" si="42"/>
        <v>14119</v>
      </c>
      <c r="S221" s="185">
        <f t="shared" ref="S221:S227" si="52">H221/(C221-E221-G221)</f>
        <v>2.7167960219063939E-2</v>
      </c>
      <c r="T221" s="62">
        <f t="shared" si="51"/>
        <v>3.7007584028889054E-2</v>
      </c>
      <c r="V221" s="146"/>
    </row>
    <row r="222" spans="1:22" x14ac:dyDescent="0.25">
      <c r="A222" s="163">
        <v>44113</v>
      </c>
      <c r="B222" s="164">
        <v>15099</v>
      </c>
      <c r="C222" s="16">
        <f t="shared" si="48"/>
        <v>871468</v>
      </c>
      <c r="D222" s="165">
        <v>514</v>
      </c>
      <c r="E222" s="66">
        <f t="shared" si="47"/>
        <v>23224</v>
      </c>
      <c r="F222" s="16">
        <f t="shared" si="40"/>
        <v>12297</v>
      </c>
      <c r="G222" s="194">
        <v>697141</v>
      </c>
      <c r="H222" s="169">
        <v>4092</v>
      </c>
      <c r="I222" s="47">
        <v>25174</v>
      </c>
      <c r="J222" s="47">
        <f t="shared" si="44"/>
        <v>2191450</v>
      </c>
      <c r="K222" s="66">
        <v>1564</v>
      </c>
      <c r="L222" s="66">
        <v>1172099</v>
      </c>
      <c r="M222" s="183">
        <f t="shared" si="50"/>
        <v>1173663</v>
      </c>
      <c r="N222" s="188">
        <v>7817</v>
      </c>
      <c r="O222" s="188">
        <v>174267</v>
      </c>
      <c r="P222" s="188">
        <v>588788</v>
      </c>
      <c r="Q222" s="167">
        <f t="shared" si="45"/>
        <v>100596</v>
      </c>
      <c r="R222" s="29">
        <f t="shared" si="42"/>
        <v>12297</v>
      </c>
      <c r="S222" s="185">
        <f t="shared" si="52"/>
        <v>2.7080865369979418E-2</v>
      </c>
      <c r="T222" s="62">
        <f t="shared" si="51"/>
        <v>3.7281638183178312E-2</v>
      </c>
      <c r="V222" s="146"/>
    </row>
    <row r="223" spans="1:22" x14ac:dyDescent="0.25">
      <c r="A223" s="166">
        <v>44114</v>
      </c>
      <c r="B223" s="167">
        <v>12414</v>
      </c>
      <c r="C223" s="16">
        <f t="shared" si="48"/>
        <v>883882</v>
      </c>
      <c r="D223" s="167">
        <v>357</v>
      </c>
      <c r="E223" s="168">
        <f t="shared" si="47"/>
        <v>23581</v>
      </c>
      <c r="F223" s="16">
        <f t="shared" si="40"/>
        <v>12323</v>
      </c>
      <c r="G223" s="194">
        <v>709464</v>
      </c>
      <c r="H223" s="169">
        <v>4200</v>
      </c>
      <c r="I223" s="167">
        <v>19871</v>
      </c>
      <c r="J223" s="167">
        <f t="shared" si="44"/>
        <v>2211321</v>
      </c>
      <c r="K223" s="168">
        <v>1566</v>
      </c>
      <c r="L223" s="168">
        <v>1182752</v>
      </c>
      <c r="M223" s="184">
        <f t="shared" si="50"/>
        <v>1184318</v>
      </c>
      <c r="N223" s="188">
        <v>7886</v>
      </c>
      <c r="O223" s="188">
        <v>176230</v>
      </c>
      <c r="P223" s="188">
        <v>594738</v>
      </c>
      <c r="Q223" s="167">
        <f t="shared" si="45"/>
        <v>105028</v>
      </c>
      <c r="R223" s="29">
        <f t="shared" si="42"/>
        <v>12323</v>
      </c>
      <c r="S223" s="185">
        <f t="shared" si="52"/>
        <v>2.7844626981443545E-2</v>
      </c>
      <c r="T223" s="62">
        <f t="shared" si="51"/>
        <v>3.7349235386820619E-2</v>
      </c>
      <c r="V223" s="146"/>
    </row>
    <row r="224" spans="1:22" x14ac:dyDescent="0.25">
      <c r="A224" s="191">
        <v>44115</v>
      </c>
      <c r="B224" s="192">
        <v>10324</v>
      </c>
      <c r="C224" s="199">
        <f t="shared" si="48"/>
        <v>894206</v>
      </c>
      <c r="D224" s="192">
        <v>287</v>
      </c>
      <c r="E224" s="193">
        <f t="shared" si="47"/>
        <v>23868</v>
      </c>
      <c r="F224" s="16">
        <f t="shared" si="40"/>
        <v>11916</v>
      </c>
      <c r="G224" s="194">
        <v>721380</v>
      </c>
      <c r="H224" s="195">
        <v>4237</v>
      </c>
      <c r="I224" s="192">
        <v>14237</v>
      </c>
      <c r="J224" s="199">
        <v>2225558</v>
      </c>
      <c r="K224" s="193">
        <v>1567</v>
      </c>
      <c r="L224" s="193">
        <v>1189378</v>
      </c>
      <c r="M224" s="200">
        <f t="shared" si="50"/>
        <v>1190945</v>
      </c>
      <c r="N224" s="196">
        <v>7932</v>
      </c>
      <c r="O224" s="196">
        <v>177557</v>
      </c>
      <c r="P224" s="196">
        <v>599352</v>
      </c>
      <c r="Q224" s="192">
        <f t="shared" si="45"/>
        <v>109365</v>
      </c>
      <c r="R224" s="29">
        <f t="shared" si="42"/>
        <v>11916</v>
      </c>
      <c r="S224" s="197">
        <f t="shared" si="52"/>
        <v>2.8444259455685496E-2</v>
      </c>
      <c r="T224" s="156">
        <f t="shared" si="51"/>
        <v>3.7285186058827115E-2</v>
      </c>
      <c r="V224" s="146"/>
    </row>
    <row r="225" spans="1:22" x14ac:dyDescent="0.25">
      <c r="A225" s="158">
        <v>44116</v>
      </c>
      <c r="B225" s="4">
        <v>9524</v>
      </c>
      <c r="C225" s="16">
        <f t="shared" si="48"/>
        <v>903730</v>
      </c>
      <c r="D225" s="4">
        <v>318</v>
      </c>
      <c r="E225" s="7">
        <f t="shared" si="47"/>
        <v>24186</v>
      </c>
      <c r="F225" s="16">
        <f t="shared" si="40"/>
        <v>11202</v>
      </c>
      <c r="G225" s="198">
        <v>732582</v>
      </c>
      <c r="H225" s="16">
        <v>4287</v>
      </c>
      <c r="I225" s="4">
        <v>13956</v>
      </c>
      <c r="J225" s="16">
        <f t="shared" ref="J225:J231" si="53">J224+I225</f>
        <v>2239514</v>
      </c>
      <c r="K225" s="7">
        <v>1567</v>
      </c>
      <c r="L225" s="7">
        <v>1196534</v>
      </c>
      <c r="M225" s="12">
        <f t="shared" si="50"/>
        <v>1198101</v>
      </c>
      <c r="N225" s="9">
        <v>7963</v>
      </c>
      <c r="O225" s="9">
        <v>179298</v>
      </c>
      <c r="P225" s="9">
        <v>608522</v>
      </c>
      <c r="Q225" s="4">
        <f t="shared" si="45"/>
        <v>107947</v>
      </c>
      <c r="R225" s="29">
        <f t="shared" si="42"/>
        <v>11202</v>
      </c>
      <c r="S225" s="72">
        <f t="shared" si="52"/>
        <v>2.9170806058709055E-2</v>
      </c>
      <c r="T225" s="62">
        <f t="shared" si="51"/>
        <v>3.7085195055307323E-2</v>
      </c>
      <c r="V225" s="146"/>
    </row>
    <row r="226" spans="1:22" x14ac:dyDescent="0.25">
      <c r="A226" s="158">
        <v>44117</v>
      </c>
      <c r="B226" s="4">
        <v>13305</v>
      </c>
      <c r="C226" s="16">
        <f t="shared" si="48"/>
        <v>917035</v>
      </c>
      <c r="D226" s="4">
        <v>385</v>
      </c>
      <c r="E226" s="7">
        <f t="shared" si="47"/>
        <v>24571</v>
      </c>
      <c r="F226" s="16">
        <f t="shared" si="40"/>
        <v>9653</v>
      </c>
      <c r="G226" s="198">
        <v>742235</v>
      </c>
      <c r="H226" s="16">
        <v>4294</v>
      </c>
      <c r="I226" s="16">
        <v>20544</v>
      </c>
      <c r="J226" s="16">
        <f t="shared" si="53"/>
        <v>2260058</v>
      </c>
      <c r="K226" s="7">
        <v>1574</v>
      </c>
      <c r="L226" s="7">
        <v>1207475</v>
      </c>
      <c r="M226" s="7">
        <f t="shared" ref="M226:M231" si="54">K226+L226</f>
        <v>1209049</v>
      </c>
      <c r="N226" s="9">
        <v>8033</v>
      </c>
      <c r="O226" s="9">
        <v>182045</v>
      </c>
      <c r="P226" s="9">
        <v>619199</v>
      </c>
      <c r="Q226" s="4">
        <f t="shared" si="45"/>
        <v>107758</v>
      </c>
      <c r="R226" s="29">
        <f t="shared" si="42"/>
        <v>9653</v>
      </c>
      <c r="S226" s="72">
        <f t="shared" si="52"/>
        <v>2.8583029907674282E-2</v>
      </c>
      <c r="T226" s="62">
        <f t="shared" si="51"/>
        <v>3.6960043562039052E-2</v>
      </c>
      <c r="V226" s="146"/>
    </row>
    <row r="227" spans="1:22" x14ac:dyDescent="0.25">
      <c r="A227" s="158">
        <v>44118</v>
      </c>
      <c r="B227" s="4">
        <v>14932</v>
      </c>
      <c r="C227" s="16">
        <f t="shared" si="48"/>
        <v>931967</v>
      </c>
      <c r="D227" s="4">
        <v>350</v>
      </c>
      <c r="E227" s="7">
        <f t="shared" si="47"/>
        <v>24921</v>
      </c>
      <c r="F227" s="16">
        <f t="shared" si="40"/>
        <v>8911</v>
      </c>
      <c r="G227" s="198">
        <v>751146</v>
      </c>
      <c r="H227" s="16">
        <v>4316</v>
      </c>
      <c r="I227" s="4">
        <v>23519</v>
      </c>
      <c r="J227" s="16">
        <f t="shared" si="53"/>
        <v>2283577</v>
      </c>
      <c r="K227" s="7">
        <v>1574</v>
      </c>
      <c r="L227" s="7">
        <v>1219715</v>
      </c>
      <c r="M227" s="7">
        <f t="shared" si="54"/>
        <v>1221289</v>
      </c>
      <c r="N227" s="9">
        <v>8098</v>
      </c>
      <c r="O227" s="9">
        <v>184890</v>
      </c>
      <c r="P227" s="9">
        <v>629734</v>
      </c>
      <c r="Q227" s="4">
        <f t="shared" si="45"/>
        <v>109245</v>
      </c>
      <c r="R227" s="29">
        <f t="shared" si="42"/>
        <v>8911</v>
      </c>
      <c r="S227" s="72">
        <f t="shared" si="52"/>
        <v>2.7684413085311096E-2</v>
      </c>
      <c r="T227" s="62">
        <f t="shared" si="51"/>
        <v>3.6742222078063769E-2</v>
      </c>
      <c r="V227" s="146"/>
    </row>
    <row r="228" spans="1:22" x14ac:dyDescent="0.25">
      <c r="A228" s="158">
        <v>44119</v>
      </c>
      <c r="B228" s="149">
        <v>17096</v>
      </c>
      <c r="C228" s="16">
        <f t="shared" si="48"/>
        <v>949063</v>
      </c>
      <c r="D228" s="4">
        <v>421</v>
      </c>
      <c r="E228" s="7">
        <f t="shared" si="47"/>
        <v>25342</v>
      </c>
      <c r="F228" s="16">
        <f t="shared" si="40"/>
        <v>13713</v>
      </c>
      <c r="G228" s="198">
        <v>764859</v>
      </c>
      <c r="H228" s="16">
        <v>4278</v>
      </c>
      <c r="I228" s="4">
        <v>27662</v>
      </c>
      <c r="J228" s="16">
        <f t="shared" si="53"/>
        <v>2311239</v>
      </c>
      <c r="K228" s="7">
        <v>1575</v>
      </c>
      <c r="L228" s="7">
        <v>1234321</v>
      </c>
      <c r="M228" s="7">
        <f t="shared" si="54"/>
        <v>1235896</v>
      </c>
      <c r="N228" s="9">
        <v>8172</v>
      </c>
      <c r="O228" s="9">
        <v>187747</v>
      </c>
      <c r="P228" s="9">
        <v>642465</v>
      </c>
      <c r="Q228" s="4">
        <f t="shared" si="45"/>
        <v>110679</v>
      </c>
      <c r="R228" s="29">
        <f t="shared" si="42"/>
        <v>13713</v>
      </c>
      <c r="S228" s="72">
        <f t="shared" ref="S228:S245" si="55">H228/(C228-E228-G228)</f>
        <v>2.692903274540167E-2</v>
      </c>
      <c r="T228" s="62">
        <f t="shared" si="51"/>
        <v>3.6661916714286751E-2</v>
      </c>
      <c r="V228" s="146"/>
    </row>
    <row r="229" spans="1:22" x14ac:dyDescent="0.25">
      <c r="A229" s="158">
        <v>44120</v>
      </c>
      <c r="B229" s="16">
        <v>16546</v>
      </c>
      <c r="C229" s="16">
        <f t="shared" si="48"/>
        <v>965609</v>
      </c>
      <c r="D229" s="4">
        <v>379</v>
      </c>
      <c r="E229" s="7">
        <f t="shared" si="47"/>
        <v>25721</v>
      </c>
      <c r="F229" s="16">
        <f t="shared" si="40"/>
        <v>13642</v>
      </c>
      <c r="G229" s="198">
        <v>778501</v>
      </c>
      <c r="H229" s="16">
        <v>4346</v>
      </c>
      <c r="I229" s="4">
        <v>27412</v>
      </c>
      <c r="J229" s="16">
        <f t="shared" si="53"/>
        <v>2338651</v>
      </c>
      <c r="K229" s="7">
        <v>1597</v>
      </c>
      <c r="L229" s="7">
        <v>1248101</v>
      </c>
      <c r="M229" s="7">
        <f t="shared" si="54"/>
        <v>1249698</v>
      </c>
      <c r="N229" s="9">
        <v>8249</v>
      </c>
      <c r="O229" s="9">
        <v>190484</v>
      </c>
      <c r="P229" s="9">
        <v>653179</v>
      </c>
      <c r="Q229" s="4">
        <f t="shared" si="45"/>
        <v>113697</v>
      </c>
      <c r="R229" s="29">
        <f t="shared" si="42"/>
        <v>13642</v>
      </c>
      <c r="S229" s="72">
        <f t="shared" si="55"/>
        <v>2.6929058722201912E-2</v>
      </c>
      <c r="T229" s="62">
        <f t="shared" si="51"/>
        <v>3.6614357052972023E-2</v>
      </c>
      <c r="V229" s="146"/>
    </row>
    <row r="230" spans="1:22" x14ac:dyDescent="0.25">
      <c r="A230" s="158">
        <v>44121</v>
      </c>
      <c r="B230" s="16">
        <v>13510</v>
      </c>
      <c r="C230" s="16">
        <f t="shared" si="48"/>
        <v>979119</v>
      </c>
      <c r="D230" s="4">
        <v>383</v>
      </c>
      <c r="E230" s="7">
        <f t="shared" si="47"/>
        <v>26104</v>
      </c>
      <c r="F230" s="16">
        <f t="shared" si="40"/>
        <v>12673</v>
      </c>
      <c r="G230" s="198">
        <v>791174</v>
      </c>
      <c r="H230" s="16">
        <v>4386</v>
      </c>
      <c r="I230" s="4">
        <v>20955</v>
      </c>
      <c r="J230" s="16">
        <f t="shared" si="53"/>
        <v>2359606</v>
      </c>
      <c r="K230" s="7">
        <v>1611</v>
      </c>
      <c r="L230" s="7">
        <v>1260920</v>
      </c>
      <c r="M230" s="7">
        <f t="shared" si="54"/>
        <v>1262531</v>
      </c>
      <c r="N230" s="9">
        <v>8311</v>
      </c>
      <c r="O230" s="9">
        <v>192192</v>
      </c>
      <c r="P230" s="9">
        <v>661955</v>
      </c>
      <c r="Q230" s="4">
        <f t="shared" si="45"/>
        <v>116661</v>
      </c>
      <c r="R230" s="29">
        <f t="shared" si="42"/>
        <v>12673</v>
      </c>
      <c r="S230" s="72">
        <f t="shared" si="55"/>
        <v>2.7100672882644075E-2</v>
      </c>
      <c r="T230" s="62">
        <f t="shared" si="51"/>
        <v>3.6697712016307595E-2</v>
      </c>
      <c r="V230" s="146"/>
    </row>
    <row r="231" spans="1:22" x14ac:dyDescent="0.25">
      <c r="A231" s="158">
        <v>44122</v>
      </c>
      <c r="B231" s="16">
        <v>10561</v>
      </c>
      <c r="C231" s="16">
        <f t="shared" ref="C231:C241" si="56">C230+B231</f>
        <v>989680</v>
      </c>
      <c r="D231" s="4">
        <v>161</v>
      </c>
      <c r="E231" s="7">
        <f t="shared" ref="E231:E239" si="57">E230+D231</f>
        <v>26265</v>
      </c>
      <c r="F231" s="16">
        <f t="shared" si="40"/>
        <v>12791</v>
      </c>
      <c r="G231" s="198">
        <v>803965</v>
      </c>
      <c r="H231" s="16">
        <v>4387</v>
      </c>
      <c r="I231" s="4">
        <v>13890</v>
      </c>
      <c r="J231" s="16">
        <f t="shared" si="53"/>
        <v>2373496</v>
      </c>
      <c r="K231" s="7">
        <v>1617</v>
      </c>
      <c r="L231" s="7">
        <v>1269203</v>
      </c>
      <c r="M231" s="4">
        <f t="shared" si="54"/>
        <v>1270820</v>
      </c>
      <c r="N231" s="9">
        <v>8370</v>
      </c>
      <c r="O231" s="9">
        <v>193297</v>
      </c>
      <c r="P231" s="9">
        <v>669231</v>
      </c>
      <c r="Q231" s="4">
        <f t="shared" si="45"/>
        <v>118782</v>
      </c>
      <c r="R231" s="29">
        <f t="shared" si="42"/>
        <v>12791</v>
      </c>
      <c r="S231" s="72">
        <f t="shared" si="55"/>
        <v>2.751332706177485E-2</v>
      </c>
      <c r="T231" s="62">
        <f t="shared" si="51"/>
        <v>3.6321169578998024E-2</v>
      </c>
      <c r="V231" s="146"/>
    </row>
    <row r="232" spans="1:22" x14ac:dyDescent="0.25">
      <c r="A232" s="158">
        <v>44123</v>
      </c>
      <c r="B232" s="16">
        <v>12982</v>
      </c>
      <c r="C232" s="16">
        <f t="shared" si="56"/>
        <v>1002662</v>
      </c>
      <c r="D232" s="4">
        <v>448</v>
      </c>
      <c r="E232" s="7">
        <f t="shared" si="57"/>
        <v>26713</v>
      </c>
      <c r="F232" s="16">
        <f t="shared" si="40"/>
        <v>12282</v>
      </c>
      <c r="G232" s="198">
        <v>816247</v>
      </c>
      <c r="H232" s="16">
        <v>4392</v>
      </c>
      <c r="I232" s="4">
        <v>28395</v>
      </c>
      <c r="J232" s="16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29">
        <f t="shared" si="42"/>
        <v>12282</v>
      </c>
      <c r="S232" s="72">
        <f t="shared" si="55"/>
        <v>2.7501221024157495E-2</v>
      </c>
      <c r="T232" s="62">
        <f t="shared" si="51"/>
        <v>3.6264829780792797E-2</v>
      </c>
      <c r="V232" s="146"/>
    </row>
    <row r="233" spans="1:22" x14ac:dyDescent="0.25">
      <c r="A233" s="158">
        <v>44124</v>
      </c>
      <c r="B233" s="16">
        <v>16337</v>
      </c>
      <c r="C233" s="16">
        <f t="shared" si="56"/>
        <v>1018999</v>
      </c>
      <c r="D233" s="4">
        <v>382</v>
      </c>
      <c r="E233" s="7">
        <f t="shared" si="57"/>
        <v>27095</v>
      </c>
      <c r="F233" s="16">
        <f t="shared" si="40"/>
        <v>13400</v>
      </c>
      <c r="G233" s="198">
        <v>829647</v>
      </c>
      <c r="H233" s="16">
        <v>4451</v>
      </c>
      <c r="I233" s="16">
        <v>37474</v>
      </c>
      <c r="J233" s="16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29">
        <f t="shared" si="42"/>
        <v>13400</v>
      </c>
      <c r="S233" s="72">
        <f t="shared" si="55"/>
        <v>2.7431790307968225E-2</v>
      </c>
      <c r="T233" s="62">
        <f t="shared" ref="T233:T245" si="58">E233/C213</f>
        <v>3.6078513876812414E-2</v>
      </c>
      <c r="V233" s="146"/>
    </row>
    <row r="234" spans="1:22" x14ac:dyDescent="0.25">
      <c r="A234" s="158">
        <v>44125</v>
      </c>
      <c r="B234" s="201">
        <v>18326</v>
      </c>
      <c r="C234" s="16">
        <f t="shared" si="56"/>
        <v>1037325</v>
      </c>
      <c r="D234" s="4">
        <v>423</v>
      </c>
      <c r="E234" s="7">
        <f t="shared" si="57"/>
        <v>27518</v>
      </c>
      <c r="F234" s="16">
        <f t="shared" si="40"/>
        <v>10873</v>
      </c>
      <c r="G234" s="198">
        <v>840520</v>
      </c>
      <c r="H234" s="16">
        <v>4573</v>
      </c>
      <c r="I234" s="16">
        <v>38340</v>
      </c>
      <c r="J234" s="16">
        <f t="shared" ref="J234:J239" si="59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6">
        <f>C234-N234-O234-P234</f>
        <v>124454</v>
      </c>
      <c r="R234" s="29">
        <f t="shared" si="42"/>
        <v>10873</v>
      </c>
      <c r="S234" s="72">
        <f t="shared" si="55"/>
        <v>2.7013296945424044E-2</v>
      </c>
      <c r="T234" s="62">
        <f t="shared" si="58"/>
        <v>3.597114778784892E-2</v>
      </c>
      <c r="V234" s="146"/>
    </row>
    <row r="235" spans="1:22" x14ac:dyDescent="0.25">
      <c r="A235" s="158">
        <v>44126</v>
      </c>
      <c r="B235" s="16">
        <v>16325</v>
      </c>
      <c r="C235" s="16">
        <f t="shared" si="56"/>
        <v>1053650</v>
      </c>
      <c r="D235" s="205">
        <v>437</v>
      </c>
      <c r="E235" s="206">
        <f t="shared" si="57"/>
        <v>27955</v>
      </c>
      <c r="F235" s="16">
        <f t="shared" si="40"/>
        <v>11334</v>
      </c>
      <c r="G235" s="207">
        <v>851854</v>
      </c>
      <c r="H235" s="206">
        <v>4611</v>
      </c>
      <c r="I235" s="206">
        <v>39196</v>
      </c>
      <c r="J235" s="206">
        <f t="shared" si="59"/>
        <v>2741416</v>
      </c>
      <c r="K235" s="206">
        <v>1832</v>
      </c>
      <c r="L235" s="206">
        <v>1332741</v>
      </c>
      <c r="M235" s="206">
        <f>L235+K235</f>
        <v>1334573</v>
      </c>
      <c r="N235" s="206">
        <v>8614</v>
      </c>
      <c r="O235" s="206">
        <v>205085</v>
      </c>
      <c r="P235" s="206">
        <v>714929</v>
      </c>
      <c r="Q235" s="206">
        <f>C235-N235-O235-P235</f>
        <v>125022</v>
      </c>
      <c r="R235" s="207">
        <f t="shared" si="42"/>
        <v>11334</v>
      </c>
      <c r="S235" s="72">
        <f t="shared" si="55"/>
        <v>2.6524237665452914E-2</v>
      </c>
      <c r="T235" s="62">
        <f t="shared" si="58"/>
        <v>3.5854039238722109E-2</v>
      </c>
      <c r="V235" s="146"/>
    </row>
    <row r="236" spans="1:22" x14ac:dyDescent="0.25">
      <c r="A236" s="158">
        <v>44127</v>
      </c>
      <c r="B236" s="16">
        <v>15718</v>
      </c>
      <c r="C236" s="16">
        <f t="shared" si="56"/>
        <v>1069368</v>
      </c>
      <c r="D236" s="205">
        <v>382</v>
      </c>
      <c r="E236" s="206">
        <f t="shared" si="57"/>
        <v>28337</v>
      </c>
      <c r="F236" s="16">
        <f t="shared" si="40"/>
        <v>14841</v>
      </c>
      <c r="G236" s="207">
        <v>866695</v>
      </c>
      <c r="H236" s="206">
        <v>4696</v>
      </c>
      <c r="I236" s="206">
        <v>35671</v>
      </c>
      <c r="J236" s="206">
        <f t="shared" si="59"/>
        <v>2777087</v>
      </c>
      <c r="K236" s="206">
        <v>1839</v>
      </c>
      <c r="L236" s="206">
        <v>1348372</v>
      </c>
      <c r="M236" s="206">
        <f t="shared" ref="M236:M298" si="60">L236+K236</f>
        <v>1350211</v>
      </c>
      <c r="N236" s="206">
        <v>8671</v>
      </c>
      <c r="O236" s="208">
        <v>208116</v>
      </c>
      <c r="P236" s="208">
        <v>727467</v>
      </c>
      <c r="Q236" s="206">
        <f t="shared" ref="Q236:Q298" si="61">C236-N236-O236-P236</f>
        <v>125114</v>
      </c>
      <c r="R236" s="207">
        <f t="shared" si="42"/>
        <v>14841</v>
      </c>
      <c r="S236" s="72">
        <f t="shared" si="55"/>
        <v>2.6936490455212923E-2</v>
      </c>
      <c r="T236" s="62">
        <f t="shared" si="58"/>
        <v>3.5832517722156045E-2</v>
      </c>
      <c r="V236" s="146"/>
    </row>
    <row r="237" spans="1:22" x14ac:dyDescent="0.25">
      <c r="A237" s="158">
        <v>44128</v>
      </c>
      <c r="B237" s="16">
        <v>11968</v>
      </c>
      <c r="C237" s="16">
        <f t="shared" si="56"/>
        <v>1081336</v>
      </c>
      <c r="D237" s="205">
        <v>274</v>
      </c>
      <c r="E237" s="206">
        <f t="shared" si="57"/>
        <v>28611</v>
      </c>
      <c r="F237" s="16">
        <f t="shared" si="40"/>
        <v>14418</v>
      </c>
      <c r="G237" s="207">
        <v>881113</v>
      </c>
      <c r="H237" s="206">
        <v>4850</v>
      </c>
      <c r="I237" s="206">
        <v>27027</v>
      </c>
      <c r="J237" s="206">
        <f t="shared" si="59"/>
        <v>2804114</v>
      </c>
      <c r="K237" s="206">
        <v>1868</v>
      </c>
      <c r="L237" s="206">
        <v>1359984</v>
      </c>
      <c r="M237" s="206">
        <f t="shared" si="60"/>
        <v>1361852</v>
      </c>
      <c r="N237" s="206">
        <v>8708</v>
      </c>
      <c r="O237" s="208">
        <v>210053</v>
      </c>
      <c r="P237" s="208">
        <v>735763</v>
      </c>
      <c r="Q237" s="206">
        <f t="shared" si="61"/>
        <v>126812</v>
      </c>
      <c r="R237" s="207">
        <f t="shared" si="42"/>
        <v>14418</v>
      </c>
      <c r="S237" s="72">
        <f t="shared" si="55"/>
        <v>2.8261426939841038E-2</v>
      </c>
      <c r="T237" s="62">
        <f t="shared" si="58"/>
        <v>3.5831561229627072E-2</v>
      </c>
      <c r="U237" s="213"/>
      <c r="V237" s="146"/>
    </row>
    <row r="238" spans="1:22" x14ac:dyDescent="0.25">
      <c r="A238" s="158">
        <v>44129</v>
      </c>
      <c r="B238" s="16">
        <v>9253</v>
      </c>
      <c r="C238" s="16">
        <f t="shared" si="56"/>
        <v>1090589</v>
      </c>
      <c r="D238" s="205">
        <v>283</v>
      </c>
      <c r="E238" s="206">
        <f t="shared" si="57"/>
        <v>28894</v>
      </c>
      <c r="F238" s="16">
        <f t="shared" si="40"/>
        <v>13706</v>
      </c>
      <c r="G238" s="207">
        <v>894819</v>
      </c>
      <c r="H238" s="206">
        <v>4863</v>
      </c>
      <c r="I238" s="206">
        <v>20303</v>
      </c>
      <c r="J238" s="206">
        <f t="shared" si="59"/>
        <v>2824417</v>
      </c>
      <c r="K238" s="206">
        <v>1904</v>
      </c>
      <c r="L238" s="206">
        <v>1367953</v>
      </c>
      <c r="M238" s="206">
        <f t="shared" si="60"/>
        <v>1369857</v>
      </c>
      <c r="N238" s="206">
        <v>8749</v>
      </c>
      <c r="O238" s="206">
        <v>211123</v>
      </c>
      <c r="P238" s="206">
        <v>741313</v>
      </c>
      <c r="Q238" s="206">
        <f t="shared" si="61"/>
        <v>129404</v>
      </c>
      <c r="R238" s="207">
        <f t="shared" si="42"/>
        <v>13706</v>
      </c>
      <c r="S238" s="72">
        <f t="shared" si="55"/>
        <v>2.9141398403605072E-2</v>
      </c>
      <c r="T238" s="62">
        <f t="shared" si="58"/>
        <v>3.5683587575086946E-2</v>
      </c>
      <c r="U238" s="213"/>
      <c r="V238" s="146"/>
    </row>
    <row r="239" spans="1:22" x14ac:dyDescent="0.25">
      <c r="A239" s="158">
        <v>44130</v>
      </c>
      <c r="B239" s="16">
        <v>11712</v>
      </c>
      <c r="C239" s="16">
        <f t="shared" si="56"/>
        <v>1102301</v>
      </c>
      <c r="D239" s="205">
        <v>405</v>
      </c>
      <c r="E239" s="206">
        <f t="shared" si="57"/>
        <v>29299</v>
      </c>
      <c r="F239" s="16">
        <f t="shared" si="40"/>
        <v>14767</v>
      </c>
      <c r="G239" s="207">
        <v>909586</v>
      </c>
      <c r="H239" s="206">
        <v>5038</v>
      </c>
      <c r="I239" s="206">
        <v>26448</v>
      </c>
      <c r="J239" s="206">
        <f t="shared" si="59"/>
        <v>2850865</v>
      </c>
      <c r="K239" s="206">
        <v>1956</v>
      </c>
      <c r="L239" s="206">
        <v>1378916</v>
      </c>
      <c r="M239" s="206">
        <f t="shared" si="60"/>
        <v>1380872</v>
      </c>
      <c r="N239" s="208">
        <v>8816</v>
      </c>
      <c r="O239" s="208">
        <v>213578</v>
      </c>
      <c r="P239" s="208">
        <v>753406</v>
      </c>
      <c r="Q239" s="206">
        <f t="shared" si="61"/>
        <v>126501</v>
      </c>
      <c r="R239" s="207">
        <f t="shared" si="42"/>
        <v>14767</v>
      </c>
      <c r="S239" s="72">
        <f t="shared" si="55"/>
        <v>3.0829294561120085E-2</v>
      </c>
      <c r="T239" s="62">
        <f t="shared" si="58"/>
        <v>3.5536855281223773E-2</v>
      </c>
      <c r="U239" s="213"/>
      <c r="V239" s="146"/>
    </row>
    <row r="240" spans="1:22" x14ac:dyDescent="0.25">
      <c r="A240" s="158">
        <v>44131</v>
      </c>
      <c r="B240" s="16">
        <v>14308</v>
      </c>
      <c r="C240" s="16">
        <f t="shared" si="56"/>
        <v>1116609</v>
      </c>
      <c r="D240" s="205">
        <v>425</v>
      </c>
      <c r="E240" s="206">
        <f>E239+D240</f>
        <v>29724</v>
      </c>
      <c r="F240" s="16">
        <f t="shared" si="40"/>
        <v>11758</v>
      </c>
      <c r="G240" s="207">
        <v>921344</v>
      </c>
      <c r="H240" s="206">
        <v>4952</v>
      </c>
      <c r="I240" s="206">
        <v>32847</v>
      </c>
      <c r="J240" s="206">
        <v>2882949</v>
      </c>
      <c r="K240" s="206">
        <v>2043</v>
      </c>
      <c r="L240" s="206">
        <v>1392805</v>
      </c>
      <c r="M240" s="206">
        <f t="shared" si="60"/>
        <v>1394848</v>
      </c>
      <c r="N240" s="206">
        <v>8868</v>
      </c>
      <c r="O240" s="206">
        <v>216480</v>
      </c>
      <c r="P240" s="206">
        <v>765831</v>
      </c>
      <c r="Q240" s="206">
        <f t="shared" si="61"/>
        <v>125430</v>
      </c>
      <c r="R240" s="207">
        <f t="shared" si="42"/>
        <v>11758</v>
      </c>
      <c r="S240" s="72">
        <f t="shared" si="55"/>
        <v>2.991403942225793E-2</v>
      </c>
      <c r="T240" s="62">
        <f t="shared" si="58"/>
        <v>3.5347211073651914E-2</v>
      </c>
      <c r="U240" s="213"/>
      <c r="V240" s="146"/>
    </row>
    <row r="241" spans="1:24" x14ac:dyDescent="0.25">
      <c r="A241" s="158">
        <v>44132</v>
      </c>
      <c r="B241" s="16">
        <v>13924</v>
      </c>
      <c r="C241" s="16">
        <f t="shared" si="56"/>
        <v>1130533</v>
      </c>
      <c r="D241" s="205">
        <v>345</v>
      </c>
      <c r="E241" s="206">
        <f t="shared" ref="E241:E256" si="62">E240+D241</f>
        <v>30069</v>
      </c>
      <c r="F241" s="16">
        <f t="shared" si="40"/>
        <v>9803</v>
      </c>
      <c r="G241" s="207">
        <v>931147</v>
      </c>
      <c r="H241" s="206">
        <v>5037</v>
      </c>
      <c r="I241" s="206">
        <v>32827</v>
      </c>
      <c r="J241" s="206">
        <f t="shared" ref="J241:J246" si="63">J240+I241</f>
        <v>2915776</v>
      </c>
      <c r="K241" s="206">
        <v>2109</v>
      </c>
      <c r="L241" s="206">
        <v>1406416</v>
      </c>
      <c r="M241" s="206">
        <f t="shared" si="60"/>
        <v>1408525</v>
      </c>
      <c r="N241" s="208">
        <v>8959</v>
      </c>
      <c r="O241" s="208">
        <v>219233</v>
      </c>
      <c r="P241" s="208">
        <v>777424</v>
      </c>
      <c r="Q241" s="206">
        <f t="shared" si="61"/>
        <v>124917</v>
      </c>
      <c r="R241" s="207">
        <f t="shared" si="42"/>
        <v>9803</v>
      </c>
      <c r="S241" s="72">
        <f t="shared" si="55"/>
        <v>2.97489324757703E-2</v>
      </c>
      <c r="T241" s="62">
        <f t="shared" si="58"/>
        <v>3.5112200464986469E-2</v>
      </c>
      <c r="U241" s="213"/>
      <c r="V241" s="146"/>
      <c r="W241" s="95"/>
      <c r="X241" s="213"/>
    </row>
    <row r="242" spans="1:24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62"/>
        <v>30441</v>
      </c>
      <c r="F242" s="16">
        <f t="shared" si="40"/>
        <v>14987</v>
      </c>
      <c r="G242" s="207">
        <v>946134</v>
      </c>
      <c r="H242" s="206">
        <v>4981</v>
      </c>
      <c r="I242" s="206">
        <v>31568</v>
      </c>
      <c r="J242" s="206">
        <f t="shared" si="63"/>
        <v>2947344</v>
      </c>
      <c r="K242" s="206">
        <v>2160</v>
      </c>
      <c r="L242" s="206">
        <v>1420288</v>
      </c>
      <c r="M242" s="206">
        <f t="shared" si="60"/>
        <v>1422448</v>
      </c>
      <c r="N242" s="206">
        <v>9010</v>
      </c>
      <c r="O242" s="206">
        <v>221851</v>
      </c>
      <c r="P242" s="206">
        <v>788337</v>
      </c>
      <c r="Q242" s="206">
        <f t="shared" si="61"/>
        <v>124602</v>
      </c>
      <c r="R242" s="207">
        <f t="shared" si="42"/>
        <v>14987</v>
      </c>
      <c r="S242" s="72">
        <f t="shared" si="55"/>
        <v>2.9786216175811033E-2</v>
      </c>
      <c r="T242" s="62">
        <f t="shared" si="58"/>
        <v>3.4930714610289765E-2</v>
      </c>
      <c r="U242" s="213"/>
      <c r="V242" s="146"/>
      <c r="W242" s="95"/>
      <c r="X242" s="213"/>
    </row>
    <row r="243" spans="1:24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62"/>
        <v>30790</v>
      </c>
      <c r="F243" s="16">
        <f t="shared" si="40"/>
        <v>14967</v>
      </c>
      <c r="G243" s="207">
        <v>961101</v>
      </c>
      <c r="H243" s="206">
        <v>4981</v>
      </c>
      <c r="I243" s="206">
        <v>32761</v>
      </c>
      <c r="J243" s="206">
        <f t="shared" si="63"/>
        <v>2980105</v>
      </c>
      <c r="K243" s="206">
        <v>2198</v>
      </c>
      <c r="L243" s="206">
        <v>1435121</v>
      </c>
      <c r="M243" s="206">
        <f t="shared" si="60"/>
        <v>1437319</v>
      </c>
      <c r="N243" s="206">
        <v>9073</v>
      </c>
      <c r="O243" s="206">
        <v>224367</v>
      </c>
      <c r="P243" s="206">
        <v>799735</v>
      </c>
      <c r="Q243" s="206">
        <f t="shared" si="61"/>
        <v>124004</v>
      </c>
      <c r="R243" s="207">
        <f t="shared" si="42"/>
        <v>14967</v>
      </c>
      <c r="S243" s="72">
        <f t="shared" si="55"/>
        <v>3.0135279028120614E-2</v>
      </c>
      <c r="T243" s="62">
        <f t="shared" si="58"/>
        <v>3.4834966658445356E-2</v>
      </c>
      <c r="U243" s="213"/>
      <c r="V243" s="146"/>
      <c r="W243" s="95"/>
      <c r="X243" s="213"/>
    </row>
    <row r="244" spans="1:24" x14ac:dyDescent="0.25">
      <c r="A244" s="245">
        <v>44135</v>
      </c>
      <c r="B244" s="16">
        <v>9745</v>
      </c>
      <c r="C244" s="16">
        <f t="shared" ref="C244:C256" si="64">C243+B244</f>
        <v>1166924</v>
      </c>
      <c r="D244" s="205">
        <v>210</v>
      </c>
      <c r="E244" s="206">
        <f t="shared" si="62"/>
        <v>31000</v>
      </c>
      <c r="F244" s="16">
        <f t="shared" si="40"/>
        <v>12838</v>
      </c>
      <c r="G244" s="207">
        <v>973939</v>
      </c>
      <c r="H244" s="206">
        <v>4969</v>
      </c>
      <c r="I244" s="206">
        <v>26699</v>
      </c>
      <c r="J244" s="206">
        <f t="shared" si="63"/>
        <v>3006804</v>
      </c>
      <c r="K244" s="208">
        <v>2357</v>
      </c>
      <c r="L244" s="209">
        <v>1447945</v>
      </c>
      <c r="M244" s="206">
        <f t="shared" si="60"/>
        <v>1450302</v>
      </c>
      <c r="N244" s="208">
        <v>9103</v>
      </c>
      <c r="O244" s="208">
        <v>225845</v>
      </c>
      <c r="P244" s="208">
        <v>808139</v>
      </c>
      <c r="Q244" s="206">
        <f t="shared" si="61"/>
        <v>123837</v>
      </c>
      <c r="R244" s="207">
        <f t="shared" si="42"/>
        <v>12838</v>
      </c>
      <c r="S244" s="72">
        <f t="shared" si="55"/>
        <v>3.0675679846899406E-2</v>
      </c>
      <c r="T244" s="62">
        <f t="shared" si="58"/>
        <v>3.4667626922655403E-2</v>
      </c>
      <c r="U244" s="213"/>
      <c r="V244" s="146"/>
      <c r="W244" s="95"/>
      <c r="X244" s="213"/>
    </row>
    <row r="245" spans="1:24" x14ac:dyDescent="0.25">
      <c r="A245" s="245">
        <v>44136</v>
      </c>
      <c r="B245" s="16">
        <v>6609</v>
      </c>
      <c r="C245" s="16">
        <f t="shared" si="64"/>
        <v>1173533</v>
      </c>
      <c r="D245" s="205">
        <v>135</v>
      </c>
      <c r="E245" s="206">
        <f t="shared" si="62"/>
        <v>31135</v>
      </c>
      <c r="F245" s="16">
        <f t="shared" si="40"/>
        <v>11377</v>
      </c>
      <c r="G245" s="207">
        <v>985316</v>
      </c>
      <c r="H245" s="206">
        <v>5119</v>
      </c>
      <c r="I245" s="206">
        <v>15645</v>
      </c>
      <c r="J245" s="206">
        <f t="shared" si="63"/>
        <v>3022449</v>
      </c>
      <c r="K245" s="208">
        <v>2393</v>
      </c>
      <c r="L245" s="208">
        <v>1455146</v>
      </c>
      <c r="M245" s="206">
        <f t="shared" si="60"/>
        <v>1457539</v>
      </c>
      <c r="N245" s="208">
        <v>9123</v>
      </c>
      <c r="O245" s="208">
        <v>226864</v>
      </c>
      <c r="P245" s="208">
        <v>813376</v>
      </c>
      <c r="Q245" s="206">
        <f t="shared" si="61"/>
        <v>124170</v>
      </c>
      <c r="R245" s="207">
        <f t="shared" si="42"/>
        <v>11377</v>
      </c>
      <c r="S245" s="72">
        <f t="shared" si="55"/>
        <v>3.2588075018143391E-2</v>
      </c>
      <c r="T245" s="62">
        <f t="shared" si="58"/>
        <v>3.4451661447556237E-2</v>
      </c>
      <c r="U245" s="213"/>
      <c r="V245" s="146"/>
      <c r="W245" s="95"/>
      <c r="X245" s="213"/>
    </row>
    <row r="246" spans="1:24" x14ac:dyDescent="0.25">
      <c r="A246" s="158">
        <v>44137</v>
      </c>
      <c r="B246" s="16">
        <v>9598</v>
      </c>
      <c r="C246" s="16">
        <f t="shared" si="64"/>
        <v>1183131</v>
      </c>
      <c r="D246" s="205">
        <v>482</v>
      </c>
      <c r="E246" s="206">
        <f t="shared" si="62"/>
        <v>31617</v>
      </c>
      <c r="F246" s="16">
        <f t="shared" si="40"/>
        <v>12700</v>
      </c>
      <c r="G246" s="207">
        <v>998016</v>
      </c>
      <c r="H246" s="206">
        <v>4992</v>
      </c>
      <c r="I246" s="206">
        <v>249864</v>
      </c>
      <c r="J246" s="206">
        <f t="shared" si="63"/>
        <v>3272313</v>
      </c>
      <c r="K246" s="208">
        <v>2514</v>
      </c>
      <c r="L246" s="208">
        <v>1467420</v>
      </c>
      <c r="M246" s="206">
        <f t="shared" si="60"/>
        <v>1469934</v>
      </c>
      <c r="N246" s="208">
        <v>9159</v>
      </c>
      <c r="O246" s="208">
        <v>229301</v>
      </c>
      <c r="P246" s="208">
        <v>822808</v>
      </c>
      <c r="Q246" s="206">
        <f t="shared" si="61"/>
        <v>121863</v>
      </c>
      <c r="R246" s="207">
        <f t="shared" si="42"/>
        <v>12700</v>
      </c>
      <c r="S246" s="9">
        <f t="shared" ref="S246:S252" si="65">H246-H245</f>
        <v>-127</v>
      </c>
      <c r="T246" s="4"/>
      <c r="U246" s="213"/>
      <c r="V246" s="146"/>
      <c r="W246" s="95"/>
      <c r="X246" s="213"/>
    </row>
    <row r="247" spans="1:24" x14ac:dyDescent="0.25">
      <c r="A247" s="158">
        <v>44138</v>
      </c>
      <c r="B247" s="16">
        <v>12145</v>
      </c>
      <c r="C247" s="16">
        <f t="shared" si="64"/>
        <v>1195276</v>
      </c>
      <c r="D247" s="205">
        <v>430</v>
      </c>
      <c r="E247" s="206">
        <f t="shared" si="62"/>
        <v>32047</v>
      </c>
      <c r="F247" s="16">
        <f t="shared" si="40"/>
        <v>11262</v>
      </c>
      <c r="G247" s="207">
        <v>1009278</v>
      </c>
      <c r="H247" s="206">
        <v>4854</v>
      </c>
      <c r="I247" s="206">
        <v>30999</v>
      </c>
      <c r="J247" s="206">
        <f t="shared" ref="J247:J256" si="66">J246+I247</f>
        <v>3303312</v>
      </c>
      <c r="K247" s="208">
        <v>2583</v>
      </c>
      <c r="L247" s="208">
        <v>1482833</v>
      </c>
      <c r="M247" s="206">
        <f t="shared" si="60"/>
        <v>1485416</v>
      </c>
      <c r="N247" s="208">
        <v>9211</v>
      </c>
      <c r="O247" s="208">
        <v>232229</v>
      </c>
      <c r="P247" s="208">
        <v>832741</v>
      </c>
      <c r="Q247" s="206">
        <f t="shared" si="61"/>
        <v>121095</v>
      </c>
      <c r="R247" s="207">
        <f t="shared" si="42"/>
        <v>11262</v>
      </c>
      <c r="S247" s="9">
        <f t="shared" si="65"/>
        <v>-138</v>
      </c>
      <c r="T247" s="4"/>
      <c r="U247" s="213"/>
      <c r="V247" s="146"/>
      <c r="W247" s="95"/>
      <c r="X247" s="213"/>
    </row>
    <row r="248" spans="1:24" x14ac:dyDescent="0.25">
      <c r="A248" s="158">
        <v>44139</v>
      </c>
      <c r="B248" s="16">
        <v>10652</v>
      </c>
      <c r="C248" s="16">
        <f t="shared" si="64"/>
        <v>1205928</v>
      </c>
      <c r="D248" s="205">
        <v>465</v>
      </c>
      <c r="E248" s="206">
        <f t="shared" si="62"/>
        <v>32512</v>
      </c>
      <c r="F248" s="16">
        <f t="shared" si="40"/>
        <v>8369</v>
      </c>
      <c r="G248" s="207">
        <v>1017647</v>
      </c>
      <c r="H248" s="206">
        <v>4816</v>
      </c>
      <c r="I248" s="206">
        <v>36435</v>
      </c>
      <c r="J248" s="206">
        <f t="shared" si="66"/>
        <v>3339747</v>
      </c>
      <c r="K248" s="208">
        <v>2640</v>
      </c>
      <c r="L248" s="208">
        <v>1503103</v>
      </c>
      <c r="M248" s="206">
        <f t="shared" si="60"/>
        <v>1505743</v>
      </c>
      <c r="N248" s="208">
        <v>9251</v>
      </c>
      <c r="O248" s="208">
        <v>234718</v>
      </c>
      <c r="P248" s="208">
        <v>842950</v>
      </c>
      <c r="Q248" s="206">
        <f t="shared" si="61"/>
        <v>119009</v>
      </c>
      <c r="R248" s="207">
        <f t="shared" si="42"/>
        <v>8369</v>
      </c>
      <c r="S248" s="79">
        <f t="shared" si="65"/>
        <v>-38</v>
      </c>
      <c r="T248" s="4"/>
      <c r="U248" s="213"/>
      <c r="V248" s="146"/>
      <c r="W248" s="95"/>
      <c r="X248" s="213"/>
    </row>
    <row r="249" spans="1:24" x14ac:dyDescent="0.25">
      <c r="A249" s="158">
        <v>44140</v>
      </c>
      <c r="B249" s="16">
        <v>11100</v>
      </c>
      <c r="C249" s="16">
        <f t="shared" si="64"/>
        <v>1217028</v>
      </c>
      <c r="D249" s="205">
        <v>247</v>
      </c>
      <c r="E249" s="206">
        <f t="shared" si="62"/>
        <v>32759</v>
      </c>
      <c r="F249" s="16">
        <f t="shared" si="40"/>
        <v>12490</v>
      </c>
      <c r="G249" s="207">
        <v>1030137</v>
      </c>
      <c r="H249" s="206">
        <v>4713</v>
      </c>
      <c r="I249" s="206">
        <v>28900</v>
      </c>
      <c r="J249" s="206">
        <f t="shared" si="66"/>
        <v>3368647</v>
      </c>
      <c r="K249" s="208">
        <v>2667</v>
      </c>
      <c r="L249" s="208">
        <v>1516132</v>
      </c>
      <c r="M249" s="206">
        <f t="shared" si="60"/>
        <v>1518799</v>
      </c>
      <c r="N249" s="208">
        <v>9294</v>
      </c>
      <c r="O249" s="208">
        <v>237018</v>
      </c>
      <c r="P249" s="208">
        <v>851916</v>
      </c>
      <c r="Q249" s="206">
        <f t="shared" si="61"/>
        <v>118800</v>
      </c>
      <c r="R249" s="207">
        <f t="shared" ref="R249:R255" si="67">G249-G248</f>
        <v>12490</v>
      </c>
      <c r="S249" s="79">
        <f t="shared" si="65"/>
        <v>-103</v>
      </c>
      <c r="T249" s="4"/>
      <c r="U249" s="213"/>
      <c r="V249" s="146"/>
      <c r="W249" s="95"/>
      <c r="X249" s="213"/>
    </row>
    <row r="250" spans="1:24" x14ac:dyDescent="0.25">
      <c r="A250" s="158">
        <v>44141</v>
      </c>
      <c r="B250" s="16">
        <v>11786</v>
      </c>
      <c r="C250" s="16">
        <f t="shared" si="64"/>
        <v>1228814</v>
      </c>
      <c r="D250" s="205">
        <v>370</v>
      </c>
      <c r="E250" s="206">
        <f t="shared" si="62"/>
        <v>33129</v>
      </c>
      <c r="F250" s="16">
        <f t="shared" si="40"/>
        <v>12100</v>
      </c>
      <c r="G250" s="207">
        <v>1042237</v>
      </c>
      <c r="H250" s="206">
        <v>4666</v>
      </c>
      <c r="I250" s="206">
        <v>34727</v>
      </c>
      <c r="J250" s="206">
        <f t="shared" si="66"/>
        <v>3403374</v>
      </c>
      <c r="K250" s="208">
        <v>2702</v>
      </c>
      <c r="L250" s="208">
        <v>1534460</v>
      </c>
      <c r="M250" s="206">
        <f t="shared" si="60"/>
        <v>1537162</v>
      </c>
      <c r="N250" s="208">
        <v>9349</v>
      </c>
      <c r="O250" s="208">
        <v>239488</v>
      </c>
      <c r="P250" s="208">
        <v>861070</v>
      </c>
      <c r="Q250" s="206">
        <f t="shared" si="61"/>
        <v>118907</v>
      </c>
      <c r="R250" s="207">
        <f t="shared" si="67"/>
        <v>12100</v>
      </c>
      <c r="S250" s="79">
        <f t="shared" si="65"/>
        <v>-47</v>
      </c>
      <c r="T250" s="4"/>
      <c r="U250" s="213"/>
      <c r="V250" s="146"/>
      <c r="W250" s="95"/>
      <c r="X250" s="213"/>
    </row>
    <row r="251" spans="1:24" x14ac:dyDescent="0.25">
      <c r="A251" s="245">
        <v>44142</v>
      </c>
      <c r="B251" s="16">
        <v>8037</v>
      </c>
      <c r="C251" s="16">
        <f t="shared" si="64"/>
        <v>1236851</v>
      </c>
      <c r="D251" s="205">
        <v>212</v>
      </c>
      <c r="E251" s="206">
        <f t="shared" si="62"/>
        <v>33341</v>
      </c>
      <c r="F251" s="16">
        <f t="shared" si="40"/>
        <v>11076</v>
      </c>
      <c r="G251" s="207">
        <v>1053313</v>
      </c>
      <c r="H251" s="206">
        <v>4593</v>
      </c>
      <c r="I251" s="206">
        <v>37062</v>
      </c>
      <c r="J251" s="206">
        <f t="shared" si="66"/>
        <v>3440436</v>
      </c>
      <c r="K251" s="208">
        <v>2727</v>
      </c>
      <c r="L251" s="208">
        <v>1559126</v>
      </c>
      <c r="M251" s="206">
        <f t="shared" si="60"/>
        <v>1561853</v>
      </c>
      <c r="N251" s="208">
        <v>9387</v>
      </c>
      <c r="O251" s="208">
        <v>240865</v>
      </c>
      <c r="P251" s="208">
        <v>866690</v>
      </c>
      <c r="Q251" s="206">
        <f t="shared" si="61"/>
        <v>119909</v>
      </c>
      <c r="R251" s="207">
        <f t="shared" si="67"/>
        <v>11076</v>
      </c>
      <c r="S251" s="79">
        <f t="shared" si="65"/>
        <v>-73</v>
      </c>
      <c r="T251" s="4"/>
      <c r="U251" s="213"/>
      <c r="V251" s="146"/>
      <c r="W251" s="95"/>
      <c r="X251" s="213"/>
    </row>
    <row r="252" spans="1:24" x14ac:dyDescent="0.25">
      <c r="A252" s="245">
        <v>44143</v>
      </c>
      <c r="B252" s="16">
        <v>5331</v>
      </c>
      <c r="C252" s="16">
        <f t="shared" si="64"/>
        <v>1242182</v>
      </c>
      <c r="D252" s="205">
        <v>211</v>
      </c>
      <c r="E252" s="206">
        <f t="shared" si="62"/>
        <v>33552</v>
      </c>
      <c r="F252" s="16">
        <f t="shared" si="40"/>
        <v>9598</v>
      </c>
      <c r="G252" s="207">
        <v>1062911</v>
      </c>
      <c r="H252" s="206">
        <v>4608</v>
      </c>
      <c r="I252" s="206">
        <v>14025</v>
      </c>
      <c r="J252" s="206">
        <f t="shared" si="66"/>
        <v>3454461</v>
      </c>
      <c r="K252" s="208">
        <v>2760</v>
      </c>
      <c r="L252" s="208">
        <v>1566231</v>
      </c>
      <c r="M252" s="206">
        <f t="shared" si="60"/>
        <v>1568991</v>
      </c>
      <c r="N252" s="208">
        <v>9403</v>
      </c>
      <c r="O252" s="208">
        <v>241673</v>
      </c>
      <c r="P252" s="208">
        <v>871132</v>
      </c>
      <c r="Q252" s="206">
        <f t="shared" si="61"/>
        <v>119974</v>
      </c>
      <c r="R252" s="207">
        <f t="shared" si="67"/>
        <v>9598</v>
      </c>
      <c r="S252" s="79">
        <f t="shared" si="65"/>
        <v>15</v>
      </c>
      <c r="T252" s="4"/>
      <c r="U252" s="213"/>
      <c r="V252" s="146"/>
      <c r="W252" s="95"/>
      <c r="X252" s="213"/>
    </row>
    <row r="253" spans="1:24" x14ac:dyDescent="0.25">
      <c r="A253" s="158">
        <v>44144</v>
      </c>
      <c r="B253" s="16">
        <v>8317</v>
      </c>
      <c r="C253" s="16">
        <f t="shared" si="64"/>
        <v>1250499</v>
      </c>
      <c r="D253" s="205">
        <v>348</v>
      </c>
      <c r="E253" s="206">
        <f t="shared" si="62"/>
        <v>33900</v>
      </c>
      <c r="F253" s="16">
        <f t="shared" si="40"/>
        <v>10666</v>
      </c>
      <c r="G253" s="207">
        <v>1073577</v>
      </c>
      <c r="H253" s="206">
        <v>4577</v>
      </c>
      <c r="I253" s="206">
        <v>29570</v>
      </c>
      <c r="J253" s="206">
        <f t="shared" si="66"/>
        <v>3484031</v>
      </c>
      <c r="K253" s="208">
        <v>2798</v>
      </c>
      <c r="L253" s="208">
        <v>1581460</v>
      </c>
      <c r="M253" s="206">
        <f t="shared" si="60"/>
        <v>1584258</v>
      </c>
      <c r="N253" s="208">
        <v>9444</v>
      </c>
      <c r="O253" s="208">
        <v>243982</v>
      </c>
      <c r="P253" s="208">
        <v>878724</v>
      </c>
      <c r="Q253" s="206">
        <f t="shared" si="61"/>
        <v>118349</v>
      </c>
      <c r="R253" s="207">
        <f t="shared" si="67"/>
        <v>10666</v>
      </c>
      <c r="S253" s="79">
        <f t="shared" ref="S253:S261" si="68">H253-H252</f>
        <v>-31</v>
      </c>
      <c r="T253" s="4"/>
      <c r="U253" s="213"/>
      <c r="V253" s="146"/>
      <c r="W253" s="95"/>
      <c r="X253" s="213"/>
    </row>
    <row r="254" spans="1:24" x14ac:dyDescent="0.25">
      <c r="A254" s="158">
        <v>44145</v>
      </c>
      <c r="B254" s="4">
        <v>11977</v>
      </c>
      <c r="C254" s="16">
        <f t="shared" si="64"/>
        <v>1262476</v>
      </c>
      <c r="D254" s="4">
        <v>279</v>
      </c>
      <c r="E254" s="206">
        <f t="shared" si="62"/>
        <v>34179</v>
      </c>
      <c r="F254" s="16">
        <f t="shared" si="40"/>
        <v>8320</v>
      </c>
      <c r="G254" s="207">
        <v>1081897</v>
      </c>
      <c r="H254" s="4">
        <v>4494</v>
      </c>
      <c r="I254" s="4">
        <v>31535</v>
      </c>
      <c r="J254" s="206">
        <f t="shared" si="66"/>
        <v>3515566</v>
      </c>
      <c r="K254" s="7">
        <v>2879</v>
      </c>
      <c r="L254" s="7">
        <v>1599337</v>
      </c>
      <c r="M254" s="211">
        <f t="shared" si="60"/>
        <v>1602216</v>
      </c>
      <c r="N254" s="47">
        <v>9481</v>
      </c>
      <c r="O254" s="47">
        <v>246898</v>
      </c>
      <c r="P254" s="47">
        <v>885833</v>
      </c>
      <c r="Q254" s="211">
        <f t="shared" si="61"/>
        <v>120264</v>
      </c>
      <c r="R254" s="212">
        <f t="shared" si="67"/>
        <v>8320</v>
      </c>
      <c r="S254" s="134">
        <f t="shared" si="68"/>
        <v>-83</v>
      </c>
      <c r="T254" s="4"/>
      <c r="U254" s="213"/>
      <c r="V254" s="146"/>
      <c r="W254" s="95"/>
      <c r="X254" s="213"/>
    </row>
    <row r="255" spans="1:24" x14ac:dyDescent="0.25">
      <c r="A255" s="158">
        <v>44146</v>
      </c>
      <c r="B255" s="4">
        <v>10880</v>
      </c>
      <c r="C255" s="16">
        <f t="shared" si="64"/>
        <v>1273356</v>
      </c>
      <c r="D255" s="4">
        <v>348</v>
      </c>
      <c r="E255" s="206">
        <f t="shared" si="62"/>
        <v>34527</v>
      </c>
      <c r="F255" s="16">
        <f t="shared" si="40"/>
        <v>7632</v>
      </c>
      <c r="G255" s="198">
        <v>1089529</v>
      </c>
      <c r="H255" s="4">
        <v>4418</v>
      </c>
      <c r="I255" s="4">
        <v>56473</v>
      </c>
      <c r="J255" s="206">
        <f t="shared" si="66"/>
        <v>3572039</v>
      </c>
      <c r="K255" s="7">
        <v>2939</v>
      </c>
      <c r="L255" s="7">
        <v>1635003</v>
      </c>
      <c r="M255" s="206">
        <f t="shared" si="60"/>
        <v>1637942</v>
      </c>
      <c r="N255" s="4">
        <v>9521</v>
      </c>
      <c r="O255" s="4">
        <v>249148</v>
      </c>
      <c r="P255" s="4">
        <v>892532</v>
      </c>
      <c r="Q255" s="206">
        <f t="shared" si="61"/>
        <v>122155</v>
      </c>
      <c r="R255" s="207">
        <f t="shared" si="67"/>
        <v>7632</v>
      </c>
      <c r="S255" s="79">
        <f t="shared" si="68"/>
        <v>-76</v>
      </c>
      <c r="T255" s="4"/>
      <c r="U255" s="213"/>
      <c r="V255" s="146"/>
      <c r="W255" s="95"/>
      <c r="X255" s="213"/>
    </row>
    <row r="256" spans="1:24" x14ac:dyDescent="0.25">
      <c r="A256" s="158">
        <v>44147</v>
      </c>
      <c r="B256" s="4">
        <v>11163</v>
      </c>
      <c r="C256" s="16">
        <f t="shared" si="64"/>
        <v>1284519</v>
      </c>
      <c r="D256" s="4">
        <v>249</v>
      </c>
      <c r="E256" s="206">
        <f t="shared" si="62"/>
        <v>34776</v>
      </c>
      <c r="F256" s="16">
        <f t="shared" si="40"/>
        <v>10651</v>
      </c>
      <c r="G256" s="198">
        <v>1100180</v>
      </c>
      <c r="H256" s="4">
        <v>4397</v>
      </c>
      <c r="I256" s="4">
        <v>31520</v>
      </c>
      <c r="J256" s="206">
        <f t="shared" si="66"/>
        <v>3603559</v>
      </c>
      <c r="K256" s="7">
        <v>2991</v>
      </c>
      <c r="L256" s="7">
        <v>1655824</v>
      </c>
      <c r="M256" s="206">
        <f t="shared" si="60"/>
        <v>1658815</v>
      </c>
      <c r="N256" s="4">
        <v>9553</v>
      </c>
      <c r="O256" s="4">
        <v>251515</v>
      </c>
      <c r="P256" s="4">
        <v>901700</v>
      </c>
      <c r="Q256" s="206">
        <f t="shared" si="61"/>
        <v>121751</v>
      </c>
      <c r="R256" s="207">
        <f t="shared" ref="R256:R261" si="69">G256-G255</f>
        <v>10651</v>
      </c>
      <c r="S256" s="79">
        <f t="shared" si="68"/>
        <v>-21</v>
      </c>
      <c r="T256" s="4"/>
      <c r="U256" s="213"/>
      <c r="V256" s="146"/>
      <c r="W256" s="95"/>
      <c r="X256" s="213"/>
    </row>
    <row r="257" spans="1:24" x14ac:dyDescent="0.25">
      <c r="A257" s="158">
        <v>44148</v>
      </c>
      <c r="B257" s="4">
        <v>11859</v>
      </c>
      <c r="C257" s="16">
        <f t="shared" ref="C257:C282" si="70">C256+B257</f>
        <v>1296378</v>
      </c>
      <c r="D257" s="4">
        <v>264</v>
      </c>
      <c r="E257" s="16">
        <f t="shared" ref="E257:E282" si="71">E256+D257</f>
        <v>35040</v>
      </c>
      <c r="F257" s="16">
        <f t="shared" si="40"/>
        <v>10297</v>
      </c>
      <c r="G257" s="198">
        <v>1110477</v>
      </c>
      <c r="H257" s="4">
        <v>4381</v>
      </c>
      <c r="I257" s="4">
        <v>31738</v>
      </c>
      <c r="J257" s="16">
        <f t="shared" ref="J257:J264" si="72">J256+I257</f>
        <v>3635297</v>
      </c>
      <c r="K257" s="210">
        <v>3104</v>
      </c>
      <c r="L257" s="210">
        <v>1671421</v>
      </c>
      <c r="M257" s="206">
        <f t="shared" si="60"/>
        <v>1674525</v>
      </c>
      <c r="N257" s="9">
        <v>9613</v>
      </c>
      <c r="O257" s="9">
        <v>253981</v>
      </c>
      <c r="P257" s="9">
        <v>910204</v>
      </c>
      <c r="Q257" s="206">
        <f t="shared" si="61"/>
        <v>122580</v>
      </c>
      <c r="R257" s="207">
        <f t="shared" si="69"/>
        <v>10297</v>
      </c>
      <c r="S257" s="79">
        <f t="shared" si="68"/>
        <v>-16</v>
      </c>
      <c r="T257" s="4"/>
      <c r="U257" s="213"/>
      <c r="V257" s="146"/>
      <c r="W257" s="95"/>
      <c r="X257" s="213"/>
    </row>
    <row r="258" spans="1:24" x14ac:dyDescent="0.25">
      <c r="A258" s="245">
        <v>44149</v>
      </c>
      <c r="B258" s="4">
        <v>8468</v>
      </c>
      <c r="C258" s="16">
        <f t="shared" si="70"/>
        <v>1304846</v>
      </c>
      <c r="D258" s="4">
        <v>262</v>
      </c>
      <c r="E258" s="16">
        <f t="shared" si="71"/>
        <v>35302</v>
      </c>
      <c r="F258" s="16">
        <f t="shared" si="40"/>
        <v>8889</v>
      </c>
      <c r="G258" s="198">
        <v>1119366</v>
      </c>
      <c r="H258" s="4">
        <v>4346</v>
      </c>
      <c r="I258" s="4">
        <v>25314</v>
      </c>
      <c r="J258" s="16">
        <f t="shared" si="72"/>
        <v>3660611</v>
      </c>
      <c r="K258" s="9">
        <v>3156</v>
      </c>
      <c r="L258" s="9">
        <v>1683861</v>
      </c>
      <c r="M258" s="206">
        <f t="shared" si="60"/>
        <v>1687017</v>
      </c>
      <c r="N258" s="9">
        <v>9646</v>
      </c>
      <c r="O258" s="9">
        <v>255493</v>
      </c>
      <c r="P258" s="9">
        <v>915339</v>
      </c>
      <c r="Q258" s="206">
        <f t="shared" si="61"/>
        <v>124368</v>
      </c>
      <c r="R258" s="207">
        <f t="shared" si="69"/>
        <v>8889</v>
      </c>
      <c r="S258" s="79">
        <f t="shared" si="68"/>
        <v>-35</v>
      </c>
      <c r="T258" s="4"/>
      <c r="U258" s="213"/>
      <c r="V258" s="146"/>
      <c r="W258" s="95"/>
      <c r="X258" s="213"/>
    </row>
    <row r="259" spans="1:24" x14ac:dyDescent="0.25">
      <c r="A259" s="245">
        <v>44150</v>
      </c>
      <c r="B259" s="16">
        <v>5645</v>
      </c>
      <c r="C259" s="16">
        <f t="shared" si="70"/>
        <v>1310491</v>
      </c>
      <c r="D259" s="4">
        <v>128</v>
      </c>
      <c r="E259" s="16">
        <f t="shared" si="71"/>
        <v>35430</v>
      </c>
      <c r="F259" s="16">
        <f t="shared" ref="F259:F286" si="73">G259-G258</f>
        <v>9736</v>
      </c>
      <c r="G259" s="198">
        <v>1129102</v>
      </c>
      <c r="H259" s="4">
        <v>4365</v>
      </c>
      <c r="I259" s="4">
        <v>17718</v>
      </c>
      <c r="J259" s="16">
        <f t="shared" si="72"/>
        <v>3678329</v>
      </c>
      <c r="K259" s="9">
        <v>3168</v>
      </c>
      <c r="L259" s="9">
        <v>1693448</v>
      </c>
      <c r="M259" s="206">
        <f t="shared" si="60"/>
        <v>1696616</v>
      </c>
      <c r="N259" s="9">
        <v>9672</v>
      </c>
      <c r="O259" s="9">
        <v>256696</v>
      </c>
      <c r="P259" s="9">
        <v>918729</v>
      </c>
      <c r="Q259" s="206">
        <f t="shared" si="61"/>
        <v>125394</v>
      </c>
      <c r="R259" s="207">
        <f t="shared" si="69"/>
        <v>9736</v>
      </c>
      <c r="S259" s="79">
        <f t="shared" si="68"/>
        <v>19</v>
      </c>
      <c r="T259" s="4"/>
      <c r="U259" s="218"/>
      <c r="V259" s="146"/>
      <c r="W259" s="95"/>
      <c r="X259" s="213"/>
    </row>
    <row r="260" spans="1:24" x14ac:dyDescent="0.25">
      <c r="A260" s="158">
        <v>44151</v>
      </c>
      <c r="B260" s="4">
        <v>7893</v>
      </c>
      <c r="C260" s="16">
        <f t="shared" si="70"/>
        <v>1318384</v>
      </c>
      <c r="D260" s="4">
        <v>292</v>
      </c>
      <c r="E260" s="16">
        <f t="shared" si="71"/>
        <v>35722</v>
      </c>
      <c r="F260" s="16">
        <f t="shared" si="73"/>
        <v>11094</v>
      </c>
      <c r="G260" s="198">
        <v>1140196</v>
      </c>
      <c r="H260" s="4">
        <v>4322</v>
      </c>
      <c r="I260" s="4">
        <v>21572</v>
      </c>
      <c r="J260" s="16">
        <f t="shared" si="72"/>
        <v>3699901</v>
      </c>
      <c r="K260" s="7">
        <v>3225</v>
      </c>
      <c r="L260" s="7">
        <v>1704129</v>
      </c>
      <c r="M260" s="206">
        <f t="shared" si="60"/>
        <v>1707354</v>
      </c>
      <c r="N260" s="4">
        <v>9692</v>
      </c>
      <c r="O260" s="4">
        <v>258870</v>
      </c>
      <c r="P260" s="4">
        <v>926820</v>
      </c>
      <c r="Q260" s="206">
        <f t="shared" si="61"/>
        <v>123002</v>
      </c>
      <c r="R260" s="207">
        <f t="shared" si="69"/>
        <v>11094</v>
      </c>
      <c r="S260" s="79">
        <f t="shared" si="68"/>
        <v>-43</v>
      </c>
      <c r="T260" s="4"/>
      <c r="U260" s="218"/>
      <c r="V260" s="146"/>
      <c r="W260" s="95"/>
      <c r="X260" s="213"/>
    </row>
    <row r="261" spans="1:24" x14ac:dyDescent="0.25">
      <c r="A261" s="158">
        <v>44152</v>
      </c>
      <c r="B261" s="4">
        <v>10621</v>
      </c>
      <c r="C261" s="16">
        <f t="shared" si="70"/>
        <v>1329005</v>
      </c>
      <c r="D261" s="4">
        <v>379</v>
      </c>
      <c r="E261" s="16">
        <f t="shared" si="71"/>
        <v>36101</v>
      </c>
      <c r="F261" s="16">
        <f t="shared" si="73"/>
        <v>8637</v>
      </c>
      <c r="G261" s="198">
        <v>1148833</v>
      </c>
      <c r="H261" s="4">
        <v>4379</v>
      </c>
      <c r="I261" s="4">
        <v>34573</v>
      </c>
      <c r="J261" s="16">
        <f t="shared" si="72"/>
        <v>3734474</v>
      </c>
      <c r="K261" s="7">
        <v>3279</v>
      </c>
      <c r="L261" s="7">
        <v>1716729</v>
      </c>
      <c r="M261" s="206">
        <f t="shared" si="60"/>
        <v>1720008</v>
      </c>
      <c r="N261" s="4">
        <v>9722</v>
      </c>
      <c r="O261" s="4">
        <v>261348</v>
      </c>
      <c r="P261" s="4">
        <v>934997</v>
      </c>
      <c r="Q261" s="206">
        <f t="shared" si="61"/>
        <v>122938</v>
      </c>
      <c r="R261" s="207">
        <f t="shared" si="69"/>
        <v>8637</v>
      </c>
      <c r="S261" s="79">
        <f t="shared" si="68"/>
        <v>57</v>
      </c>
      <c r="T261" s="4"/>
      <c r="U261" s="218"/>
      <c r="V261" s="146"/>
      <c r="W261" s="95"/>
      <c r="X261" s="213"/>
    </row>
    <row r="262" spans="1:24" x14ac:dyDescent="0.25">
      <c r="A262" s="158">
        <v>44153</v>
      </c>
      <c r="B262" s="4">
        <v>10332</v>
      </c>
      <c r="C262" s="16">
        <f t="shared" si="70"/>
        <v>1339337</v>
      </c>
      <c r="D262" s="4">
        <v>241</v>
      </c>
      <c r="E262" s="16">
        <f t="shared" si="71"/>
        <v>36342</v>
      </c>
      <c r="F262" s="16">
        <f t="shared" si="73"/>
        <v>7641</v>
      </c>
      <c r="G262" s="198">
        <v>1156474</v>
      </c>
      <c r="H262" s="4">
        <v>4267</v>
      </c>
      <c r="I262" s="4">
        <v>34573</v>
      </c>
      <c r="J262" s="16">
        <f t="shared" si="72"/>
        <v>3769047</v>
      </c>
      <c r="K262" s="7">
        <v>3346</v>
      </c>
      <c r="L262" s="7">
        <v>1734731</v>
      </c>
      <c r="M262" s="206">
        <f t="shared" si="60"/>
        <v>1738077</v>
      </c>
      <c r="N262" s="4">
        <v>9766</v>
      </c>
      <c r="O262" s="4">
        <v>264014</v>
      </c>
      <c r="P262" s="4">
        <v>943339</v>
      </c>
      <c r="Q262" s="206">
        <f t="shared" si="61"/>
        <v>122218</v>
      </c>
      <c r="R262" s="207">
        <f t="shared" ref="R262:R287" si="74">G262-G261</f>
        <v>7641</v>
      </c>
      <c r="S262" s="79">
        <f t="shared" ref="S262:S287" si="75">H262-H261</f>
        <v>-112</v>
      </c>
      <c r="T262" s="4"/>
      <c r="U262" s="218"/>
      <c r="V262" s="146"/>
      <c r="W262" s="95"/>
      <c r="X262" s="213"/>
    </row>
    <row r="263" spans="1:24" x14ac:dyDescent="0.25">
      <c r="A263" s="158">
        <v>44154</v>
      </c>
      <c r="B263" s="4">
        <v>10097</v>
      </c>
      <c r="C263" s="16">
        <f t="shared" si="70"/>
        <v>1349434</v>
      </c>
      <c r="D263" s="4">
        <v>184</v>
      </c>
      <c r="E263" s="16">
        <f t="shared" si="71"/>
        <v>36526</v>
      </c>
      <c r="F263" s="16">
        <f t="shared" si="73"/>
        <v>11040</v>
      </c>
      <c r="G263" s="198">
        <v>1167514</v>
      </c>
      <c r="H263" s="4">
        <v>4292</v>
      </c>
      <c r="I263" s="4">
        <v>48691</v>
      </c>
      <c r="J263" s="16">
        <f t="shared" si="72"/>
        <v>3817738</v>
      </c>
      <c r="K263" s="7">
        <v>3474</v>
      </c>
      <c r="L263" s="7">
        <v>1767560</v>
      </c>
      <c r="M263" s="206">
        <f t="shared" si="60"/>
        <v>1771034</v>
      </c>
      <c r="N263" s="4">
        <v>9802</v>
      </c>
      <c r="O263" s="4">
        <v>266642</v>
      </c>
      <c r="P263" s="4">
        <v>951081</v>
      </c>
      <c r="Q263" s="206">
        <f t="shared" si="61"/>
        <v>121909</v>
      </c>
      <c r="R263" s="207">
        <f t="shared" si="74"/>
        <v>11040</v>
      </c>
      <c r="S263" s="79">
        <f t="shared" si="75"/>
        <v>25</v>
      </c>
      <c r="T263" s="4"/>
      <c r="U263" s="218"/>
      <c r="V263" s="146"/>
      <c r="W263" s="95"/>
      <c r="X263" s="213"/>
    </row>
    <row r="264" spans="1:24" x14ac:dyDescent="0.25">
      <c r="A264" s="158">
        <v>44155</v>
      </c>
      <c r="B264" s="4">
        <v>9608</v>
      </c>
      <c r="C264" s="16">
        <f t="shared" si="70"/>
        <v>1359042</v>
      </c>
      <c r="D264" s="4">
        <v>261</v>
      </c>
      <c r="E264" s="16">
        <f t="shared" si="71"/>
        <v>36787</v>
      </c>
      <c r="F264" s="16">
        <f t="shared" si="73"/>
        <v>10305</v>
      </c>
      <c r="G264" s="198">
        <v>1177819</v>
      </c>
      <c r="H264" s="4">
        <v>4187</v>
      </c>
      <c r="I264" s="4">
        <v>37816</v>
      </c>
      <c r="J264" s="16">
        <f t="shared" si="72"/>
        <v>3855554</v>
      </c>
      <c r="K264" s="7">
        <v>3601</v>
      </c>
      <c r="L264" s="7">
        <v>1789964</v>
      </c>
      <c r="M264" s="206">
        <f t="shared" si="60"/>
        <v>1793565</v>
      </c>
      <c r="N264" s="4">
        <v>9840</v>
      </c>
      <c r="O264" s="4">
        <v>268940</v>
      </c>
      <c r="P264" s="4">
        <v>957937</v>
      </c>
      <c r="Q264" s="206">
        <f t="shared" si="61"/>
        <v>122325</v>
      </c>
      <c r="R264" s="207">
        <f t="shared" si="74"/>
        <v>10305</v>
      </c>
      <c r="S264" s="79">
        <f t="shared" si="75"/>
        <v>-105</v>
      </c>
      <c r="T264" s="4"/>
      <c r="U264" s="218"/>
      <c r="V264" s="146"/>
      <c r="W264" s="95"/>
      <c r="X264" s="213"/>
    </row>
    <row r="265" spans="1:24" x14ac:dyDescent="0.25">
      <c r="A265" s="245">
        <v>44156</v>
      </c>
      <c r="B265" s="4">
        <v>7140</v>
      </c>
      <c r="C265" s="16">
        <f t="shared" si="70"/>
        <v>1366182</v>
      </c>
      <c r="D265" s="4">
        <v>112</v>
      </c>
      <c r="E265" s="16">
        <f t="shared" si="71"/>
        <v>36899</v>
      </c>
      <c r="F265" s="16">
        <f t="shared" si="73"/>
        <v>9234</v>
      </c>
      <c r="G265" s="198">
        <v>1187053</v>
      </c>
      <c r="H265" s="4">
        <v>4132</v>
      </c>
      <c r="I265" s="4">
        <v>39055</v>
      </c>
      <c r="J265" s="16">
        <v>3661948</v>
      </c>
      <c r="K265" s="7">
        <v>3625</v>
      </c>
      <c r="L265" s="7">
        <v>1815364</v>
      </c>
      <c r="M265" s="206">
        <f t="shared" si="60"/>
        <v>1818989</v>
      </c>
      <c r="N265" s="4">
        <v>9862</v>
      </c>
      <c r="O265" s="4">
        <v>270149</v>
      </c>
      <c r="P265" s="4">
        <v>962192</v>
      </c>
      <c r="Q265" s="206">
        <f t="shared" si="61"/>
        <v>123979</v>
      </c>
      <c r="R265" s="207">
        <f t="shared" si="74"/>
        <v>9234</v>
      </c>
      <c r="S265" s="79">
        <f t="shared" si="75"/>
        <v>-55</v>
      </c>
      <c r="T265" s="4"/>
      <c r="U265" s="218"/>
      <c r="V265" s="146"/>
      <c r="W265" s="95"/>
      <c r="X265" s="213"/>
    </row>
    <row r="266" spans="1:24" x14ac:dyDescent="0.25">
      <c r="A266" s="245">
        <v>44157</v>
      </c>
      <c r="B266" s="4">
        <v>4184</v>
      </c>
      <c r="C266" s="16">
        <f t="shared" si="70"/>
        <v>1370366</v>
      </c>
      <c r="D266" s="4">
        <v>100</v>
      </c>
      <c r="E266" s="16">
        <f t="shared" si="71"/>
        <v>36999</v>
      </c>
      <c r="F266" s="16">
        <f t="shared" si="73"/>
        <v>8439</v>
      </c>
      <c r="G266" s="198">
        <v>1195492</v>
      </c>
      <c r="H266" s="4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206">
        <f t="shared" si="60"/>
        <v>1827540</v>
      </c>
      <c r="N266" s="4">
        <v>9876</v>
      </c>
      <c r="O266" s="4">
        <v>270893</v>
      </c>
      <c r="P266" s="4">
        <v>965274</v>
      </c>
      <c r="Q266" s="206">
        <f t="shared" si="61"/>
        <v>124323</v>
      </c>
      <c r="R266" s="207">
        <f t="shared" si="74"/>
        <v>8439</v>
      </c>
      <c r="S266" s="79">
        <f t="shared" si="75"/>
        <v>113</v>
      </c>
      <c r="T266" s="4"/>
      <c r="U266" s="218"/>
      <c r="V266" s="146"/>
      <c r="W266" s="95"/>
      <c r="X266" s="213"/>
    </row>
    <row r="267" spans="1:24" x14ac:dyDescent="0.25">
      <c r="A267" s="158">
        <v>44158</v>
      </c>
      <c r="B267" s="4">
        <v>4265</v>
      </c>
      <c r="C267" s="16">
        <f t="shared" si="70"/>
        <v>1374631</v>
      </c>
      <c r="D267" s="4">
        <v>119</v>
      </c>
      <c r="E267" s="16">
        <f t="shared" si="71"/>
        <v>37118</v>
      </c>
      <c r="F267" s="16">
        <f t="shared" si="73"/>
        <v>8308</v>
      </c>
      <c r="G267" s="198">
        <v>1203800</v>
      </c>
      <c r="H267" s="4">
        <v>4165</v>
      </c>
      <c r="I267" s="4">
        <v>13149</v>
      </c>
      <c r="J267" s="4">
        <f t="shared" ref="J267:J282" si="76">J266+I267</f>
        <v>3690837</v>
      </c>
      <c r="K267" s="7">
        <v>3798</v>
      </c>
      <c r="L267" s="7">
        <v>1830584</v>
      </c>
      <c r="M267" s="206">
        <f t="shared" si="60"/>
        <v>1834382</v>
      </c>
      <c r="N267" s="4">
        <v>9894</v>
      </c>
      <c r="O267" s="4">
        <v>272054</v>
      </c>
      <c r="P267" s="4">
        <v>972396</v>
      </c>
      <c r="Q267" s="206">
        <f t="shared" si="61"/>
        <v>120287</v>
      </c>
      <c r="R267" s="207">
        <f t="shared" si="74"/>
        <v>8308</v>
      </c>
      <c r="S267" s="79">
        <f t="shared" si="75"/>
        <v>-80</v>
      </c>
      <c r="T267" s="4"/>
      <c r="U267" s="218"/>
      <c r="V267" s="146"/>
      <c r="W267" s="95"/>
      <c r="X267" s="213"/>
    </row>
    <row r="268" spans="1:24" x14ac:dyDescent="0.25">
      <c r="A268" s="158">
        <v>44159</v>
      </c>
      <c r="B268" s="4">
        <v>7164</v>
      </c>
      <c r="C268" s="16">
        <f t="shared" si="70"/>
        <v>1381795</v>
      </c>
      <c r="D268" s="4">
        <v>311</v>
      </c>
      <c r="E268" s="16">
        <f t="shared" si="71"/>
        <v>37429</v>
      </c>
      <c r="F268" s="16">
        <f t="shared" si="73"/>
        <v>6834</v>
      </c>
      <c r="G268" s="198">
        <v>1210634</v>
      </c>
      <c r="H268" s="4">
        <v>4148</v>
      </c>
      <c r="I268" s="4">
        <v>22043</v>
      </c>
      <c r="J268" s="4">
        <f t="shared" si="76"/>
        <v>3712880</v>
      </c>
      <c r="K268" s="9">
        <v>3828</v>
      </c>
      <c r="L268" s="9">
        <v>1842058</v>
      </c>
      <c r="M268" s="206">
        <f t="shared" si="60"/>
        <v>1845886</v>
      </c>
      <c r="N268" s="4">
        <v>9912</v>
      </c>
      <c r="O268" s="4">
        <v>273939</v>
      </c>
      <c r="P268" s="4">
        <v>979797</v>
      </c>
      <c r="Q268" s="206">
        <f t="shared" si="61"/>
        <v>118147</v>
      </c>
      <c r="R268" s="207">
        <f t="shared" si="74"/>
        <v>6834</v>
      </c>
      <c r="S268" s="79">
        <f t="shared" si="75"/>
        <v>-17</v>
      </c>
      <c r="T268" s="4"/>
      <c r="U268" s="218"/>
      <c r="V268" s="146"/>
      <c r="W268" s="95"/>
      <c r="X268" s="213"/>
    </row>
    <row r="269" spans="1:24" x14ac:dyDescent="0.25">
      <c r="A269" s="158">
        <v>44160</v>
      </c>
      <c r="B269" s="4">
        <v>8593</v>
      </c>
      <c r="C269" s="16">
        <f t="shared" si="70"/>
        <v>1390388</v>
      </c>
      <c r="D269" s="4">
        <v>280</v>
      </c>
      <c r="E269" s="16">
        <f t="shared" si="71"/>
        <v>37709</v>
      </c>
      <c r="F269" s="16">
        <f t="shared" si="73"/>
        <v>6650</v>
      </c>
      <c r="G269" s="198">
        <v>1217284</v>
      </c>
      <c r="H269" s="4">
        <v>4039</v>
      </c>
      <c r="I269" s="4">
        <v>29437</v>
      </c>
      <c r="J269" s="4">
        <f t="shared" si="76"/>
        <v>3742317</v>
      </c>
      <c r="K269" s="9">
        <v>3872</v>
      </c>
      <c r="L269" s="9">
        <v>1855809</v>
      </c>
      <c r="M269" s="206">
        <f t="shared" si="60"/>
        <v>1859681</v>
      </c>
      <c r="N269" s="4">
        <v>9949</v>
      </c>
      <c r="O269" s="4">
        <v>275968</v>
      </c>
      <c r="P269" s="4">
        <v>986401</v>
      </c>
      <c r="Q269" s="206">
        <f t="shared" si="61"/>
        <v>118070</v>
      </c>
      <c r="R269" s="207">
        <f t="shared" si="74"/>
        <v>6650</v>
      </c>
      <c r="S269" s="79">
        <f t="shared" si="75"/>
        <v>-109</v>
      </c>
      <c r="T269" s="4"/>
      <c r="U269" s="218"/>
      <c r="V269" s="146"/>
      <c r="W269" s="95"/>
      <c r="X269" s="213"/>
    </row>
    <row r="270" spans="1:24" x14ac:dyDescent="0.25">
      <c r="A270" s="158">
        <v>44161</v>
      </c>
      <c r="B270" s="4">
        <v>9043</v>
      </c>
      <c r="C270" s="16">
        <f t="shared" si="70"/>
        <v>1399431</v>
      </c>
      <c r="D270" s="4">
        <v>229</v>
      </c>
      <c r="E270" s="16">
        <f t="shared" si="71"/>
        <v>37938</v>
      </c>
      <c r="F270" s="16">
        <f t="shared" si="73"/>
        <v>9378</v>
      </c>
      <c r="G270" s="198">
        <v>1226662</v>
      </c>
      <c r="H270" s="4">
        <v>3960</v>
      </c>
      <c r="I270" s="4">
        <v>32781</v>
      </c>
      <c r="J270" s="4">
        <f t="shared" si="76"/>
        <v>3775098</v>
      </c>
      <c r="K270" s="9">
        <v>3941</v>
      </c>
      <c r="L270" s="9">
        <v>1871509</v>
      </c>
      <c r="M270" s="206">
        <f t="shared" si="60"/>
        <v>1875450</v>
      </c>
      <c r="N270" s="4">
        <v>9979</v>
      </c>
      <c r="O270" s="4">
        <v>278371</v>
      </c>
      <c r="P270" s="4">
        <v>992925</v>
      </c>
      <c r="Q270" s="206">
        <f t="shared" si="61"/>
        <v>118156</v>
      </c>
      <c r="R270" s="207">
        <f t="shared" si="74"/>
        <v>9378</v>
      </c>
      <c r="S270" s="79">
        <f t="shared" si="75"/>
        <v>-79</v>
      </c>
      <c r="T270" s="4"/>
      <c r="U270" s="218"/>
      <c r="V270" s="146"/>
      <c r="W270" s="95"/>
      <c r="X270" s="213"/>
    </row>
    <row r="271" spans="1:24" x14ac:dyDescent="0.25">
      <c r="A271" s="158">
        <v>44162</v>
      </c>
      <c r="B271" s="4">
        <v>7846</v>
      </c>
      <c r="C271" s="16">
        <f t="shared" si="70"/>
        <v>1407277</v>
      </c>
      <c r="D271" s="4">
        <v>275</v>
      </c>
      <c r="E271" s="16">
        <f t="shared" si="71"/>
        <v>38213</v>
      </c>
      <c r="F271" s="16">
        <f t="shared" si="73"/>
        <v>8595</v>
      </c>
      <c r="G271" s="198">
        <v>1235257</v>
      </c>
      <c r="H271" s="4">
        <v>4120</v>
      </c>
      <c r="I271" s="4">
        <v>55323</v>
      </c>
      <c r="J271" s="4">
        <f t="shared" si="76"/>
        <v>3830421</v>
      </c>
      <c r="K271" s="7">
        <v>4020</v>
      </c>
      <c r="L271" s="9">
        <v>1912056</v>
      </c>
      <c r="M271" s="206">
        <f t="shared" si="60"/>
        <v>1916076</v>
      </c>
      <c r="N271" s="4">
        <v>10016</v>
      </c>
      <c r="O271" s="4">
        <v>280344</v>
      </c>
      <c r="P271" s="4">
        <v>999456</v>
      </c>
      <c r="Q271" s="206">
        <f t="shared" si="61"/>
        <v>117461</v>
      </c>
      <c r="R271" s="207">
        <f t="shared" si="74"/>
        <v>8595</v>
      </c>
      <c r="S271" s="79">
        <f t="shared" si="75"/>
        <v>160</v>
      </c>
      <c r="T271" s="4"/>
      <c r="U271" s="218"/>
      <c r="V271" s="146"/>
      <c r="W271" s="95"/>
      <c r="X271" s="213"/>
    </row>
    <row r="272" spans="1:24" x14ac:dyDescent="0.25">
      <c r="A272" s="245">
        <v>44163</v>
      </c>
      <c r="B272" s="4">
        <v>6098</v>
      </c>
      <c r="C272" s="16">
        <f t="shared" si="70"/>
        <v>1413375</v>
      </c>
      <c r="D272" s="4">
        <v>106</v>
      </c>
      <c r="E272" s="16">
        <f t="shared" si="71"/>
        <v>38319</v>
      </c>
      <c r="F272" s="16">
        <f t="shared" si="73"/>
        <v>7620</v>
      </c>
      <c r="G272" s="198">
        <v>1242877</v>
      </c>
      <c r="H272" s="4">
        <v>4021</v>
      </c>
      <c r="I272" s="4">
        <v>25472</v>
      </c>
      <c r="J272" s="4">
        <f t="shared" si="76"/>
        <v>3855893</v>
      </c>
      <c r="K272" s="7">
        <v>4105</v>
      </c>
      <c r="L272" s="9">
        <v>1926130</v>
      </c>
      <c r="M272" s="206">
        <f t="shared" si="60"/>
        <v>1930235</v>
      </c>
      <c r="N272" s="4">
        <v>10046</v>
      </c>
      <c r="O272" s="4">
        <v>281257</v>
      </c>
      <c r="P272" s="4">
        <v>1003512</v>
      </c>
      <c r="Q272" s="206">
        <f t="shared" si="61"/>
        <v>118560</v>
      </c>
      <c r="R272" s="207">
        <f t="shared" si="74"/>
        <v>7620</v>
      </c>
      <c r="S272" s="79">
        <f t="shared" si="75"/>
        <v>-99</v>
      </c>
      <c r="T272" s="4"/>
      <c r="U272" s="218"/>
      <c r="V272" s="146"/>
      <c r="W272" s="95"/>
      <c r="X272" s="213"/>
    </row>
    <row r="273" spans="1:25" x14ac:dyDescent="0.25">
      <c r="A273" s="245">
        <v>44164</v>
      </c>
      <c r="B273" s="4">
        <v>5432</v>
      </c>
      <c r="C273" s="16">
        <f t="shared" si="70"/>
        <v>1418807</v>
      </c>
      <c r="D273" s="16">
        <v>151</v>
      </c>
      <c r="E273" s="16">
        <f t="shared" si="71"/>
        <v>38470</v>
      </c>
      <c r="F273" s="16">
        <f t="shared" si="73"/>
        <v>6966</v>
      </c>
      <c r="G273" s="198">
        <v>1249843</v>
      </c>
      <c r="H273" s="4">
        <v>4013</v>
      </c>
      <c r="I273" s="4">
        <v>17338</v>
      </c>
      <c r="J273" s="4">
        <f t="shared" si="76"/>
        <v>3873231</v>
      </c>
      <c r="K273" s="7">
        <v>4139</v>
      </c>
      <c r="L273" s="7">
        <v>1935553</v>
      </c>
      <c r="M273" s="206">
        <f t="shared" si="60"/>
        <v>1939692</v>
      </c>
      <c r="N273" s="4">
        <v>10067</v>
      </c>
      <c r="O273" s="4">
        <v>281995</v>
      </c>
      <c r="P273" s="4">
        <v>1006055</v>
      </c>
      <c r="Q273" s="206">
        <f t="shared" si="61"/>
        <v>120690</v>
      </c>
      <c r="R273" s="207">
        <f t="shared" si="74"/>
        <v>6966</v>
      </c>
      <c r="S273" s="79">
        <f t="shared" si="75"/>
        <v>-8</v>
      </c>
      <c r="T273" s="4"/>
      <c r="U273" s="218"/>
      <c r="V273" s="146"/>
      <c r="W273" s="95"/>
      <c r="X273" s="213"/>
    </row>
    <row r="274" spans="1:25" x14ac:dyDescent="0.25">
      <c r="A274" s="158">
        <v>44165</v>
      </c>
      <c r="B274" s="4">
        <v>5726</v>
      </c>
      <c r="C274" s="16">
        <f t="shared" si="70"/>
        <v>1424533</v>
      </c>
      <c r="D274" s="4">
        <v>257</v>
      </c>
      <c r="E274" s="16">
        <f t="shared" si="71"/>
        <v>38727</v>
      </c>
      <c r="F274" s="16">
        <f t="shared" si="73"/>
        <v>7384</v>
      </c>
      <c r="G274" s="198">
        <v>1257227</v>
      </c>
      <c r="H274" s="4">
        <v>4062</v>
      </c>
      <c r="I274" s="4">
        <v>19291</v>
      </c>
      <c r="J274" s="4">
        <f t="shared" si="76"/>
        <v>3892522</v>
      </c>
      <c r="K274" s="7">
        <v>4209</v>
      </c>
      <c r="L274" s="7">
        <v>1945524</v>
      </c>
      <c r="M274" s="206">
        <f t="shared" si="60"/>
        <v>1949733</v>
      </c>
      <c r="N274" s="4">
        <v>10089</v>
      </c>
      <c r="O274" s="4">
        <v>283567</v>
      </c>
      <c r="P274" s="4">
        <v>1009382</v>
      </c>
      <c r="Q274" s="206">
        <f t="shared" si="61"/>
        <v>121495</v>
      </c>
      <c r="R274" s="207">
        <f t="shared" si="74"/>
        <v>7384</v>
      </c>
      <c r="S274" s="79">
        <f t="shared" si="75"/>
        <v>49</v>
      </c>
      <c r="T274" s="4"/>
      <c r="U274" s="218"/>
      <c r="V274" s="146"/>
      <c r="W274" s="95"/>
      <c r="X274" s="213"/>
    </row>
    <row r="275" spans="1:25" x14ac:dyDescent="0.25">
      <c r="A275" s="158">
        <v>44166</v>
      </c>
      <c r="B275" s="4">
        <v>8037</v>
      </c>
      <c r="C275" s="16">
        <f t="shared" si="70"/>
        <v>1432570</v>
      </c>
      <c r="D275" s="4">
        <v>198</v>
      </c>
      <c r="E275" s="16">
        <f t="shared" si="71"/>
        <v>38925</v>
      </c>
      <c r="F275" s="16">
        <f t="shared" si="73"/>
        <v>6024</v>
      </c>
      <c r="G275" s="198">
        <v>1263251</v>
      </c>
      <c r="H275" s="4">
        <v>3946</v>
      </c>
      <c r="I275" s="4">
        <v>33764</v>
      </c>
      <c r="J275" s="4">
        <f t="shared" si="76"/>
        <v>3926286</v>
      </c>
      <c r="K275" s="7">
        <v>4328</v>
      </c>
      <c r="L275" s="7">
        <v>1964346</v>
      </c>
      <c r="M275" s="206">
        <f t="shared" si="60"/>
        <v>1968674</v>
      </c>
      <c r="N275" s="4">
        <v>10120</v>
      </c>
      <c r="O275" s="4">
        <v>285518</v>
      </c>
      <c r="P275" s="4">
        <v>1015923</v>
      </c>
      <c r="Q275" s="206">
        <f t="shared" si="61"/>
        <v>121009</v>
      </c>
      <c r="R275" s="207">
        <f t="shared" si="74"/>
        <v>6024</v>
      </c>
      <c r="S275" s="79">
        <f t="shared" si="75"/>
        <v>-116</v>
      </c>
      <c r="T275" s="4"/>
      <c r="U275" s="218"/>
      <c r="V275" s="146"/>
      <c r="W275" s="95"/>
      <c r="X275" s="213"/>
    </row>
    <row r="276" spans="1:25" x14ac:dyDescent="0.25">
      <c r="A276" s="158">
        <v>44167</v>
      </c>
      <c r="B276" s="152">
        <v>7533</v>
      </c>
      <c r="C276" s="214">
        <f t="shared" si="70"/>
        <v>1440103</v>
      </c>
      <c r="D276" s="152">
        <v>228</v>
      </c>
      <c r="E276" s="214">
        <f t="shared" si="71"/>
        <v>39153</v>
      </c>
      <c r="F276" s="16">
        <f t="shared" si="73"/>
        <v>5107</v>
      </c>
      <c r="G276" s="198">
        <v>1268358</v>
      </c>
      <c r="H276" s="152">
        <v>3983</v>
      </c>
      <c r="I276" s="152">
        <v>49474</v>
      </c>
      <c r="J276" s="152">
        <f t="shared" si="76"/>
        <v>3975760</v>
      </c>
      <c r="K276" s="215">
        <v>4476</v>
      </c>
      <c r="L276" s="215">
        <v>2000098</v>
      </c>
      <c r="M276" s="216">
        <f t="shared" si="60"/>
        <v>2004574</v>
      </c>
      <c r="N276" s="152">
        <v>10155</v>
      </c>
      <c r="O276" s="152">
        <v>287233</v>
      </c>
      <c r="P276" s="152">
        <v>1022204</v>
      </c>
      <c r="Q276" s="216">
        <f t="shared" si="61"/>
        <v>120511</v>
      </c>
      <c r="R276" s="216">
        <f t="shared" si="74"/>
        <v>5107</v>
      </c>
      <c r="S276" s="217">
        <f t="shared" si="75"/>
        <v>37</v>
      </c>
      <c r="T276" s="4"/>
      <c r="U276" s="218"/>
      <c r="V276" s="146"/>
      <c r="W276" s="95"/>
      <c r="X276" s="213"/>
    </row>
    <row r="277" spans="1:25" x14ac:dyDescent="0.25">
      <c r="A277" s="158">
        <v>44168</v>
      </c>
      <c r="B277" s="152">
        <v>7629</v>
      </c>
      <c r="C277" s="214">
        <f t="shared" si="70"/>
        <v>1447732</v>
      </c>
      <c r="D277" s="152">
        <v>148</v>
      </c>
      <c r="E277" s="214">
        <f t="shared" si="71"/>
        <v>39301</v>
      </c>
      <c r="F277" s="16">
        <f t="shared" si="73"/>
        <v>6317</v>
      </c>
      <c r="G277" s="198">
        <v>1274675</v>
      </c>
      <c r="H277" s="152">
        <v>3916</v>
      </c>
      <c r="I277" s="152">
        <v>47112</v>
      </c>
      <c r="J277" s="152">
        <f t="shared" si="76"/>
        <v>4022872</v>
      </c>
      <c r="K277" s="215">
        <v>4554</v>
      </c>
      <c r="L277" s="215">
        <v>2033435</v>
      </c>
      <c r="M277" s="216">
        <f t="shared" si="60"/>
        <v>2037989</v>
      </c>
      <c r="N277" s="152">
        <v>10186</v>
      </c>
      <c r="O277" s="152">
        <v>288999</v>
      </c>
      <c r="P277" s="152">
        <v>1028077</v>
      </c>
      <c r="Q277" s="216">
        <f t="shared" si="61"/>
        <v>120470</v>
      </c>
      <c r="R277" s="216">
        <f t="shared" si="74"/>
        <v>6317</v>
      </c>
      <c r="S277" s="217">
        <f t="shared" si="75"/>
        <v>-67</v>
      </c>
      <c r="T277" s="4"/>
      <c r="U277" s="218"/>
      <c r="V277" s="146"/>
      <c r="W277" s="95"/>
      <c r="X277" s="213"/>
    </row>
    <row r="278" spans="1:25" x14ac:dyDescent="0.25">
      <c r="A278" s="158">
        <v>44169</v>
      </c>
      <c r="B278" s="152">
        <v>6899</v>
      </c>
      <c r="C278" s="214">
        <f t="shared" si="70"/>
        <v>1454631</v>
      </c>
      <c r="D278" s="248">
        <v>208</v>
      </c>
      <c r="E278" s="214">
        <f t="shared" si="71"/>
        <v>39509</v>
      </c>
      <c r="F278" s="16">
        <f t="shared" si="73"/>
        <v>7280</v>
      </c>
      <c r="G278" s="198">
        <v>1281955</v>
      </c>
      <c r="H278" s="152">
        <v>3929</v>
      </c>
      <c r="I278" s="152">
        <v>32923</v>
      </c>
      <c r="J278" s="152">
        <f t="shared" si="76"/>
        <v>4055795</v>
      </c>
      <c r="K278" s="215">
        <v>4609</v>
      </c>
      <c r="L278" s="215">
        <v>2054205</v>
      </c>
      <c r="M278" s="216">
        <f t="shared" si="60"/>
        <v>2058814</v>
      </c>
      <c r="N278" s="152">
        <v>10211</v>
      </c>
      <c r="O278" s="152">
        <v>290538</v>
      </c>
      <c r="P278" s="152">
        <v>1033772</v>
      </c>
      <c r="Q278" s="216">
        <f t="shared" si="61"/>
        <v>120110</v>
      </c>
      <c r="R278" s="216">
        <f t="shared" si="74"/>
        <v>7280</v>
      </c>
      <c r="S278" s="217">
        <f t="shared" si="75"/>
        <v>13</v>
      </c>
      <c r="T278" s="16">
        <f t="shared" ref="T278:T287" si="77">(C278-G278-E278)-(C277-E277-G277)</f>
        <v>-589</v>
      </c>
      <c r="U278" s="218"/>
      <c r="V278" s="146"/>
      <c r="W278" s="95"/>
      <c r="X278" s="213"/>
    </row>
    <row r="279" spans="1:25" x14ac:dyDescent="0.25">
      <c r="A279" s="245">
        <v>44170</v>
      </c>
      <c r="B279" s="152">
        <v>5201</v>
      </c>
      <c r="C279" s="214">
        <f t="shared" si="70"/>
        <v>1459832</v>
      </c>
      <c r="D279" s="152">
        <v>121</v>
      </c>
      <c r="E279" s="214">
        <f t="shared" si="71"/>
        <v>39630</v>
      </c>
      <c r="F279" s="16">
        <f t="shared" si="73"/>
        <v>6830</v>
      </c>
      <c r="G279" s="198">
        <v>1288785</v>
      </c>
      <c r="H279" s="152">
        <v>3757</v>
      </c>
      <c r="I279" s="152">
        <v>28567</v>
      </c>
      <c r="J279" s="152">
        <f t="shared" si="76"/>
        <v>4084362</v>
      </c>
      <c r="K279" s="215">
        <v>4687</v>
      </c>
      <c r="L279" s="215">
        <v>2072109</v>
      </c>
      <c r="M279" s="216">
        <f t="shared" si="60"/>
        <v>2076796</v>
      </c>
      <c r="N279" s="152">
        <v>10228</v>
      </c>
      <c r="O279" s="152">
        <v>291315</v>
      </c>
      <c r="P279" s="152">
        <v>1037782</v>
      </c>
      <c r="Q279" s="216">
        <f t="shared" si="61"/>
        <v>120507</v>
      </c>
      <c r="R279" s="216">
        <f t="shared" si="74"/>
        <v>6830</v>
      </c>
      <c r="S279" s="217">
        <f t="shared" si="75"/>
        <v>-172</v>
      </c>
      <c r="T279" s="16">
        <f t="shared" si="77"/>
        <v>-1750</v>
      </c>
      <c r="U279" s="218"/>
      <c r="V279" s="146"/>
      <c r="W279" s="95"/>
      <c r="X279" s="213"/>
    </row>
    <row r="280" spans="1:25" x14ac:dyDescent="0.25">
      <c r="A280" s="245">
        <v>44171</v>
      </c>
      <c r="B280" s="152">
        <v>3278</v>
      </c>
      <c r="C280" s="214">
        <f t="shared" si="70"/>
        <v>1463110</v>
      </c>
      <c r="D280" s="152">
        <v>138</v>
      </c>
      <c r="E280" s="214">
        <f t="shared" si="71"/>
        <v>39768</v>
      </c>
      <c r="F280" s="16">
        <f t="shared" si="73"/>
        <v>5907</v>
      </c>
      <c r="G280" s="198">
        <v>1294692</v>
      </c>
      <c r="H280" s="152">
        <v>3735</v>
      </c>
      <c r="I280" s="152">
        <v>16826</v>
      </c>
      <c r="J280" s="152">
        <f t="shared" si="76"/>
        <v>4101188</v>
      </c>
      <c r="K280" s="215">
        <v>4696</v>
      </c>
      <c r="L280" s="215">
        <v>2083087</v>
      </c>
      <c r="M280" s="216">
        <f t="shared" si="60"/>
        <v>2087783</v>
      </c>
      <c r="N280" s="152">
        <v>10245</v>
      </c>
      <c r="O280" s="152">
        <v>291769</v>
      </c>
      <c r="P280" s="152">
        <v>1041718</v>
      </c>
      <c r="Q280" s="216">
        <f t="shared" si="61"/>
        <v>119378</v>
      </c>
      <c r="R280" s="216">
        <f t="shared" si="74"/>
        <v>5907</v>
      </c>
      <c r="S280" s="217">
        <f t="shared" si="75"/>
        <v>-22</v>
      </c>
      <c r="T280" s="16">
        <f t="shared" si="77"/>
        <v>-2767</v>
      </c>
      <c r="U280" s="218"/>
      <c r="V280" s="146"/>
      <c r="W280" s="95"/>
      <c r="X280" s="213"/>
    </row>
    <row r="281" spans="1:25" x14ac:dyDescent="0.25">
      <c r="A281" s="245">
        <v>44172</v>
      </c>
      <c r="B281" s="4">
        <v>3199</v>
      </c>
      <c r="C281" s="247">
        <f t="shared" si="70"/>
        <v>1466309</v>
      </c>
      <c r="D281" s="4">
        <v>118</v>
      </c>
      <c r="E281" s="16">
        <f t="shared" si="71"/>
        <v>39886</v>
      </c>
      <c r="F281" s="16">
        <f t="shared" si="73"/>
        <v>6004</v>
      </c>
      <c r="G281" s="198">
        <v>1300696</v>
      </c>
      <c r="H281" s="4">
        <v>3723</v>
      </c>
      <c r="I281" s="4">
        <v>9951</v>
      </c>
      <c r="J281" s="4">
        <f t="shared" si="76"/>
        <v>4111139</v>
      </c>
      <c r="K281" s="7">
        <v>4703</v>
      </c>
      <c r="L281" s="7">
        <v>2088287</v>
      </c>
      <c r="M281" s="216">
        <f t="shared" si="60"/>
        <v>2092990</v>
      </c>
      <c r="N281" s="4">
        <v>10262</v>
      </c>
      <c r="O281" s="4">
        <v>292290</v>
      </c>
      <c r="P281" s="4">
        <v>1047405</v>
      </c>
      <c r="Q281" s="216">
        <f t="shared" si="61"/>
        <v>116352</v>
      </c>
      <c r="R281" s="216">
        <f t="shared" si="74"/>
        <v>6004</v>
      </c>
      <c r="S281" s="217">
        <f t="shared" si="75"/>
        <v>-12</v>
      </c>
      <c r="T281" s="16">
        <f t="shared" si="77"/>
        <v>-2923</v>
      </c>
      <c r="U281" s="218"/>
      <c r="V281" s="146"/>
      <c r="W281" s="95"/>
      <c r="X281" s="213"/>
    </row>
    <row r="282" spans="1:25" x14ac:dyDescent="0.25">
      <c r="A282" s="245">
        <v>44173</v>
      </c>
      <c r="B282" s="4">
        <v>3610</v>
      </c>
      <c r="C282" s="16">
        <f t="shared" si="70"/>
        <v>1469919</v>
      </c>
      <c r="D282" s="4">
        <v>120</v>
      </c>
      <c r="E282" s="16">
        <f t="shared" si="71"/>
        <v>40006</v>
      </c>
      <c r="F282" s="16">
        <f t="shared" si="73"/>
        <v>4891</v>
      </c>
      <c r="G282" s="198">
        <v>1305587</v>
      </c>
      <c r="H282" s="4">
        <v>3715</v>
      </c>
      <c r="I282" s="4">
        <v>13302</v>
      </c>
      <c r="J282" s="4">
        <f t="shared" si="76"/>
        <v>4124441</v>
      </c>
      <c r="K282" s="7">
        <v>4726</v>
      </c>
      <c r="L282" s="7">
        <v>2095475</v>
      </c>
      <c r="M282" s="216">
        <f t="shared" si="60"/>
        <v>2100201</v>
      </c>
      <c r="N282" s="4">
        <v>10276</v>
      </c>
      <c r="O282" s="4">
        <v>292866</v>
      </c>
      <c r="P282" s="4">
        <v>1053314</v>
      </c>
      <c r="Q282" s="216">
        <f t="shared" si="61"/>
        <v>113463</v>
      </c>
      <c r="R282" s="216">
        <f t="shared" si="74"/>
        <v>4891</v>
      </c>
      <c r="S282" s="217">
        <f t="shared" si="75"/>
        <v>-8</v>
      </c>
      <c r="T282" s="16">
        <f t="shared" si="77"/>
        <v>-1401</v>
      </c>
      <c r="U282" s="218"/>
      <c r="V282" s="146"/>
      <c r="X282" s="213"/>
    </row>
    <row r="283" spans="1:25" x14ac:dyDescent="0.25">
      <c r="A283" s="158">
        <v>44174</v>
      </c>
      <c r="B283" s="4">
        <v>5303</v>
      </c>
      <c r="C283" s="16">
        <f t="shared" ref="C283:C289" si="78">C282+B283</f>
        <v>1475222</v>
      </c>
      <c r="D283" s="4">
        <v>212</v>
      </c>
      <c r="E283" s="16">
        <f t="shared" ref="E283:E289" si="79">E282+D283</f>
        <v>40218</v>
      </c>
      <c r="F283" s="16">
        <f t="shared" si="73"/>
        <v>5901</v>
      </c>
      <c r="G283" s="198">
        <v>1311488</v>
      </c>
      <c r="H283" s="4">
        <v>3688</v>
      </c>
      <c r="I283" s="4">
        <v>20785</v>
      </c>
      <c r="J283" s="4">
        <f t="shared" ref="J283:J289" si="80">J282+I283</f>
        <v>4145226</v>
      </c>
      <c r="K283" s="7">
        <v>4782</v>
      </c>
      <c r="L283" s="7">
        <v>2108441</v>
      </c>
      <c r="M283" s="216">
        <f t="shared" si="60"/>
        <v>2113223</v>
      </c>
      <c r="N283" s="4">
        <v>10316</v>
      </c>
      <c r="O283" s="4">
        <v>294068</v>
      </c>
      <c r="P283" s="4">
        <v>1058646</v>
      </c>
      <c r="Q283" s="216">
        <f t="shared" si="61"/>
        <v>112192</v>
      </c>
      <c r="R283" s="216">
        <f t="shared" si="74"/>
        <v>5901</v>
      </c>
      <c r="S283" s="217">
        <f t="shared" si="75"/>
        <v>-27</v>
      </c>
      <c r="T283" s="16">
        <f t="shared" si="77"/>
        <v>-810</v>
      </c>
      <c r="X283" s="74"/>
    </row>
    <row r="284" spans="1:25" x14ac:dyDescent="0.25">
      <c r="A284" s="158">
        <v>44175</v>
      </c>
      <c r="B284" s="4">
        <v>6994</v>
      </c>
      <c r="C284" s="16">
        <f t="shared" si="78"/>
        <v>1482216</v>
      </c>
      <c r="D284" s="4">
        <v>209</v>
      </c>
      <c r="E284" s="16">
        <f t="shared" si="79"/>
        <v>40427</v>
      </c>
      <c r="F284" s="16">
        <f t="shared" si="73"/>
        <v>6699</v>
      </c>
      <c r="G284" s="198">
        <v>1318187</v>
      </c>
      <c r="H284" s="4">
        <v>3665</v>
      </c>
      <c r="I284" s="4">
        <v>28166</v>
      </c>
      <c r="J284" s="4">
        <f t="shared" si="80"/>
        <v>4173392</v>
      </c>
      <c r="K284" s="7">
        <v>4881</v>
      </c>
      <c r="L284" s="7">
        <v>2124880</v>
      </c>
      <c r="M284" s="216">
        <f t="shared" si="60"/>
        <v>2129761</v>
      </c>
      <c r="N284" s="4">
        <v>10335</v>
      </c>
      <c r="O284" s="4">
        <v>295491</v>
      </c>
      <c r="P284" s="4">
        <v>1064115</v>
      </c>
      <c r="Q284" s="216">
        <f t="shared" si="61"/>
        <v>112275</v>
      </c>
      <c r="R284" s="216">
        <f t="shared" si="74"/>
        <v>6699</v>
      </c>
      <c r="S284" s="217">
        <f t="shared" si="75"/>
        <v>-23</v>
      </c>
      <c r="T284" s="16">
        <f t="shared" si="77"/>
        <v>86</v>
      </c>
      <c r="X284" s="74"/>
    </row>
    <row r="285" spans="1:25" x14ac:dyDescent="0.25">
      <c r="A285" s="158">
        <v>44176</v>
      </c>
      <c r="B285" s="4">
        <v>7112</v>
      </c>
      <c r="C285" s="16">
        <f t="shared" si="78"/>
        <v>1489328</v>
      </c>
      <c r="D285" s="4">
        <v>177</v>
      </c>
      <c r="E285" s="16">
        <f t="shared" si="79"/>
        <v>40604</v>
      </c>
      <c r="F285" s="16">
        <f t="shared" si="73"/>
        <v>6605</v>
      </c>
      <c r="G285" s="29">
        <v>1324792</v>
      </c>
      <c r="H285" s="4">
        <v>3620</v>
      </c>
      <c r="I285" s="4">
        <v>36805</v>
      </c>
      <c r="J285" s="4">
        <f t="shared" si="80"/>
        <v>4210197</v>
      </c>
      <c r="K285" s="7">
        <v>4940</v>
      </c>
      <c r="L285" s="7">
        <v>2147972</v>
      </c>
      <c r="M285" s="216">
        <f t="shared" si="60"/>
        <v>2152912</v>
      </c>
      <c r="N285" s="4">
        <v>10375</v>
      </c>
      <c r="O285" s="4">
        <v>296884</v>
      </c>
      <c r="P285" s="4">
        <v>1068414</v>
      </c>
      <c r="Q285" s="216">
        <f t="shared" si="61"/>
        <v>113655</v>
      </c>
      <c r="R285" s="216">
        <f t="shared" si="74"/>
        <v>6605</v>
      </c>
      <c r="S285" s="217">
        <f t="shared" si="75"/>
        <v>-45</v>
      </c>
      <c r="T285" s="16">
        <f t="shared" si="77"/>
        <v>330</v>
      </c>
      <c r="W285" s="95"/>
      <c r="X285" s="74"/>
      <c r="Y285" s="95"/>
    </row>
    <row r="286" spans="1:25" x14ac:dyDescent="0.25">
      <c r="A286" s="249">
        <v>44177</v>
      </c>
      <c r="B286" s="4">
        <v>5274</v>
      </c>
      <c r="C286" s="16">
        <f t="shared" si="78"/>
        <v>1494602</v>
      </c>
      <c r="D286" s="4">
        <v>62</v>
      </c>
      <c r="E286" s="16">
        <f t="shared" si="79"/>
        <v>40666</v>
      </c>
      <c r="F286" s="16">
        <f t="shared" si="73"/>
        <v>5368</v>
      </c>
      <c r="G286" s="29">
        <v>1330160</v>
      </c>
      <c r="H286" s="4">
        <v>3594</v>
      </c>
      <c r="I286" s="4">
        <v>27204</v>
      </c>
      <c r="J286" s="4">
        <f t="shared" si="80"/>
        <v>4237401</v>
      </c>
      <c r="K286" s="7">
        <v>4983</v>
      </c>
      <c r="L286" s="7">
        <v>2164993</v>
      </c>
      <c r="M286" s="216">
        <f t="shared" si="60"/>
        <v>2169976</v>
      </c>
      <c r="N286" s="4">
        <v>10396</v>
      </c>
      <c r="O286" s="4">
        <v>297737</v>
      </c>
      <c r="P286" s="4">
        <v>1071431</v>
      </c>
      <c r="Q286" s="216">
        <f t="shared" si="61"/>
        <v>115038</v>
      </c>
      <c r="R286" s="216">
        <f t="shared" si="74"/>
        <v>5368</v>
      </c>
      <c r="S286" s="217">
        <f t="shared" si="75"/>
        <v>-26</v>
      </c>
      <c r="T286" s="16">
        <f t="shared" si="77"/>
        <v>-156</v>
      </c>
    </row>
    <row r="287" spans="1:25" x14ac:dyDescent="0.25">
      <c r="A287" s="249">
        <v>44178</v>
      </c>
      <c r="B287" s="4">
        <v>3558</v>
      </c>
      <c r="C287" s="16">
        <f t="shared" si="78"/>
        <v>1498160</v>
      </c>
      <c r="D287" s="4">
        <v>98</v>
      </c>
      <c r="E287" s="16">
        <f t="shared" si="79"/>
        <v>40764</v>
      </c>
      <c r="F287" s="16">
        <f t="shared" ref="F287:F300" si="81">G287-G286</f>
        <v>5157</v>
      </c>
      <c r="G287" s="29">
        <v>1335317</v>
      </c>
      <c r="H287" s="4">
        <v>3537</v>
      </c>
      <c r="I287" s="4">
        <v>21793</v>
      </c>
      <c r="J287" s="4">
        <f t="shared" si="80"/>
        <v>4259194</v>
      </c>
      <c r="K287" s="7">
        <v>5042</v>
      </c>
      <c r="L287" s="7">
        <v>2180522</v>
      </c>
      <c r="M287" s="216">
        <f t="shared" si="60"/>
        <v>2185564</v>
      </c>
      <c r="N287" s="4">
        <v>10424</v>
      </c>
      <c r="O287" s="4">
        <v>298310</v>
      </c>
      <c r="P287" s="4">
        <v>1073462</v>
      </c>
      <c r="Q287" s="216">
        <f t="shared" si="61"/>
        <v>115964</v>
      </c>
      <c r="R287" s="216">
        <f t="shared" si="74"/>
        <v>5157</v>
      </c>
      <c r="S287" s="217">
        <f t="shared" si="75"/>
        <v>-57</v>
      </c>
      <c r="T287" s="16">
        <f t="shared" si="77"/>
        <v>-1697</v>
      </c>
    </row>
    <row r="288" spans="1:25" x14ac:dyDescent="0.25">
      <c r="A288" s="250">
        <v>44179</v>
      </c>
      <c r="B288" s="4">
        <v>5062</v>
      </c>
      <c r="C288" s="16">
        <f t="shared" si="78"/>
        <v>1503222</v>
      </c>
      <c r="D288" s="4">
        <v>274</v>
      </c>
      <c r="E288" s="16">
        <f t="shared" si="79"/>
        <v>41038</v>
      </c>
      <c r="F288" s="16">
        <f t="shared" si="81"/>
        <v>4803</v>
      </c>
      <c r="G288" s="29">
        <v>1340120</v>
      </c>
      <c r="H288" s="4">
        <v>3478</v>
      </c>
      <c r="I288" s="4">
        <v>43000</v>
      </c>
      <c r="J288" s="19">
        <f t="shared" si="80"/>
        <v>4302194</v>
      </c>
      <c r="K288" s="7">
        <v>5131</v>
      </c>
      <c r="L288" s="7">
        <v>2215097</v>
      </c>
      <c r="M288" s="216">
        <f t="shared" si="60"/>
        <v>2220228</v>
      </c>
      <c r="N288" s="4">
        <v>10451</v>
      </c>
      <c r="O288" s="4">
        <v>299430</v>
      </c>
      <c r="P288" s="4">
        <v>1076117</v>
      </c>
      <c r="Q288" s="216">
        <f t="shared" si="61"/>
        <v>117224</v>
      </c>
      <c r="R288" s="216">
        <f t="shared" ref="R288:S295" si="82">G288-G287</f>
        <v>4803</v>
      </c>
      <c r="S288" s="217">
        <f t="shared" si="82"/>
        <v>-59</v>
      </c>
      <c r="T288" s="16">
        <f t="shared" ref="T288:T295" si="83">(C288-G288-E288)-(C287-E287-G287)</f>
        <v>-15</v>
      </c>
    </row>
    <row r="289" spans="1:21" x14ac:dyDescent="0.25">
      <c r="A289" s="250">
        <v>44180</v>
      </c>
      <c r="B289" s="4">
        <v>6981</v>
      </c>
      <c r="C289" s="16">
        <f t="shared" si="78"/>
        <v>1510203</v>
      </c>
      <c r="D289" s="4">
        <v>165</v>
      </c>
      <c r="E289" s="16">
        <f t="shared" si="79"/>
        <v>41203</v>
      </c>
      <c r="F289" s="16">
        <f t="shared" si="81"/>
        <v>4180</v>
      </c>
      <c r="G289" s="198">
        <v>1344300</v>
      </c>
      <c r="H289" s="4">
        <v>3475</v>
      </c>
      <c r="I289" s="4">
        <v>36591</v>
      </c>
      <c r="J289" s="4">
        <f t="shared" si="80"/>
        <v>4338785</v>
      </c>
      <c r="K289" s="7">
        <v>5271</v>
      </c>
      <c r="L289" s="7">
        <v>2238751</v>
      </c>
      <c r="M289" s="216">
        <f t="shared" si="60"/>
        <v>2244022</v>
      </c>
      <c r="N289" s="4">
        <v>10483</v>
      </c>
      <c r="O289" s="4">
        <v>301009</v>
      </c>
      <c r="P289" s="4">
        <v>1078240</v>
      </c>
      <c r="Q289" s="216">
        <f t="shared" si="61"/>
        <v>120471</v>
      </c>
      <c r="R289" s="216">
        <f t="shared" si="82"/>
        <v>4180</v>
      </c>
      <c r="S289" s="217">
        <f t="shared" si="82"/>
        <v>-3</v>
      </c>
      <c r="T289" s="16">
        <f t="shared" si="83"/>
        <v>2636</v>
      </c>
    </row>
    <row r="290" spans="1:21" x14ac:dyDescent="0.25">
      <c r="A290" s="250">
        <v>44181</v>
      </c>
      <c r="B290" s="4">
        <v>6843</v>
      </c>
      <c r="C290" s="16">
        <f t="shared" ref="C290:C295" si="84">C289+B290</f>
        <v>1517046</v>
      </c>
      <c r="D290" s="4">
        <v>162</v>
      </c>
      <c r="E290" s="16">
        <f t="shared" ref="E290:E295" si="85">E289+D290</f>
        <v>41365</v>
      </c>
      <c r="F290" s="16">
        <f t="shared" si="81"/>
        <v>3614</v>
      </c>
      <c r="G290" s="29">
        <v>1347914</v>
      </c>
      <c r="H290" s="4">
        <v>3443</v>
      </c>
      <c r="I290" s="4">
        <v>34599</v>
      </c>
      <c r="J290" s="4">
        <f t="shared" ref="J290:J295" si="86">J289+I290</f>
        <v>4373384</v>
      </c>
      <c r="K290" s="7">
        <v>5417</v>
      </c>
      <c r="L290" s="7">
        <v>2259690</v>
      </c>
      <c r="M290" s="216">
        <f t="shared" si="60"/>
        <v>2265107</v>
      </c>
      <c r="N290" s="4">
        <v>10548</v>
      </c>
      <c r="O290" s="4">
        <v>302498</v>
      </c>
      <c r="P290" s="4">
        <v>1083034</v>
      </c>
      <c r="Q290" s="216">
        <f t="shared" si="61"/>
        <v>120966</v>
      </c>
      <c r="R290" s="216">
        <f t="shared" si="82"/>
        <v>3614</v>
      </c>
      <c r="S290" s="217">
        <f t="shared" si="82"/>
        <v>-32</v>
      </c>
      <c r="T290" s="16">
        <f t="shared" si="83"/>
        <v>3067</v>
      </c>
    </row>
    <row r="291" spans="1:21" x14ac:dyDescent="0.25">
      <c r="A291" s="250">
        <v>44182</v>
      </c>
      <c r="B291" s="4">
        <v>7326</v>
      </c>
      <c r="C291" s="16">
        <f t="shared" si="84"/>
        <v>1524372</v>
      </c>
      <c r="D291" s="4">
        <v>169</v>
      </c>
      <c r="E291" s="16">
        <f t="shared" si="85"/>
        <v>41534</v>
      </c>
      <c r="F291" s="16">
        <f t="shared" si="81"/>
        <v>4642</v>
      </c>
      <c r="G291" s="29">
        <v>1352556</v>
      </c>
      <c r="H291" s="4">
        <v>3471</v>
      </c>
      <c r="I291" s="4">
        <v>31936</v>
      </c>
      <c r="J291" s="4">
        <f t="shared" si="86"/>
        <v>4405320</v>
      </c>
      <c r="K291" s="7">
        <v>5509</v>
      </c>
      <c r="L291" s="7">
        <v>2279140</v>
      </c>
      <c r="M291" s="216">
        <f t="shared" si="60"/>
        <v>2284649</v>
      </c>
      <c r="N291" s="4">
        <v>10614</v>
      </c>
      <c r="O291" s="4">
        <v>304151</v>
      </c>
      <c r="P291" s="4">
        <v>1088190</v>
      </c>
      <c r="Q291" s="216">
        <f t="shared" si="61"/>
        <v>121417</v>
      </c>
      <c r="R291" s="216">
        <f t="shared" si="82"/>
        <v>4642</v>
      </c>
      <c r="S291" s="217">
        <f t="shared" si="82"/>
        <v>28</v>
      </c>
      <c r="T291" s="16">
        <f t="shared" si="83"/>
        <v>2515</v>
      </c>
    </row>
    <row r="292" spans="1:21" x14ac:dyDescent="0.25">
      <c r="A292" s="252">
        <v>44183</v>
      </c>
      <c r="B292" s="47">
        <v>7002</v>
      </c>
      <c r="C292" s="199">
        <f t="shared" si="84"/>
        <v>1531374</v>
      </c>
      <c r="D292" s="47">
        <v>138</v>
      </c>
      <c r="E292" s="199">
        <f t="shared" si="85"/>
        <v>41672</v>
      </c>
      <c r="F292" s="199">
        <f t="shared" si="81"/>
        <v>4199</v>
      </c>
      <c r="G292" s="85">
        <v>1356755</v>
      </c>
      <c r="H292" s="47">
        <v>3434</v>
      </c>
      <c r="I292" s="47">
        <v>32002</v>
      </c>
      <c r="J292" s="47">
        <f t="shared" si="86"/>
        <v>4437322</v>
      </c>
      <c r="K292" s="66">
        <v>5573</v>
      </c>
      <c r="L292" s="66">
        <v>2298394</v>
      </c>
      <c r="M292" s="253">
        <f t="shared" si="60"/>
        <v>2303967</v>
      </c>
      <c r="N292" s="47">
        <v>10658</v>
      </c>
      <c r="O292" s="47">
        <v>305458</v>
      </c>
      <c r="P292" s="47">
        <v>1093180</v>
      </c>
      <c r="Q292" s="253">
        <f t="shared" si="61"/>
        <v>122078</v>
      </c>
      <c r="R292" s="253">
        <f t="shared" si="82"/>
        <v>4199</v>
      </c>
      <c r="S292" s="217">
        <f t="shared" si="82"/>
        <v>-37</v>
      </c>
      <c r="T292" s="16">
        <f t="shared" si="83"/>
        <v>2665</v>
      </c>
    </row>
    <row r="293" spans="1:21" x14ac:dyDescent="0.25">
      <c r="A293" s="260">
        <v>44184</v>
      </c>
      <c r="B293" s="261">
        <v>5795</v>
      </c>
      <c r="C293" s="262">
        <f t="shared" si="84"/>
        <v>1537169</v>
      </c>
      <c r="D293" s="261">
        <v>91</v>
      </c>
      <c r="E293" s="262">
        <f t="shared" si="85"/>
        <v>41763</v>
      </c>
      <c r="F293" s="262">
        <f t="shared" si="81"/>
        <v>5862</v>
      </c>
      <c r="G293" s="263">
        <v>1362617</v>
      </c>
      <c r="H293" s="261">
        <v>3452</v>
      </c>
      <c r="I293" s="261">
        <v>27403</v>
      </c>
      <c r="J293" s="261">
        <f t="shared" si="86"/>
        <v>4464725</v>
      </c>
      <c r="K293" s="255">
        <v>5632</v>
      </c>
      <c r="L293" s="255">
        <v>2314565</v>
      </c>
      <c r="M293" s="256">
        <f t="shared" si="60"/>
        <v>2320197</v>
      </c>
      <c r="N293" s="254">
        <v>10688</v>
      </c>
      <c r="O293" s="254">
        <v>306243</v>
      </c>
      <c r="P293" s="254">
        <v>1096091</v>
      </c>
      <c r="Q293" s="256">
        <f t="shared" si="61"/>
        <v>124147</v>
      </c>
      <c r="R293" s="256">
        <f t="shared" si="82"/>
        <v>5862</v>
      </c>
      <c r="S293" s="251">
        <f t="shared" si="82"/>
        <v>18</v>
      </c>
      <c r="T293" s="16">
        <f t="shared" si="83"/>
        <v>-158</v>
      </c>
    </row>
    <row r="294" spans="1:21" x14ac:dyDescent="0.25">
      <c r="A294" s="264">
        <v>44185</v>
      </c>
      <c r="B294" s="47">
        <v>4116</v>
      </c>
      <c r="C294" s="199">
        <f t="shared" si="84"/>
        <v>1541285</v>
      </c>
      <c r="D294" s="47">
        <v>50</v>
      </c>
      <c r="E294" s="199">
        <f t="shared" si="85"/>
        <v>41813</v>
      </c>
      <c r="F294" s="199">
        <f t="shared" si="81"/>
        <v>5729</v>
      </c>
      <c r="G294" s="85">
        <v>1368346</v>
      </c>
      <c r="H294" s="47">
        <v>3462</v>
      </c>
      <c r="I294" s="47">
        <v>32148</v>
      </c>
      <c r="J294" s="47">
        <f t="shared" si="86"/>
        <v>4496873</v>
      </c>
      <c r="K294" s="265">
        <v>5765</v>
      </c>
      <c r="L294" s="266">
        <v>2338847</v>
      </c>
      <c r="M294" s="267">
        <f t="shared" si="60"/>
        <v>2344612</v>
      </c>
      <c r="N294" s="261">
        <v>10715</v>
      </c>
      <c r="O294" s="261">
        <v>306830</v>
      </c>
      <c r="P294" s="261">
        <v>1098359</v>
      </c>
      <c r="Q294" s="267">
        <f t="shared" si="61"/>
        <v>125381</v>
      </c>
      <c r="R294" s="267">
        <f t="shared" si="82"/>
        <v>5729</v>
      </c>
      <c r="S294" s="268">
        <f t="shared" si="82"/>
        <v>10</v>
      </c>
      <c r="T294" s="199">
        <f t="shared" si="83"/>
        <v>-1663</v>
      </c>
    </row>
    <row r="295" spans="1:21" x14ac:dyDescent="0.25">
      <c r="A295" s="250">
        <v>44186</v>
      </c>
      <c r="B295" s="4">
        <v>5853</v>
      </c>
      <c r="C295" s="16">
        <f t="shared" si="84"/>
        <v>1547138</v>
      </c>
      <c r="D295" s="4">
        <v>184</v>
      </c>
      <c r="E295" s="16">
        <f t="shared" si="85"/>
        <v>41997</v>
      </c>
      <c r="F295" s="16">
        <f t="shared" si="81"/>
        <v>6055</v>
      </c>
      <c r="G295" s="29">
        <v>1374401</v>
      </c>
      <c r="H295" s="4">
        <v>3367</v>
      </c>
      <c r="I295" s="4">
        <v>24076</v>
      </c>
      <c r="J295" s="4">
        <f t="shared" si="86"/>
        <v>4520949</v>
      </c>
      <c r="K295" s="7">
        <v>5890</v>
      </c>
      <c r="L295" s="7">
        <v>2353622</v>
      </c>
      <c r="M295" s="216">
        <f t="shared" si="60"/>
        <v>2359512</v>
      </c>
      <c r="N295" s="4">
        <v>10750</v>
      </c>
      <c r="O295" s="4">
        <v>308256</v>
      </c>
      <c r="P295" s="4">
        <v>1103443</v>
      </c>
      <c r="Q295" s="216">
        <f t="shared" si="61"/>
        <v>124689</v>
      </c>
      <c r="R295" s="216">
        <f t="shared" si="82"/>
        <v>6055</v>
      </c>
      <c r="S295" s="217">
        <f t="shared" si="82"/>
        <v>-95</v>
      </c>
      <c r="T295" s="16">
        <f t="shared" si="83"/>
        <v>-386</v>
      </c>
      <c r="U295" s="259"/>
    </row>
    <row r="296" spans="1:21" x14ac:dyDescent="0.25">
      <c r="A296" s="250">
        <v>44187</v>
      </c>
      <c r="B296" s="4">
        <v>8141</v>
      </c>
      <c r="C296" s="16">
        <f>C295+B296</f>
        <v>1555279</v>
      </c>
      <c r="D296" s="4">
        <v>257</v>
      </c>
      <c r="E296" s="16">
        <f>E295+D296</f>
        <v>42254</v>
      </c>
      <c r="F296" s="16">
        <f t="shared" si="81"/>
        <v>5325</v>
      </c>
      <c r="G296" s="29">
        <v>1379726</v>
      </c>
      <c r="H296" s="4">
        <v>3399</v>
      </c>
      <c r="I296" s="4">
        <v>37688</v>
      </c>
      <c r="J296" s="4">
        <f>J295+I296</f>
        <v>4558637</v>
      </c>
      <c r="K296" s="7">
        <v>5936</v>
      </c>
      <c r="L296" s="7">
        <v>2390200</v>
      </c>
      <c r="M296" s="216">
        <f t="shared" si="60"/>
        <v>2396136</v>
      </c>
      <c r="N296" s="4">
        <v>10808</v>
      </c>
      <c r="O296" s="4">
        <v>309842</v>
      </c>
      <c r="P296" s="4">
        <v>1109025</v>
      </c>
      <c r="Q296" s="216">
        <f t="shared" si="61"/>
        <v>125604</v>
      </c>
      <c r="R296" s="207">
        <f t="shared" ref="R296" si="87">G296-G295</f>
        <v>5325</v>
      </c>
      <c r="S296" s="79">
        <f t="shared" ref="S296" si="88">H296-H295</f>
        <v>32</v>
      </c>
      <c r="T296" s="198">
        <f t="shared" ref="T296" si="89">(C296-G296-E296)-(C295-E295-G295)</f>
        <v>2559</v>
      </c>
    </row>
    <row r="297" spans="1:21" x14ac:dyDescent="0.25">
      <c r="A297" s="250">
        <v>44188</v>
      </c>
      <c r="B297" s="4">
        <v>8586</v>
      </c>
      <c r="C297" s="16">
        <f>C296+B297</f>
        <v>1563865</v>
      </c>
      <c r="D297" s="4">
        <v>60</v>
      </c>
      <c r="E297" s="16">
        <f>E296+D297</f>
        <v>42314</v>
      </c>
      <c r="F297" s="16">
        <f t="shared" si="81"/>
        <v>4551</v>
      </c>
      <c r="G297" s="198">
        <v>1384277</v>
      </c>
      <c r="H297" s="4">
        <v>3390</v>
      </c>
      <c r="I297" s="4">
        <v>39323</v>
      </c>
      <c r="J297" s="4">
        <f>J296+I297</f>
        <v>4597960</v>
      </c>
      <c r="K297" s="7">
        <v>5897</v>
      </c>
      <c r="L297" s="7">
        <v>2402139</v>
      </c>
      <c r="M297" s="216">
        <f t="shared" si="60"/>
        <v>2408036</v>
      </c>
      <c r="N297" s="4">
        <v>10873</v>
      </c>
      <c r="O297" s="4">
        <v>311072</v>
      </c>
      <c r="P297" s="4">
        <v>1114236</v>
      </c>
      <c r="Q297" s="216">
        <f t="shared" si="61"/>
        <v>127684</v>
      </c>
      <c r="R297" s="207">
        <f t="shared" ref="R297:R298" si="90">G297-G296</f>
        <v>4551</v>
      </c>
      <c r="S297" s="79">
        <f t="shared" ref="S297:S298" si="91">H297-H296</f>
        <v>-9</v>
      </c>
      <c r="T297" s="198">
        <f t="shared" ref="T297:T298" si="92">(C297-G297-E297)-(C296-E296-G296)</f>
        <v>3975</v>
      </c>
    </row>
    <row r="298" spans="1:21" x14ac:dyDescent="0.25">
      <c r="A298" s="250">
        <v>44189</v>
      </c>
      <c r="B298" s="4">
        <v>7815</v>
      </c>
      <c r="C298" s="16">
        <f t="shared" ref="C298:C300" si="93">C297+B298</f>
        <v>1571680</v>
      </c>
      <c r="D298" s="4">
        <v>78</v>
      </c>
      <c r="E298" s="16">
        <f>E297+D298</f>
        <v>42392</v>
      </c>
      <c r="F298" s="16">
        <f t="shared" si="81"/>
        <v>6439</v>
      </c>
      <c r="G298" s="198">
        <v>1390716</v>
      </c>
      <c r="H298" s="4"/>
      <c r="K298" s="36">
        <v>5908</v>
      </c>
      <c r="L298" s="36">
        <v>2423214</v>
      </c>
      <c r="M298" s="216">
        <f t="shared" si="60"/>
        <v>2429122</v>
      </c>
      <c r="N298" s="95">
        <v>10910</v>
      </c>
      <c r="O298" s="95">
        <v>311984</v>
      </c>
      <c r="P298" s="95">
        <v>1119801</v>
      </c>
      <c r="Q298" s="216">
        <f t="shared" si="61"/>
        <v>128985</v>
      </c>
      <c r="R298" s="207">
        <f t="shared" si="90"/>
        <v>6439</v>
      </c>
      <c r="S298" s="79">
        <f t="shared" si="91"/>
        <v>-3390</v>
      </c>
      <c r="T298" s="198">
        <f t="shared" si="92"/>
        <v>1298</v>
      </c>
    </row>
    <row r="299" spans="1:21" x14ac:dyDescent="0.25">
      <c r="A299" s="250">
        <v>44190</v>
      </c>
      <c r="B299" s="4">
        <v>2874</v>
      </c>
      <c r="C299" s="16">
        <f t="shared" si="93"/>
        <v>1574554</v>
      </c>
      <c r="D299" s="4">
        <v>30</v>
      </c>
      <c r="E299" s="16">
        <f>E298+D299</f>
        <v>42422</v>
      </c>
      <c r="F299" s="16">
        <f t="shared" si="81"/>
        <v>5946</v>
      </c>
      <c r="G299" s="29">
        <v>1396662</v>
      </c>
      <c r="H299" s="4"/>
      <c r="R299" s="207">
        <f t="shared" ref="R299:R300" si="94">G299-G298</f>
        <v>5946</v>
      </c>
      <c r="S299" s="79">
        <f t="shared" ref="S299:S300" si="95">H299-H298</f>
        <v>0</v>
      </c>
      <c r="T299" s="198">
        <f t="shared" ref="T299:T300" si="96">(C299-G299-E299)-(C298-E298-G298)</f>
        <v>-3102</v>
      </c>
    </row>
    <row r="300" spans="1:21" x14ac:dyDescent="0.25">
      <c r="A300" s="250">
        <v>44191</v>
      </c>
      <c r="B300" s="95">
        <v>3713</v>
      </c>
      <c r="C300" s="16">
        <f t="shared" si="93"/>
        <v>1578267</v>
      </c>
      <c r="D300" s="95">
        <v>79</v>
      </c>
      <c r="E300" s="16">
        <f>E299+D300</f>
        <v>42501</v>
      </c>
      <c r="F300" s="16">
        <f t="shared" si="81"/>
        <v>5565</v>
      </c>
      <c r="G300" s="83">
        <v>1402227</v>
      </c>
      <c r="H300" s="95">
        <v>3262</v>
      </c>
      <c r="R300" s="207">
        <f>G300-G299</f>
        <v>5565</v>
      </c>
      <c r="S300" s="79">
        <f>H300-H297</f>
        <v>-128</v>
      </c>
      <c r="T300" s="198">
        <f t="shared" si="96"/>
        <v>-1931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7177"/>
  <sheetViews>
    <sheetView tabSelected="1" zoomScale="70" zoomScaleNormal="70" workbookViewId="0">
      <pane ySplit="1" topLeftCell="A7147" activePane="bottomLeft" state="frozen"/>
      <selection activeCell="D2374" sqref="A1:D2374"/>
      <selection pane="bottomLeft" activeCell="A7160" sqref="A7160"/>
    </sheetView>
  </sheetViews>
  <sheetFormatPr baseColWidth="10" defaultRowHeight="15" x14ac:dyDescent="0.25"/>
  <cols>
    <col min="1" max="1" width="17.42578125" style="61" customWidth="1"/>
    <col min="2" max="2" width="14.14062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6.7109375" customWidth="1"/>
    <col min="8" max="8" width="5.5703125" customWidth="1"/>
    <col min="9" max="9" width="6.28515625" customWidth="1"/>
    <col min="10" max="10" width="9.140625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18</v>
      </c>
      <c r="F5839" s="129">
        <f t="shared" si="519"/>
        <v>1309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1336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1358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1395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1414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1442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1453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1476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1502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1529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1557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68</v>
      </c>
      <c r="F6098" s="128">
        <f t="shared" si="531"/>
        <v>19062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1583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19149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1612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19326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1631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19395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1645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19500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1672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19667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1699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19735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1730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19782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1746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19916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1761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19957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1771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19990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1776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20024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1789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20176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1822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73" si="546">C6410+D6386</f>
        <v>610159</v>
      </c>
      <c r="E6410" s="4">
        <v>76</v>
      </c>
      <c r="F6410" s="128">
        <f t="shared" si="544"/>
        <v>20252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1858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31</v>
      </c>
      <c r="F6430" s="129">
        <f t="shared" si="544"/>
        <v>2160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20316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1883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506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2185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2" t="s">
        <v>47</v>
      </c>
      <c r="B6457" s="138">
        <v>44161</v>
      </c>
      <c r="C6457" s="47">
        <v>491</v>
      </c>
      <c r="D6457" s="85">
        <f>C6457+D6433</f>
        <v>64792</v>
      </c>
      <c r="E6457" s="47">
        <v>15</v>
      </c>
      <c r="F6457" s="139">
        <f t="shared" si="547"/>
        <v>1141</v>
      </c>
      <c r="G6457" s="88"/>
    </row>
    <row r="6458" spans="1:7" x14ac:dyDescent="0.25">
      <c r="A6458" s="64" t="s">
        <v>22</v>
      </c>
      <c r="B6458" s="49">
        <v>44162</v>
      </c>
      <c r="C6458" s="50">
        <v>2124</v>
      </c>
      <c r="D6458" s="131">
        <f t="shared" si="546"/>
        <v>614872</v>
      </c>
      <c r="E6458" s="50">
        <v>138</v>
      </c>
      <c r="F6458" s="128">
        <f t="shared" si="547"/>
        <v>20454</v>
      </c>
    </row>
    <row r="6459" spans="1:7" x14ac:dyDescent="0.25">
      <c r="A6459" s="140" t="s">
        <v>20</v>
      </c>
      <c r="B6459" s="136">
        <v>44162</v>
      </c>
      <c r="C6459" s="4">
        <v>414</v>
      </c>
      <c r="D6459" s="29">
        <f t="shared" si="546"/>
        <v>157985</v>
      </c>
      <c r="E6459" s="4">
        <v>6</v>
      </c>
      <c r="F6459" s="129">
        <f t="shared" si="547"/>
        <v>5184</v>
      </c>
      <c r="G6459" s="88"/>
    </row>
    <row r="6460" spans="1:7" x14ac:dyDescent="0.25">
      <c r="A6460" s="140" t="s">
        <v>35</v>
      </c>
      <c r="B6460" s="136">
        <v>44162</v>
      </c>
      <c r="C6460" s="4">
        <v>3</v>
      </c>
      <c r="D6460" s="29">
        <f t="shared" si="546"/>
        <v>1782</v>
      </c>
      <c r="E6460" s="4">
        <v>0</v>
      </c>
      <c r="F6460" s="129">
        <f t="shared" si="547"/>
        <v>15</v>
      </c>
      <c r="G6460" s="88"/>
    </row>
    <row r="6461" spans="1:7" x14ac:dyDescent="0.25">
      <c r="A6461" s="140" t="s">
        <v>21</v>
      </c>
      <c r="B6461" s="136">
        <v>44162</v>
      </c>
      <c r="C6461" s="4">
        <v>258</v>
      </c>
      <c r="D6461" s="29">
        <f t="shared" si="546"/>
        <v>18756</v>
      </c>
      <c r="E6461" s="4">
        <v>5</v>
      </c>
      <c r="F6461" s="129">
        <f t="shared" si="547"/>
        <v>548</v>
      </c>
      <c r="G6461" s="88"/>
    </row>
    <row r="6462" spans="1:7" x14ac:dyDescent="0.25">
      <c r="A6462" s="140" t="s">
        <v>36</v>
      </c>
      <c r="B6462" s="136">
        <v>44162</v>
      </c>
      <c r="C6462" s="4">
        <v>264</v>
      </c>
      <c r="D6462" s="29">
        <f t="shared" si="546"/>
        <v>22287</v>
      </c>
      <c r="E6462" s="4">
        <v>9</v>
      </c>
      <c r="F6462" s="129">
        <f t="shared" si="547"/>
        <v>371</v>
      </c>
      <c r="G6462" s="88"/>
    </row>
    <row r="6463" spans="1:7" x14ac:dyDescent="0.25">
      <c r="A6463" s="140" t="s">
        <v>27</v>
      </c>
      <c r="B6463" s="136">
        <v>44162</v>
      </c>
      <c r="C6463" s="4">
        <v>834</v>
      </c>
      <c r="D6463" s="29">
        <f t="shared" si="546"/>
        <v>112719</v>
      </c>
      <c r="E6463" s="4">
        <v>36</v>
      </c>
      <c r="F6463" s="129">
        <f t="shared" si="547"/>
        <v>1919</v>
      </c>
      <c r="G6463" s="88"/>
    </row>
    <row r="6464" spans="1:7" x14ac:dyDescent="0.25">
      <c r="A6464" s="140" t="s">
        <v>37</v>
      </c>
      <c r="B6464" s="136">
        <v>44162</v>
      </c>
      <c r="C6464" s="4">
        <v>158</v>
      </c>
      <c r="D6464" s="29">
        <f t="shared" si="546"/>
        <v>5442</v>
      </c>
      <c r="E6464" s="4">
        <v>0</v>
      </c>
      <c r="F6464" s="129">
        <f t="shared" si="547"/>
        <v>86</v>
      </c>
      <c r="G6464" s="88"/>
    </row>
    <row r="6465" spans="1:7" x14ac:dyDescent="0.25">
      <c r="A6465" s="140" t="s">
        <v>38</v>
      </c>
      <c r="B6465" s="136">
        <v>44162</v>
      </c>
      <c r="C6465" s="4">
        <v>298</v>
      </c>
      <c r="D6465" s="29">
        <f t="shared" si="546"/>
        <v>22853</v>
      </c>
      <c r="E6465" s="4">
        <v>3</v>
      </c>
      <c r="F6465" s="129">
        <f t="shared" si="547"/>
        <v>464</v>
      </c>
      <c r="G6465" s="88"/>
    </row>
    <row r="6466" spans="1:7" x14ac:dyDescent="0.25">
      <c r="A6466" s="140" t="s">
        <v>48</v>
      </c>
      <c r="B6466" s="136">
        <v>44162</v>
      </c>
      <c r="C6466" s="4">
        <v>1</v>
      </c>
      <c r="D6466" s="29">
        <f t="shared" si="546"/>
        <v>179</v>
      </c>
      <c r="E6466" s="4">
        <v>0</v>
      </c>
      <c r="F6466" s="129">
        <f t="shared" si="547"/>
        <v>3</v>
      </c>
      <c r="G6466" s="88"/>
    </row>
    <row r="6467" spans="1:7" x14ac:dyDescent="0.25">
      <c r="A6467" s="140" t="s">
        <v>39</v>
      </c>
      <c r="B6467" s="136">
        <v>44162</v>
      </c>
      <c r="C6467" s="4">
        <v>22</v>
      </c>
      <c r="D6467" s="29">
        <f t="shared" si="546"/>
        <v>18360</v>
      </c>
      <c r="E6467" s="4">
        <v>1</v>
      </c>
      <c r="F6467" s="129">
        <f t="shared" si="547"/>
        <v>848</v>
      </c>
      <c r="G6467" s="88"/>
    </row>
    <row r="6468" spans="1:7" x14ac:dyDescent="0.25">
      <c r="A6468" s="140" t="s">
        <v>40</v>
      </c>
      <c r="B6468" s="136">
        <v>44162</v>
      </c>
      <c r="C6468" s="4">
        <v>105</v>
      </c>
      <c r="D6468" s="29">
        <f t="shared" si="546"/>
        <v>5589</v>
      </c>
      <c r="E6468" s="4">
        <v>0</v>
      </c>
      <c r="F6468" s="129">
        <f t="shared" si="547"/>
        <v>75</v>
      </c>
      <c r="G6468" s="88"/>
    </row>
    <row r="6469" spans="1:7" x14ac:dyDescent="0.25">
      <c r="A6469" s="140" t="s">
        <v>28</v>
      </c>
      <c r="B6469" s="136">
        <v>44162</v>
      </c>
      <c r="C6469" s="4">
        <v>29</v>
      </c>
      <c r="D6469" s="29">
        <f t="shared" si="546"/>
        <v>8630</v>
      </c>
      <c r="E6469" s="4">
        <v>2</v>
      </c>
      <c r="F6469" s="129">
        <f t="shared" si="547"/>
        <v>316</v>
      </c>
      <c r="G6469" s="88"/>
    </row>
    <row r="6470" spans="1:7" x14ac:dyDescent="0.25">
      <c r="A6470" s="140" t="s">
        <v>24</v>
      </c>
      <c r="B6470" s="136">
        <v>44162</v>
      </c>
      <c r="C6470" s="4">
        <v>202</v>
      </c>
      <c r="D6470" s="29">
        <f t="shared" si="546"/>
        <v>56168</v>
      </c>
      <c r="E6470" s="4">
        <v>5</v>
      </c>
      <c r="F6470" s="129">
        <f t="shared" si="547"/>
        <v>1105</v>
      </c>
      <c r="G6470" s="88"/>
    </row>
    <row r="6471" spans="1:7" x14ac:dyDescent="0.25">
      <c r="A6471" s="140" t="s">
        <v>30</v>
      </c>
      <c r="B6471" s="136">
        <v>44162</v>
      </c>
      <c r="C6471" s="4">
        <v>4</v>
      </c>
      <c r="D6471" s="29">
        <f t="shared" si="546"/>
        <v>486</v>
      </c>
      <c r="E6471" s="4">
        <v>0</v>
      </c>
      <c r="F6471" s="129">
        <f t="shared" si="547"/>
        <v>9</v>
      </c>
      <c r="G6471" s="88"/>
    </row>
    <row r="6472" spans="1:7" x14ac:dyDescent="0.25">
      <c r="A6472" s="140" t="s">
        <v>26</v>
      </c>
      <c r="B6472" s="136">
        <v>44162</v>
      </c>
      <c r="C6472" s="4">
        <v>204</v>
      </c>
      <c r="D6472" s="29">
        <f t="shared" si="546"/>
        <v>31463</v>
      </c>
      <c r="E6472" s="4">
        <v>0</v>
      </c>
      <c r="F6472" s="129">
        <f t="shared" si="547"/>
        <v>615</v>
      </c>
      <c r="G6472" s="88"/>
    </row>
    <row r="6473" spans="1:7" x14ac:dyDescent="0.25">
      <c r="A6473" s="140" t="s">
        <v>25</v>
      </c>
      <c r="B6473" s="136">
        <v>44162</v>
      </c>
      <c r="C6473" s="4">
        <v>202</v>
      </c>
      <c r="D6473" s="29">
        <f t="shared" si="546"/>
        <v>31270</v>
      </c>
      <c r="E6473" s="4">
        <v>3</v>
      </c>
      <c r="F6473" s="129">
        <f t="shared" si="547"/>
        <v>769</v>
      </c>
      <c r="G6473" s="88"/>
    </row>
    <row r="6474" spans="1:7" x14ac:dyDescent="0.25">
      <c r="A6474" s="140" t="s">
        <v>41</v>
      </c>
      <c r="B6474" s="136">
        <v>44162</v>
      </c>
      <c r="C6474" s="4">
        <v>51</v>
      </c>
      <c r="D6474" s="29">
        <f t="shared" ref="D6474:D6480" si="548">C6474+D6450</f>
        <v>21080</v>
      </c>
      <c r="E6474" s="4">
        <v>8</v>
      </c>
      <c r="F6474" s="129">
        <f t="shared" si="547"/>
        <v>989</v>
      </c>
      <c r="G6474" s="88"/>
    </row>
    <row r="6475" spans="1:7" x14ac:dyDescent="0.25">
      <c r="A6475" s="140" t="s">
        <v>42</v>
      </c>
      <c r="B6475" s="136">
        <v>44162</v>
      </c>
      <c r="C6475" s="4">
        <v>234</v>
      </c>
      <c r="D6475" s="29">
        <f t="shared" si="548"/>
        <v>7182</v>
      </c>
      <c r="E6475" s="4">
        <v>0</v>
      </c>
      <c r="F6475" s="129">
        <f t="shared" si="547"/>
        <v>171</v>
      </c>
      <c r="G6475" s="88"/>
    </row>
    <row r="6476" spans="1:7" x14ac:dyDescent="0.25">
      <c r="A6476" s="140" t="s">
        <v>43</v>
      </c>
      <c r="B6476" s="136">
        <v>44162</v>
      </c>
      <c r="C6476" s="4">
        <v>114</v>
      </c>
      <c r="D6476" s="29">
        <f t="shared" si="548"/>
        <v>13942</v>
      </c>
      <c r="E6476" s="4">
        <v>4</v>
      </c>
      <c r="F6476" s="129">
        <f t="shared" si="547"/>
        <v>207</v>
      </c>
      <c r="G6476" s="88"/>
    </row>
    <row r="6477" spans="1:7" x14ac:dyDescent="0.25">
      <c r="A6477" s="140" t="s">
        <v>44</v>
      </c>
      <c r="B6477" s="136">
        <v>44162</v>
      </c>
      <c r="C6477" s="4">
        <v>293</v>
      </c>
      <c r="D6477" s="29">
        <f t="shared" si="548"/>
        <v>15373</v>
      </c>
      <c r="E6477" s="4">
        <v>6</v>
      </c>
      <c r="F6477" s="129">
        <f t="shared" si="547"/>
        <v>268</v>
      </c>
      <c r="G6477" s="88"/>
    </row>
    <row r="6478" spans="1:7" x14ac:dyDescent="0.25">
      <c r="A6478" s="140" t="s">
        <v>29</v>
      </c>
      <c r="B6478" s="136">
        <v>44162</v>
      </c>
      <c r="C6478" s="4">
        <v>1390</v>
      </c>
      <c r="D6478" s="29">
        <f t="shared" si="548"/>
        <v>144431</v>
      </c>
      <c r="E6478" s="4">
        <v>22</v>
      </c>
      <c r="F6478" s="129">
        <f t="shared" si="547"/>
        <v>2207</v>
      </c>
      <c r="G6478" s="88"/>
    </row>
    <row r="6479" spans="1:7" x14ac:dyDescent="0.25">
      <c r="A6479" s="140" t="s">
        <v>45</v>
      </c>
      <c r="B6479" s="136">
        <v>44162</v>
      </c>
      <c r="C6479" s="4">
        <v>158</v>
      </c>
      <c r="D6479" s="29">
        <f t="shared" si="548"/>
        <v>15298</v>
      </c>
      <c r="E6479" s="4">
        <v>1</v>
      </c>
      <c r="F6479" s="129">
        <f t="shared" si="547"/>
        <v>188</v>
      </c>
      <c r="G6479" s="88"/>
    </row>
    <row r="6480" spans="1:7" x14ac:dyDescent="0.25">
      <c r="A6480" s="140" t="s">
        <v>46</v>
      </c>
      <c r="B6480" s="136">
        <v>44162</v>
      </c>
      <c r="C6480" s="4">
        <v>86</v>
      </c>
      <c r="D6480" s="29">
        <f t="shared" si="548"/>
        <v>15940</v>
      </c>
      <c r="E6480" s="4">
        <v>1</v>
      </c>
      <c r="F6480" s="129">
        <f t="shared" si="547"/>
        <v>230</v>
      </c>
      <c r="G6480" s="88"/>
    </row>
    <row r="6481" spans="1:7" ht="15.75" thickBot="1" x14ac:dyDescent="0.3">
      <c r="A6481" s="141" t="s">
        <v>47</v>
      </c>
      <c r="B6481" s="145">
        <v>44162</v>
      </c>
      <c r="C6481" s="54">
        <v>398</v>
      </c>
      <c r="D6481" s="132">
        <f>C6481+D6457</f>
        <v>65190</v>
      </c>
      <c r="E6481" s="54">
        <v>25</v>
      </c>
      <c r="F6481" s="130">
        <f t="shared" si="547"/>
        <v>1166</v>
      </c>
      <c r="G6481" s="88"/>
    </row>
    <row r="6482" spans="1:7" ht="15.75" thickBot="1" x14ac:dyDescent="0.3">
      <c r="A6482" s="64" t="s">
        <v>22</v>
      </c>
      <c r="B6482" s="145">
        <v>44163</v>
      </c>
      <c r="C6482" s="48">
        <v>1531</v>
      </c>
      <c r="D6482" s="131">
        <f t="shared" ref="D6482:D6545" si="549">C6482+D6458</f>
        <v>616403</v>
      </c>
      <c r="E6482" s="48">
        <v>61</v>
      </c>
      <c r="F6482" s="128">
        <f t="shared" si="547"/>
        <v>20515</v>
      </c>
    </row>
    <row r="6483" spans="1:7" ht="15.75" thickBot="1" x14ac:dyDescent="0.3">
      <c r="A6483" s="140" t="s">
        <v>20</v>
      </c>
      <c r="B6483" s="145">
        <v>44163</v>
      </c>
      <c r="C6483" s="4">
        <v>282</v>
      </c>
      <c r="D6483" s="29">
        <f t="shared" si="549"/>
        <v>158267</v>
      </c>
      <c r="E6483" s="4">
        <v>8</v>
      </c>
      <c r="F6483" s="129">
        <f t="shared" si="547"/>
        <v>5192</v>
      </c>
    </row>
    <row r="6484" spans="1:7" ht="15.75" thickBot="1" x14ac:dyDescent="0.3">
      <c r="A6484" s="140" t="s">
        <v>35</v>
      </c>
      <c r="B6484" s="145">
        <v>44163</v>
      </c>
      <c r="C6484" s="4">
        <v>31</v>
      </c>
      <c r="D6484" s="29">
        <f t="shared" si="549"/>
        <v>1813</v>
      </c>
      <c r="F6484" s="129">
        <f t="shared" si="547"/>
        <v>15</v>
      </c>
    </row>
    <row r="6485" spans="1:7" ht="15.75" thickBot="1" x14ac:dyDescent="0.3">
      <c r="A6485" s="140" t="s">
        <v>21</v>
      </c>
      <c r="B6485" s="145">
        <v>44163</v>
      </c>
      <c r="C6485" s="4">
        <v>202</v>
      </c>
      <c r="D6485" s="29">
        <f t="shared" si="549"/>
        <v>18958</v>
      </c>
      <c r="E6485" s="4">
        <v>5</v>
      </c>
      <c r="F6485" s="129">
        <f t="shared" si="547"/>
        <v>553</v>
      </c>
    </row>
    <row r="6486" spans="1:7" ht="15.75" thickBot="1" x14ac:dyDescent="0.3">
      <c r="A6486" s="140" t="s">
        <v>36</v>
      </c>
      <c r="B6486" s="145">
        <v>44163</v>
      </c>
      <c r="C6486" s="4">
        <v>230</v>
      </c>
      <c r="D6486" s="29">
        <f t="shared" si="549"/>
        <v>22517</v>
      </c>
      <c r="E6486" s="4">
        <v>2</v>
      </c>
      <c r="F6486" s="129">
        <f t="shared" si="547"/>
        <v>373</v>
      </c>
    </row>
    <row r="6487" spans="1:7" ht="15.75" thickBot="1" x14ac:dyDescent="0.3">
      <c r="A6487" s="140" t="s">
        <v>27</v>
      </c>
      <c r="B6487" s="145">
        <v>44163</v>
      </c>
      <c r="C6487" s="4">
        <v>711</v>
      </c>
      <c r="D6487" s="29">
        <f t="shared" si="549"/>
        <v>113430</v>
      </c>
      <c r="E6487" s="4">
        <v>10</v>
      </c>
      <c r="F6487" s="129">
        <f t="shared" si="547"/>
        <v>1929</v>
      </c>
    </row>
    <row r="6488" spans="1:7" ht="15.75" thickBot="1" x14ac:dyDescent="0.3">
      <c r="A6488" s="140" t="s">
        <v>37</v>
      </c>
      <c r="B6488" s="145">
        <v>44163</v>
      </c>
      <c r="C6488" s="4">
        <v>231</v>
      </c>
      <c r="D6488" s="29">
        <f t="shared" si="549"/>
        <v>5673</v>
      </c>
      <c r="F6488" s="129">
        <f t="shared" si="547"/>
        <v>86</v>
      </c>
    </row>
    <row r="6489" spans="1:7" ht="15.75" thickBot="1" x14ac:dyDescent="0.3">
      <c r="A6489" s="140" t="s">
        <v>38</v>
      </c>
      <c r="B6489" s="145">
        <v>44163</v>
      </c>
      <c r="C6489" s="4">
        <v>222</v>
      </c>
      <c r="D6489" s="29">
        <f t="shared" si="549"/>
        <v>23075</v>
      </c>
      <c r="F6489" s="129">
        <f t="shared" si="547"/>
        <v>464</v>
      </c>
    </row>
    <row r="6490" spans="1:7" ht="15.75" thickBot="1" x14ac:dyDescent="0.3">
      <c r="A6490" s="140" t="s">
        <v>48</v>
      </c>
      <c r="B6490" s="145">
        <v>44163</v>
      </c>
      <c r="C6490" s="4">
        <v>3</v>
      </c>
      <c r="D6490" s="29">
        <f t="shared" si="549"/>
        <v>182</v>
      </c>
      <c r="F6490" s="129">
        <f t="shared" si="547"/>
        <v>3</v>
      </c>
    </row>
    <row r="6491" spans="1:7" ht="15.75" thickBot="1" x14ac:dyDescent="0.3">
      <c r="A6491" s="140" t="s">
        <v>39</v>
      </c>
      <c r="B6491" s="145">
        <v>44163</v>
      </c>
      <c r="C6491" s="4">
        <v>8</v>
      </c>
      <c r="D6491" s="29">
        <f t="shared" si="549"/>
        <v>18368</v>
      </c>
      <c r="F6491" s="129">
        <f t="shared" si="547"/>
        <v>848</v>
      </c>
    </row>
    <row r="6492" spans="1:7" ht="15.75" thickBot="1" x14ac:dyDescent="0.3">
      <c r="A6492" s="140" t="s">
        <v>40</v>
      </c>
      <c r="B6492" s="145">
        <v>44163</v>
      </c>
      <c r="C6492" s="4">
        <v>60</v>
      </c>
      <c r="D6492" s="29">
        <f t="shared" si="549"/>
        <v>5649</v>
      </c>
      <c r="F6492" s="129">
        <f t="shared" si="547"/>
        <v>75</v>
      </c>
    </row>
    <row r="6493" spans="1:7" ht="15.75" thickBot="1" x14ac:dyDescent="0.3">
      <c r="A6493" s="140" t="s">
        <v>28</v>
      </c>
      <c r="B6493" s="145">
        <v>44163</v>
      </c>
      <c r="C6493" s="4">
        <v>38</v>
      </c>
      <c r="D6493" s="29">
        <f t="shared" si="549"/>
        <v>8668</v>
      </c>
      <c r="F6493" s="129">
        <f t="shared" si="547"/>
        <v>316</v>
      </c>
    </row>
    <row r="6494" spans="1:7" ht="15.75" thickBot="1" x14ac:dyDescent="0.3">
      <c r="A6494" s="140" t="s">
        <v>24</v>
      </c>
      <c r="B6494" s="145">
        <v>44163</v>
      </c>
      <c r="C6494" s="4">
        <v>180</v>
      </c>
      <c r="D6494" s="29">
        <f t="shared" si="549"/>
        <v>56348</v>
      </c>
      <c r="E6494" s="4">
        <v>1</v>
      </c>
      <c r="F6494" s="129">
        <f t="shared" si="547"/>
        <v>1106</v>
      </c>
    </row>
    <row r="6495" spans="1:7" ht="15.75" thickBot="1" x14ac:dyDescent="0.3">
      <c r="A6495" s="140" t="s">
        <v>30</v>
      </c>
      <c r="B6495" s="145">
        <v>44163</v>
      </c>
      <c r="C6495" s="4">
        <v>7</v>
      </c>
      <c r="D6495" s="29">
        <f t="shared" si="549"/>
        <v>493</v>
      </c>
      <c r="F6495" s="129">
        <f t="shared" si="547"/>
        <v>9</v>
      </c>
    </row>
    <row r="6496" spans="1:7" ht="15.75" thickBot="1" x14ac:dyDescent="0.3">
      <c r="A6496" s="140" t="s">
        <v>26</v>
      </c>
      <c r="B6496" s="145">
        <v>44163</v>
      </c>
      <c r="C6496" s="4">
        <v>255</v>
      </c>
      <c r="D6496" s="29">
        <f t="shared" si="549"/>
        <v>31718</v>
      </c>
      <c r="E6496" s="4">
        <v>1</v>
      </c>
      <c r="F6496" s="129">
        <f t="shared" si="547"/>
        <v>616</v>
      </c>
    </row>
    <row r="6497" spans="1:6" ht="15.75" thickBot="1" x14ac:dyDescent="0.3">
      <c r="A6497" s="140" t="s">
        <v>25</v>
      </c>
      <c r="B6497" s="145">
        <v>44163</v>
      </c>
      <c r="C6497" s="4">
        <v>143</v>
      </c>
      <c r="D6497" s="29">
        <f t="shared" si="549"/>
        <v>31413</v>
      </c>
      <c r="E6497" s="4">
        <v>4</v>
      </c>
      <c r="F6497" s="129">
        <f t="shared" si="547"/>
        <v>773</v>
      </c>
    </row>
    <row r="6498" spans="1:6" ht="15.75" thickBot="1" x14ac:dyDescent="0.3">
      <c r="A6498" s="140" t="s">
        <v>41</v>
      </c>
      <c r="B6498" s="145">
        <v>44163</v>
      </c>
      <c r="C6498" s="4">
        <v>32</v>
      </c>
      <c r="D6498" s="29">
        <f t="shared" si="549"/>
        <v>21112</v>
      </c>
      <c r="E6498" s="4">
        <v>2</v>
      </c>
      <c r="F6498" s="129">
        <f t="shared" si="547"/>
        <v>991</v>
      </c>
    </row>
    <row r="6499" spans="1:6" ht="15.75" thickBot="1" x14ac:dyDescent="0.3">
      <c r="A6499" s="140" t="s">
        <v>42</v>
      </c>
      <c r="B6499" s="145">
        <v>44163</v>
      </c>
      <c r="C6499" s="4">
        <v>72</v>
      </c>
      <c r="D6499" s="29">
        <f t="shared" si="549"/>
        <v>7254</v>
      </c>
      <c r="F6499" s="129">
        <f t="shared" si="547"/>
        <v>171</v>
      </c>
    </row>
    <row r="6500" spans="1:6" ht="15.75" thickBot="1" x14ac:dyDescent="0.3">
      <c r="A6500" s="140" t="s">
        <v>43</v>
      </c>
      <c r="B6500" s="145">
        <v>44163</v>
      </c>
      <c r="C6500" s="4">
        <v>154</v>
      </c>
      <c r="D6500" s="29">
        <f t="shared" si="549"/>
        <v>14096</v>
      </c>
      <c r="E6500" s="4">
        <v>1</v>
      </c>
      <c r="F6500" s="129">
        <f t="shared" si="547"/>
        <v>208</v>
      </c>
    </row>
    <row r="6501" spans="1:6" ht="15.75" thickBot="1" x14ac:dyDescent="0.3">
      <c r="A6501" s="140" t="s">
        <v>44</v>
      </c>
      <c r="B6501" s="145">
        <v>44163</v>
      </c>
      <c r="C6501" s="4">
        <v>188</v>
      </c>
      <c r="D6501" s="29">
        <f t="shared" si="549"/>
        <v>15561</v>
      </c>
      <c r="E6501" s="4">
        <v>1</v>
      </c>
      <c r="F6501" s="129">
        <f t="shared" si="547"/>
        <v>269</v>
      </c>
    </row>
    <row r="6502" spans="1:6" ht="15.75" thickBot="1" x14ac:dyDescent="0.3">
      <c r="A6502" s="140" t="s">
        <v>29</v>
      </c>
      <c r="B6502" s="145">
        <v>44163</v>
      </c>
      <c r="C6502" s="4">
        <v>1070</v>
      </c>
      <c r="D6502" s="29">
        <f t="shared" si="549"/>
        <v>145501</v>
      </c>
      <c r="E6502" s="4">
        <v>10</v>
      </c>
      <c r="F6502" s="129">
        <f t="shared" si="547"/>
        <v>2217</v>
      </c>
    </row>
    <row r="6503" spans="1:6" ht="15.75" thickBot="1" x14ac:dyDescent="0.3">
      <c r="A6503" s="140" t="s">
        <v>45</v>
      </c>
      <c r="B6503" s="145">
        <v>44163</v>
      </c>
      <c r="C6503" s="4">
        <v>141</v>
      </c>
      <c r="D6503" s="29">
        <f t="shared" si="549"/>
        <v>15439</v>
      </c>
      <c r="F6503" s="129">
        <f t="shared" si="547"/>
        <v>188</v>
      </c>
    </row>
    <row r="6504" spans="1:6" ht="15.75" thickBot="1" x14ac:dyDescent="0.3">
      <c r="A6504" s="140" t="s">
        <v>46</v>
      </c>
      <c r="B6504" s="145">
        <v>44163</v>
      </c>
      <c r="C6504" s="4">
        <v>67</v>
      </c>
      <c r="D6504" s="29">
        <f t="shared" si="549"/>
        <v>16007</v>
      </c>
      <c r="F6504" s="129">
        <f t="shared" si="547"/>
        <v>230</v>
      </c>
    </row>
    <row r="6505" spans="1:6" ht="15.75" thickBot="1" x14ac:dyDescent="0.3">
      <c r="A6505" s="141" t="s">
        <v>47</v>
      </c>
      <c r="B6505" s="145">
        <v>44163</v>
      </c>
      <c r="C6505" s="4">
        <v>240</v>
      </c>
      <c r="D6505" s="132">
        <f>C6505+D6481</f>
        <v>65430</v>
      </c>
      <c r="F6505" s="130">
        <f t="shared" si="547"/>
        <v>1166</v>
      </c>
    </row>
    <row r="6506" spans="1:6" ht="15.75" thickBot="1" x14ac:dyDescent="0.3">
      <c r="A6506" s="61" t="s">
        <v>22</v>
      </c>
      <c r="B6506" s="145">
        <v>44164</v>
      </c>
      <c r="C6506" s="4">
        <v>868</v>
      </c>
      <c r="D6506" s="131">
        <f t="shared" si="549"/>
        <v>617271</v>
      </c>
      <c r="E6506" s="4">
        <f>34+36</f>
        <v>70</v>
      </c>
      <c r="F6506" s="128">
        <f t="shared" si="547"/>
        <v>20585</v>
      </c>
    </row>
    <row r="6507" spans="1:6" ht="15.75" thickBot="1" x14ac:dyDescent="0.3">
      <c r="A6507" s="61" t="s">
        <v>20</v>
      </c>
      <c r="B6507" s="145">
        <v>44164</v>
      </c>
      <c r="C6507" s="4">
        <v>217</v>
      </c>
      <c r="D6507" s="29">
        <f t="shared" si="549"/>
        <v>158484</v>
      </c>
      <c r="E6507" s="4">
        <f>2+4</f>
        <v>6</v>
      </c>
      <c r="F6507" s="129">
        <f t="shared" ref="F6507:F6570" si="550">E6507+F6483</f>
        <v>5198</v>
      </c>
    </row>
    <row r="6508" spans="1:6" ht="15.75" thickBot="1" x14ac:dyDescent="0.3">
      <c r="A6508" s="61" t="s">
        <v>35</v>
      </c>
      <c r="B6508" s="145">
        <v>44164</v>
      </c>
      <c r="C6508" s="4">
        <v>37</v>
      </c>
      <c r="D6508" s="29">
        <f t="shared" si="549"/>
        <v>1850</v>
      </c>
      <c r="F6508" s="129">
        <f t="shared" si="550"/>
        <v>15</v>
      </c>
    </row>
    <row r="6509" spans="1:6" ht="15.75" thickBot="1" x14ac:dyDescent="0.3">
      <c r="A6509" s="61" t="s">
        <v>21</v>
      </c>
      <c r="B6509" s="145">
        <v>44164</v>
      </c>
      <c r="C6509" s="4">
        <v>163</v>
      </c>
      <c r="D6509" s="29">
        <f t="shared" si="549"/>
        <v>19121</v>
      </c>
      <c r="E6509" s="4">
        <f>1+3</f>
        <v>4</v>
      </c>
      <c r="F6509" s="129">
        <f t="shared" si="550"/>
        <v>557</v>
      </c>
    </row>
    <row r="6510" spans="1:6" ht="15.75" thickBot="1" x14ac:dyDescent="0.3">
      <c r="A6510" s="61" t="s">
        <v>36</v>
      </c>
      <c r="B6510" s="145">
        <v>44164</v>
      </c>
      <c r="C6510" s="4">
        <v>114</v>
      </c>
      <c r="D6510" s="29">
        <f t="shared" si="549"/>
        <v>22631</v>
      </c>
      <c r="E6510" s="4">
        <f>1+2</f>
        <v>3</v>
      </c>
      <c r="F6510" s="129">
        <f t="shared" si="550"/>
        <v>376</v>
      </c>
    </row>
    <row r="6511" spans="1:6" ht="15.75" thickBot="1" x14ac:dyDescent="0.3">
      <c r="A6511" s="61" t="s">
        <v>27</v>
      </c>
      <c r="B6511" s="145">
        <v>44164</v>
      </c>
      <c r="C6511" s="4">
        <v>427</v>
      </c>
      <c r="D6511" s="29">
        <f t="shared" si="549"/>
        <v>113857</v>
      </c>
      <c r="E6511" s="4">
        <f>12+9</f>
        <v>21</v>
      </c>
      <c r="F6511" s="129">
        <f t="shared" si="550"/>
        <v>1950</v>
      </c>
    </row>
    <row r="6512" spans="1:6" ht="15.75" thickBot="1" x14ac:dyDescent="0.3">
      <c r="A6512" s="61" t="s">
        <v>37</v>
      </c>
      <c r="B6512" s="145">
        <v>44164</v>
      </c>
      <c r="C6512" s="4">
        <v>1130</v>
      </c>
      <c r="D6512" s="29">
        <f t="shared" si="549"/>
        <v>6803</v>
      </c>
      <c r="F6512" s="129">
        <f t="shared" si="550"/>
        <v>86</v>
      </c>
    </row>
    <row r="6513" spans="1:6" ht="15.75" thickBot="1" x14ac:dyDescent="0.3">
      <c r="A6513" s="61" t="s">
        <v>38</v>
      </c>
      <c r="B6513" s="145">
        <v>44164</v>
      </c>
      <c r="C6513" s="4">
        <v>174</v>
      </c>
      <c r="D6513" s="29">
        <f t="shared" si="549"/>
        <v>23249</v>
      </c>
      <c r="E6513" s="4">
        <f>1</f>
        <v>1</v>
      </c>
      <c r="F6513" s="129">
        <f t="shared" si="550"/>
        <v>465</v>
      </c>
    </row>
    <row r="6514" spans="1:6" ht="15.75" thickBot="1" x14ac:dyDescent="0.3">
      <c r="A6514" s="61" t="s">
        <v>48</v>
      </c>
      <c r="B6514" s="145">
        <v>44164</v>
      </c>
      <c r="C6514" s="4">
        <v>0</v>
      </c>
      <c r="D6514" s="29">
        <f t="shared" si="549"/>
        <v>182</v>
      </c>
      <c r="F6514" s="129">
        <f t="shared" si="550"/>
        <v>3</v>
      </c>
    </row>
    <row r="6515" spans="1:6" ht="15.75" thickBot="1" x14ac:dyDescent="0.3">
      <c r="A6515" s="61" t="s">
        <v>39</v>
      </c>
      <c r="B6515" s="145">
        <v>44164</v>
      </c>
      <c r="C6515" s="4">
        <v>2</v>
      </c>
      <c r="D6515" s="29">
        <f t="shared" si="549"/>
        <v>18370</v>
      </c>
      <c r="F6515" s="129">
        <f t="shared" si="550"/>
        <v>848</v>
      </c>
    </row>
    <row r="6516" spans="1:6" ht="15.75" thickBot="1" x14ac:dyDescent="0.3">
      <c r="A6516" s="61" t="s">
        <v>40</v>
      </c>
      <c r="B6516" s="145">
        <v>44164</v>
      </c>
      <c r="C6516" s="4">
        <v>61</v>
      </c>
      <c r="D6516" s="29">
        <f t="shared" si="549"/>
        <v>5710</v>
      </c>
      <c r="F6516" s="129">
        <f t="shared" si="550"/>
        <v>75</v>
      </c>
    </row>
    <row r="6517" spans="1:6" ht="15.75" thickBot="1" x14ac:dyDescent="0.3">
      <c r="A6517" s="61" t="s">
        <v>28</v>
      </c>
      <c r="B6517" s="145">
        <v>44164</v>
      </c>
      <c r="C6517" s="4">
        <v>26</v>
      </c>
      <c r="D6517" s="29">
        <f t="shared" si="549"/>
        <v>8694</v>
      </c>
      <c r="F6517" s="129">
        <f t="shared" si="550"/>
        <v>316</v>
      </c>
    </row>
    <row r="6518" spans="1:6" ht="15.75" thickBot="1" x14ac:dyDescent="0.3">
      <c r="A6518" s="61" t="s">
        <v>24</v>
      </c>
      <c r="B6518" s="145">
        <v>44164</v>
      </c>
      <c r="C6518" s="4">
        <v>47</v>
      </c>
      <c r="D6518" s="29">
        <f t="shared" si="549"/>
        <v>56395</v>
      </c>
      <c r="E6518" s="4">
        <f>1</f>
        <v>1</v>
      </c>
      <c r="F6518" s="129">
        <f t="shared" si="550"/>
        <v>1107</v>
      </c>
    </row>
    <row r="6519" spans="1:6" ht="15.75" thickBot="1" x14ac:dyDescent="0.3">
      <c r="A6519" s="61" t="s">
        <v>30</v>
      </c>
      <c r="B6519" s="145">
        <v>44164</v>
      </c>
      <c r="C6519" s="4">
        <v>2</v>
      </c>
      <c r="D6519" s="29">
        <f t="shared" si="549"/>
        <v>495</v>
      </c>
      <c r="F6519" s="129">
        <f t="shared" si="550"/>
        <v>9</v>
      </c>
    </row>
    <row r="6520" spans="1:6" ht="15.75" thickBot="1" x14ac:dyDescent="0.3">
      <c r="A6520" s="61" t="s">
        <v>26</v>
      </c>
      <c r="B6520" s="145">
        <v>44164</v>
      </c>
      <c r="C6520" s="4">
        <v>122</v>
      </c>
      <c r="D6520" s="29">
        <f t="shared" si="549"/>
        <v>31840</v>
      </c>
      <c r="E6520" s="4">
        <f>3+2</f>
        <v>5</v>
      </c>
      <c r="F6520" s="129">
        <f t="shared" si="550"/>
        <v>621</v>
      </c>
    </row>
    <row r="6521" spans="1:6" ht="15.75" thickBot="1" x14ac:dyDescent="0.3">
      <c r="A6521" s="61" t="s">
        <v>25</v>
      </c>
      <c r="B6521" s="145">
        <v>44164</v>
      </c>
      <c r="C6521" s="4">
        <v>108</v>
      </c>
      <c r="D6521" s="29">
        <f t="shared" si="549"/>
        <v>31521</v>
      </c>
      <c r="E6521" s="4">
        <f>2</f>
        <v>2</v>
      </c>
      <c r="F6521" s="129">
        <f t="shared" si="550"/>
        <v>775</v>
      </c>
    </row>
    <row r="6522" spans="1:6" ht="15.75" thickBot="1" x14ac:dyDescent="0.3">
      <c r="A6522" s="61" t="s">
        <v>41</v>
      </c>
      <c r="B6522" s="145">
        <v>44164</v>
      </c>
      <c r="C6522" s="4">
        <v>28</v>
      </c>
      <c r="D6522" s="29">
        <f t="shared" si="549"/>
        <v>21140</v>
      </c>
      <c r="E6522" s="4">
        <v>1</v>
      </c>
      <c r="F6522" s="129">
        <f t="shared" si="550"/>
        <v>992</v>
      </c>
    </row>
    <row r="6523" spans="1:6" ht="15.75" thickBot="1" x14ac:dyDescent="0.3">
      <c r="A6523" s="61" t="s">
        <v>42</v>
      </c>
      <c r="B6523" s="145">
        <v>44164</v>
      </c>
      <c r="C6523" s="4">
        <v>65</v>
      </c>
      <c r="D6523" s="29">
        <f t="shared" si="549"/>
        <v>7319</v>
      </c>
      <c r="F6523" s="129">
        <f t="shared" si="550"/>
        <v>171</v>
      </c>
    </row>
    <row r="6524" spans="1:6" ht="15.75" thickBot="1" x14ac:dyDescent="0.3">
      <c r="A6524" s="61" t="s">
        <v>43</v>
      </c>
      <c r="B6524" s="145">
        <v>44164</v>
      </c>
      <c r="C6524" s="4">
        <v>192</v>
      </c>
      <c r="D6524" s="29">
        <f t="shared" si="549"/>
        <v>14288</v>
      </c>
      <c r="E6524" s="4">
        <f>2+2</f>
        <v>4</v>
      </c>
      <c r="F6524" s="129">
        <f t="shared" si="550"/>
        <v>212</v>
      </c>
    </row>
    <row r="6525" spans="1:6" ht="15.75" thickBot="1" x14ac:dyDescent="0.3">
      <c r="A6525" s="61" t="s">
        <v>44</v>
      </c>
      <c r="B6525" s="145">
        <v>44164</v>
      </c>
      <c r="C6525" s="4">
        <v>211</v>
      </c>
      <c r="D6525" s="29">
        <f t="shared" si="549"/>
        <v>15772</v>
      </c>
      <c r="E6525" s="4">
        <f>4</f>
        <v>4</v>
      </c>
      <c r="F6525" s="129">
        <f t="shared" si="550"/>
        <v>273</v>
      </c>
    </row>
    <row r="6526" spans="1:6" ht="15.75" thickBot="1" x14ac:dyDescent="0.3">
      <c r="A6526" s="61" t="s">
        <v>29</v>
      </c>
      <c r="B6526" s="145">
        <v>44164</v>
      </c>
      <c r="C6526" s="4">
        <v>1004</v>
      </c>
      <c r="D6526" s="29">
        <f t="shared" si="549"/>
        <v>146505</v>
      </c>
      <c r="E6526" s="4">
        <f>11+7</f>
        <v>18</v>
      </c>
      <c r="F6526" s="129">
        <f t="shared" si="550"/>
        <v>2235</v>
      </c>
    </row>
    <row r="6527" spans="1:6" ht="15.75" thickBot="1" x14ac:dyDescent="0.3">
      <c r="A6527" s="61" t="s">
        <v>45</v>
      </c>
      <c r="B6527" s="145">
        <v>44164</v>
      </c>
      <c r="C6527" s="4">
        <v>151</v>
      </c>
      <c r="D6527" s="29">
        <f t="shared" si="549"/>
        <v>15590</v>
      </c>
      <c r="F6527" s="129">
        <f t="shared" si="550"/>
        <v>188</v>
      </c>
    </row>
    <row r="6528" spans="1:6" ht="15.75" thickBot="1" x14ac:dyDescent="0.3">
      <c r="A6528" s="61" t="s">
        <v>46</v>
      </c>
      <c r="B6528" s="145">
        <v>44164</v>
      </c>
      <c r="C6528" s="4">
        <v>83</v>
      </c>
      <c r="D6528" s="29">
        <f t="shared" si="549"/>
        <v>16090</v>
      </c>
      <c r="F6528" s="129">
        <f t="shared" si="550"/>
        <v>230</v>
      </c>
    </row>
    <row r="6529" spans="1:7" ht="15.75" thickBot="1" x14ac:dyDescent="0.3">
      <c r="A6529" s="61" t="s">
        <v>47</v>
      </c>
      <c r="B6529" s="145">
        <v>44164</v>
      </c>
      <c r="C6529" s="4">
        <v>200</v>
      </c>
      <c r="D6529" s="132">
        <f>C6529+D6505</f>
        <v>65630</v>
      </c>
      <c r="E6529" s="4">
        <f>5+6</f>
        <v>11</v>
      </c>
      <c r="F6529" s="130">
        <f t="shared" si="550"/>
        <v>1177</v>
      </c>
    </row>
    <row r="6530" spans="1:7" ht="15.75" thickBot="1" x14ac:dyDescent="0.3">
      <c r="A6530" s="61" t="s">
        <v>22</v>
      </c>
      <c r="B6530" s="145">
        <v>44165</v>
      </c>
      <c r="C6530" s="4">
        <v>1455</v>
      </c>
      <c r="D6530" s="131">
        <f t="shared" si="549"/>
        <v>618726</v>
      </c>
      <c r="E6530" s="4">
        <v>136</v>
      </c>
      <c r="F6530" s="128">
        <f t="shared" si="550"/>
        <v>20721</v>
      </c>
      <c r="G6530" s="88"/>
    </row>
    <row r="6531" spans="1:7" ht="15.75" thickBot="1" x14ac:dyDescent="0.3">
      <c r="A6531" s="61" t="s">
        <v>20</v>
      </c>
      <c r="B6531" s="145">
        <v>44165</v>
      </c>
      <c r="C6531" s="4">
        <v>321</v>
      </c>
      <c r="D6531" s="29">
        <f t="shared" si="549"/>
        <v>158805</v>
      </c>
      <c r="E6531" s="4">
        <v>15</v>
      </c>
      <c r="F6531" s="129">
        <f t="shared" si="550"/>
        <v>5213</v>
      </c>
      <c r="G6531" s="88"/>
    </row>
    <row r="6532" spans="1:7" ht="15.75" thickBot="1" x14ac:dyDescent="0.3">
      <c r="A6532" s="61" t="s">
        <v>35</v>
      </c>
      <c r="B6532" s="145">
        <v>44165</v>
      </c>
      <c r="C6532" s="4">
        <v>17</v>
      </c>
      <c r="D6532" s="29">
        <f t="shared" si="549"/>
        <v>1867</v>
      </c>
      <c r="E6532" s="4">
        <v>0</v>
      </c>
      <c r="F6532" s="129">
        <f t="shared" si="550"/>
        <v>15</v>
      </c>
      <c r="G6532" s="88"/>
    </row>
    <row r="6533" spans="1:7" ht="15.75" thickBot="1" x14ac:dyDescent="0.3">
      <c r="A6533" s="61" t="s">
        <v>21</v>
      </c>
      <c r="B6533" s="145">
        <v>44165</v>
      </c>
      <c r="C6533" s="4">
        <v>236</v>
      </c>
      <c r="D6533" s="29">
        <f t="shared" si="549"/>
        <v>19357</v>
      </c>
      <c r="E6533" s="4">
        <v>5</v>
      </c>
      <c r="F6533" s="129">
        <f t="shared" si="550"/>
        <v>562</v>
      </c>
      <c r="G6533" s="88"/>
    </row>
    <row r="6534" spans="1:7" ht="15.75" thickBot="1" x14ac:dyDescent="0.3">
      <c r="A6534" s="61" t="s">
        <v>36</v>
      </c>
      <c r="B6534" s="145">
        <v>44165</v>
      </c>
      <c r="C6534" s="4">
        <v>220</v>
      </c>
      <c r="D6534" s="29">
        <f t="shared" si="549"/>
        <v>22851</v>
      </c>
      <c r="E6534" s="4">
        <v>1</v>
      </c>
      <c r="F6534" s="129">
        <f t="shared" si="550"/>
        <v>377</v>
      </c>
      <c r="G6534" s="88"/>
    </row>
    <row r="6535" spans="1:7" ht="15.75" thickBot="1" x14ac:dyDescent="0.3">
      <c r="A6535" s="61" t="s">
        <v>27</v>
      </c>
      <c r="B6535" s="145">
        <v>44165</v>
      </c>
      <c r="C6535" s="4">
        <v>350</v>
      </c>
      <c r="D6535" s="29">
        <f t="shared" si="549"/>
        <v>114207</v>
      </c>
      <c r="E6535" s="4">
        <v>22</v>
      </c>
      <c r="F6535" s="129">
        <f t="shared" si="550"/>
        <v>1972</v>
      </c>
      <c r="G6535" s="88"/>
    </row>
    <row r="6536" spans="1:7" ht="15.75" thickBot="1" x14ac:dyDescent="0.3">
      <c r="A6536" s="61" t="s">
        <v>37</v>
      </c>
      <c r="B6536" s="145">
        <v>44165</v>
      </c>
      <c r="C6536" s="4">
        <v>295</v>
      </c>
      <c r="D6536" s="29">
        <f t="shared" si="549"/>
        <v>7098</v>
      </c>
      <c r="E6536" s="4">
        <v>0</v>
      </c>
      <c r="F6536" s="129">
        <f t="shared" si="550"/>
        <v>86</v>
      </c>
      <c r="G6536" s="88"/>
    </row>
    <row r="6537" spans="1:7" ht="15.75" thickBot="1" x14ac:dyDescent="0.3">
      <c r="A6537" s="61" t="s">
        <v>38</v>
      </c>
      <c r="B6537" s="145">
        <v>44165</v>
      </c>
      <c r="C6537" s="4">
        <v>116</v>
      </c>
      <c r="D6537" s="29">
        <f t="shared" si="549"/>
        <v>23365</v>
      </c>
      <c r="E6537" s="4">
        <v>4</v>
      </c>
      <c r="F6537" s="129">
        <f t="shared" si="550"/>
        <v>469</v>
      </c>
      <c r="G6537" s="88"/>
    </row>
    <row r="6538" spans="1:7" ht="15.75" thickBot="1" x14ac:dyDescent="0.3">
      <c r="A6538" s="61" t="s">
        <v>48</v>
      </c>
      <c r="B6538" s="145">
        <v>44165</v>
      </c>
      <c r="C6538" s="4">
        <v>0</v>
      </c>
      <c r="D6538" s="29">
        <f t="shared" si="549"/>
        <v>182</v>
      </c>
      <c r="E6538" s="4">
        <v>0</v>
      </c>
      <c r="F6538" s="129">
        <f t="shared" si="550"/>
        <v>3</v>
      </c>
      <c r="G6538" s="88"/>
    </row>
    <row r="6539" spans="1:7" ht="15.75" thickBot="1" x14ac:dyDescent="0.3">
      <c r="A6539" s="61" t="s">
        <v>39</v>
      </c>
      <c r="B6539" s="145">
        <v>44165</v>
      </c>
      <c r="C6539" s="4">
        <v>11</v>
      </c>
      <c r="D6539" s="29">
        <f t="shared" si="549"/>
        <v>18381</v>
      </c>
      <c r="E6539" s="4">
        <v>0</v>
      </c>
      <c r="F6539" s="129">
        <f t="shared" si="550"/>
        <v>848</v>
      </c>
      <c r="G6539" s="88"/>
    </row>
    <row r="6540" spans="1:7" ht="15.75" thickBot="1" x14ac:dyDescent="0.3">
      <c r="A6540" s="61" t="s">
        <v>40</v>
      </c>
      <c r="B6540" s="145">
        <v>44165</v>
      </c>
      <c r="C6540" s="4">
        <v>60</v>
      </c>
      <c r="D6540" s="29">
        <f t="shared" si="549"/>
        <v>5770</v>
      </c>
      <c r="E6540" s="4">
        <v>8</v>
      </c>
      <c r="F6540" s="129">
        <f t="shared" si="550"/>
        <v>83</v>
      </c>
      <c r="G6540" s="88"/>
    </row>
    <row r="6541" spans="1:7" ht="15.75" thickBot="1" x14ac:dyDescent="0.3">
      <c r="A6541" s="61" t="s">
        <v>28</v>
      </c>
      <c r="B6541" s="145">
        <v>44165</v>
      </c>
      <c r="C6541" s="4">
        <v>28</v>
      </c>
      <c r="D6541" s="29">
        <f t="shared" si="549"/>
        <v>8722</v>
      </c>
      <c r="E6541" s="4">
        <v>0</v>
      </c>
      <c r="F6541" s="129">
        <f t="shared" si="550"/>
        <v>316</v>
      </c>
      <c r="G6541" s="88"/>
    </row>
    <row r="6542" spans="1:7" ht="15.75" thickBot="1" x14ac:dyDescent="0.3">
      <c r="A6542" s="61" t="s">
        <v>24</v>
      </c>
      <c r="B6542" s="145">
        <v>44165</v>
      </c>
      <c r="C6542" s="4">
        <v>151</v>
      </c>
      <c r="D6542" s="29">
        <f t="shared" si="549"/>
        <v>56546</v>
      </c>
      <c r="E6542" s="4">
        <v>1</v>
      </c>
      <c r="F6542" s="129">
        <f t="shared" si="550"/>
        <v>1108</v>
      </c>
      <c r="G6542" s="88"/>
    </row>
    <row r="6543" spans="1:7" ht="15.75" thickBot="1" x14ac:dyDescent="0.3">
      <c r="A6543" s="61" t="s">
        <v>30</v>
      </c>
      <c r="B6543" s="145">
        <v>44165</v>
      </c>
      <c r="C6543" s="4">
        <v>5</v>
      </c>
      <c r="D6543" s="29">
        <f t="shared" si="549"/>
        <v>500</v>
      </c>
      <c r="E6543" s="4">
        <v>0</v>
      </c>
      <c r="F6543" s="129">
        <f t="shared" si="550"/>
        <v>9</v>
      </c>
      <c r="G6543" s="88"/>
    </row>
    <row r="6544" spans="1:7" ht="15.75" thickBot="1" x14ac:dyDescent="0.3">
      <c r="A6544" s="61" t="s">
        <v>26</v>
      </c>
      <c r="B6544" s="145">
        <v>44165</v>
      </c>
      <c r="C6544" s="4">
        <v>228</v>
      </c>
      <c r="D6544" s="29">
        <f t="shared" si="549"/>
        <v>32068</v>
      </c>
      <c r="E6544" s="4">
        <v>0</v>
      </c>
      <c r="F6544" s="129">
        <f t="shared" si="550"/>
        <v>621</v>
      </c>
      <c r="G6544" s="88"/>
    </row>
    <row r="6545" spans="1:9" ht="15.75" thickBot="1" x14ac:dyDescent="0.3">
      <c r="A6545" s="61" t="s">
        <v>25</v>
      </c>
      <c r="B6545" s="145">
        <v>44165</v>
      </c>
      <c r="C6545" s="4">
        <v>184</v>
      </c>
      <c r="D6545" s="29">
        <f t="shared" si="549"/>
        <v>31705</v>
      </c>
      <c r="E6545" s="4">
        <v>5</v>
      </c>
      <c r="F6545" s="129">
        <f t="shared" si="550"/>
        <v>780</v>
      </c>
      <c r="G6545" s="88"/>
    </row>
    <row r="6546" spans="1:9" ht="15.75" thickBot="1" x14ac:dyDescent="0.3">
      <c r="A6546" s="61" t="s">
        <v>41</v>
      </c>
      <c r="B6546" s="145">
        <v>44165</v>
      </c>
      <c r="C6546" s="4">
        <v>19</v>
      </c>
      <c r="D6546" s="29">
        <f t="shared" ref="D6546:D6552" si="551">C6546+D6522</f>
        <v>21159</v>
      </c>
      <c r="E6546" s="4">
        <v>3</v>
      </c>
      <c r="F6546" s="129">
        <f t="shared" si="550"/>
        <v>995</v>
      </c>
      <c r="G6546" s="88"/>
    </row>
    <row r="6547" spans="1:9" ht="15.75" thickBot="1" x14ac:dyDescent="0.3">
      <c r="A6547" s="61" t="s">
        <v>42</v>
      </c>
      <c r="B6547" s="145">
        <v>44165</v>
      </c>
      <c r="C6547" s="4">
        <v>147</v>
      </c>
      <c r="D6547" s="29">
        <f t="shared" si="551"/>
        <v>7466</v>
      </c>
      <c r="E6547" s="4">
        <v>0</v>
      </c>
      <c r="F6547" s="129">
        <f t="shared" si="550"/>
        <v>171</v>
      </c>
      <c r="G6547" s="88"/>
    </row>
    <row r="6548" spans="1:9" ht="15.75" thickBot="1" x14ac:dyDescent="0.3">
      <c r="A6548" s="61" t="s">
        <v>43</v>
      </c>
      <c r="B6548" s="145">
        <v>44165</v>
      </c>
      <c r="C6548" s="4">
        <v>167</v>
      </c>
      <c r="D6548" s="29">
        <f t="shared" si="551"/>
        <v>14455</v>
      </c>
      <c r="E6548" s="4">
        <v>0</v>
      </c>
      <c r="F6548" s="129">
        <f t="shared" si="550"/>
        <v>212</v>
      </c>
      <c r="G6548" s="88"/>
    </row>
    <row r="6549" spans="1:9" ht="15.75" thickBot="1" x14ac:dyDescent="0.3">
      <c r="A6549" s="61" t="s">
        <v>44</v>
      </c>
      <c r="B6549" s="145">
        <v>44165</v>
      </c>
      <c r="C6549" s="4">
        <v>154</v>
      </c>
      <c r="D6549" s="29">
        <f t="shared" si="551"/>
        <v>15926</v>
      </c>
      <c r="E6549" s="4">
        <v>2</v>
      </c>
      <c r="F6549" s="129">
        <f t="shared" si="550"/>
        <v>275</v>
      </c>
      <c r="G6549" s="88"/>
    </row>
    <row r="6550" spans="1:9" ht="15.75" thickBot="1" x14ac:dyDescent="0.3">
      <c r="A6550" s="61" t="s">
        <v>29</v>
      </c>
      <c r="B6550" s="145">
        <v>44165</v>
      </c>
      <c r="C6550" s="4">
        <v>1115</v>
      </c>
      <c r="D6550" s="29">
        <f t="shared" si="551"/>
        <v>147620</v>
      </c>
      <c r="E6550" s="4">
        <v>44</v>
      </c>
      <c r="F6550" s="129">
        <f t="shared" si="550"/>
        <v>2279</v>
      </c>
      <c r="G6550" s="88"/>
    </row>
    <row r="6551" spans="1:9" ht="15.75" thickBot="1" x14ac:dyDescent="0.3">
      <c r="A6551" s="61" t="s">
        <v>45</v>
      </c>
      <c r="B6551" s="145">
        <v>44165</v>
      </c>
      <c r="C6551" s="4">
        <v>53</v>
      </c>
      <c r="D6551" s="29">
        <f t="shared" si="551"/>
        <v>15643</v>
      </c>
      <c r="E6551" s="4">
        <v>1</v>
      </c>
      <c r="F6551" s="129">
        <f t="shared" si="550"/>
        <v>189</v>
      </c>
      <c r="G6551" s="88"/>
    </row>
    <row r="6552" spans="1:9" ht="15.75" thickBot="1" x14ac:dyDescent="0.3">
      <c r="A6552" s="61" t="s">
        <v>46</v>
      </c>
      <c r="B6552" s="145">
        <v>44165</v>
      </c>
      <c r="C6552" s="4">
        <v>91</v>
      </c>
      <c r="D6552" s="29">
        <f t="shared" si="551"/>
        <v>16181</v>
      </c>
      <c r="E6552" s="4">
        <v>3</v>
      </c>
      <c r="F6552" s="129">
        <f t="shared" si="550"/>
        <v>233</v>
      </c>
      <c r="G6552" s="88"/>
    </row>
    <row r="6553" spans="1:9" ht="15.75" thickBot="1" x14ac:dyDescent="0.3">
      <c r="A6553" s="61" t="s">
        <v>47</v>
      </c>
      <c r="B6553" s="145">
        <v>44165</v>
      </c>
      <c r="C6553" s="4">
        <v>303</v>
      </c>
      <c r="D6553" s="132">
        <f>C6553+D6529</f>
        <v>65933</v>
      </c>
      <c r="E6553" s="4">
        <v>7</v>
      </c>
      <c r="F6553" s="130">
        <f t="shared" si="550"/>
        <v>1184</v>
      </c>
    </row>
    <row r="6554" spans="1:9" ht="15.75" thickBot="1" x14ac:dyDescent="0.3">
      <c r="A6554" s="61" t="s">
        <v>22</v>
      </c>
      <c r="B6554" s="145">
        <v>44166</v>
      </c>
      <c r="C6554" s="4">
        <v>2128</v>
      </c>
      <c r="D6554" s="131">
        <f t="shared" ref="D6554:D6617" si="552">C6554+D6530</f>
        <v>620854</v>
      </c>
      <c r="E6554" s="4">
        <v>67</v>
      </c>
      <c r="F6554" s="128">
        <f t="shared" si="550"/>
        <v>20788</v>
      </c>
      <c r="G6554" s="88"/>
      <c r="H6554" s="88"/>
      <c r="I6554" s="88"/>
    </row>
    <row r="6555" spans="1:9" ht="15.75" thickBot="1" x14ac:dyDescent="0.3">
      <c r="A6555" s="61" t="s">
        <v>20</v>
      </c>
      <c r="B6555" s="145">
        <v>44166</v>
      </c>
      <c r="C6555" s="4">
        <v>398</v>
      </c>
      <c r="D6555" s="29">
        <f t="shared" si="552"/>
        <v>159203</v>
      </c>
      <c r="E6555" s="4">
        <v>14</v>
      </c>
      <c r="F6555" s="129">
        <f t="shared" si="550"/>
        <v>5227</v>
      </c>
      <c r="G6555" s="88"/>
      <c r="H6555" s="88"/>
      <c r="I6555" s="88"/>
    </row>
    <row r="6556" spans="1:9" ht="15.75" thickBot="1" x14ac:dyDescent="0.3">
      <c r="A6556" s="61" t="s">
        <v>35</v>
      </c>
      <c r="B6556" s="145">
        <v>44166</v>
      </c>
      <c r="C6556" s="4">
        <v>16</v>
      </c>
      <c r="D6556" s="29">
        <f t="shared" si="552"/>
        <v>1883</v>
      </c>
      <c r="E6556" s="4">
        <v>0</v>
      </c>
      <c r="F6556" s="129">
        <f t="shared" si="550"/>
        <v>15</v>
      </c>
      <c r="G6556" s="88"/>
    </row>
    <row r="6557" spans="1:9" ht="15.75" thickBot="1" x14ac:dyDescent="0.3">
      <c r="A6557" s="61" t="s">
        <v>21</v>
      </c>
      <c r="B6557" s="145">
        <v>44166</v>
      </c>
      <c r="C6557" s="4">
        <v>238</v>
      </c>
      <c r="D6557" s="29">
        <f t="shared" si="552"/>
        <v>19595</v>
      </c>
      <c r="E6557" s="4">
        <v>4</v>
      </c>
      <c r="F6557" s="129">
        <f t="shared" si="550"/>
        <v>566</v>
      </c>
      <c r="G6557" s="88"/>
      <c r="H6557" s="88"/>
      <c r="I6557" s="88"/>
    </row>
    <row r="6558" spans="1:9" ht="15.75" thickBot="1" x14ac:dyDescent="0.3">
      <c r="A6558" s="61" t="s">
        <v>36</v>
      </c>
      <c r="B6558" s="145">
        <v>44166</v>
      </c>
      <c r="C6558" s="4">
        <v>438</v>
      </c>
      <c r="D6558" s="29">
        <f t="shared" si="552"/>
        <v>23289</v>
      </c>
      <c r="E6558" s="4">
        <v>4</v>
      </c>
      <c r="F6558" s="129">
        <f t="shared" si="550"/>
        <v>381</v>
      </c>
      <c r="G6558" s="88"/>
      <c r="H6558" s="88"/>
      <c r="I6558" s="88"/>
    </row>
    <row r="6559" spans="1:9" ht="15.75" thickBot="1" x14ac:dyDescent="0.3">
      <c r="A6559" s="61" t="s">
        <v>27</v>
      </c>
      <c r="B6559" s="145">
        <v>44166</v>
      </c>
      <c r="C6559" s="4">
        <v>715</v>
      </c>
      <c r="D6559" s="29">
        <f t="shared" si="552"/>
        <v>114922</v>
      </c>
      <c r="E6559" s="4">
        <v>36</v>
      </c>
      <c r="F6559" s="129">
        <f t="shared" si="550"/>
        <v>2008</v>
      </c>
      <c r="G6559" s="88"/>
      <c r="H6559" s="88"/>
      <c r="I6559" s="88"/>
    </row>
    <row r="6560" spans="1:9" ht="15.75" thickBot="1" x14ac:dyDescent="0.3">
      <c r="A6560" s="61" t="s">
        <v>37</v>
      </c>
      <c r="B6560" s="145">
        <v>44166</v>
      </c>
      <c r="C6560" s="4">
        <v>193</v>
      </c>
      <c r="D6560" s="29">
        <f t="shared" si="552"/>
        <v>7291</v>
      </c>
      <c r="E6560" s="4">
        <v>2</v>
      </c>
      <c r="F6560" s="129">
        <f t="shared" si="550"/>
        <v>88</v>
      </c>
      <c r="G6560" s="88"/>
      <c r="I6560" s="88"/>
    </row>
    <row r="6561" spans="1:9" ht="15.75" thickBot="1" x14ac:dyDescent="0.3">
      <c r="A6561" s="61" t="s">
        <v>38</v>
      </c>
      <c r="B6561" s="145">
        <v>44166</v>
      </c>
      <c r="C6561" s="4">
        <v>139</v>
      </c>
      <c r="D6561" s="29">
        <f t="shared" si="552"/>
        <v>23504</v>
      </c>
      <c r="E6561" s="4">
        <v>2</v>
      </c>
      <c r="F6561" s="129">
        <f t="shared" si="550"/>
        <v>471</v>
      </c>
      <c r="G6561" s="88"/>
      <c r="H6561" s="88"/>
      <c r="I6561" s="88"/>
    </row>
    <row r="6562" spans="1:9" ht="15.75" thickBot="1" x14ac:dyDescent="0.3">
      <c r="A6562" s="61" t="s">
        <v>48</v>
      </c>
      <c r="B6562" s="145">
        <v>44166</v>
      </c>
      <c r="C6562" s="4">
        <v>1</v>
      </c>
      <c r="D6562" s="29">
        <f t="shared" si="552"/>
        <v>183</v>
      </c>
      <c r="E6562" s="4">
        <v>0</v>
      </c>
      <c r="F6562" s="129">
        <f t="shared" si="550"/>
        <v>3</v>
      </c>
      <c r="G6562" s="88"/>
    </row>
    <row r="6563" spans="1:9" ht="15.75" thickBot="1" x14ac:dyDescent="0.3">
      <c r="A6563" s="61" t="s">
        <v>39</v>
      </c>
      <c r="B6563" s="145">
        <v>44166</v>
      </c>
      <c r="C6563" s="4">
        <v>16</v>
      </c>
      <c r="D6563" s="29">
        <f t="shared" si="552"/>
        <v>18397</v>
      </c>
      <c r="E6563" s="4">
        <v>2</v>
      </c>
      <c r="F6563" s="129">
        <f t="shared" si="550"/>
        <v>850</v>
      </c>
      <c r="G6563" s="88"/>
      <c r="H6563" s="88"/>
      <c r="I6563" s="88"/>
    </row>
    <row r="6564" spans="1:9" ht="15.75" thickBot="1" x14ac:dyDescent="0.3">
      <c r="A6564" s="61" t="s">
        <v>40</v>
      </c>
      <c r="B6564" s="145">
        <v>44166</v>
      </c>
      <c r="C6564" s="4">
        <v>103</v>
      </c>
      <c r="D6564" s="29">
        <f t="shared" si="552"/>
        <v>5873</v>
      </c>
      <c r="E6564" s="4">
        <v>2</v>
      </c>
      <c r="F6564" s="129">
        <f t="shared" si="550"/>
        <v>85</v>
      </c>
      <c r="G6564" s="88"/>
      <c r="H6564" s="88"/>
    </row>
    <row r="6565" spans="1:9" ht="15.75" thickBot="1" x14ac:dyDescent="0.3">
      <c r="A6565" s="61" t="s">
        <v>28</v>
      </c>
      <c r="B6565" s="145">
        <v>44166</v>
      </c>
      <c r="C6565" s="4">
        <v>13</v>
      </c>
      <c r="D6565" s="29">
        <f t="shared" si="552"/>
        <v>8735</v>
      </c>
      <c r="E6565" s="4">
        <v>0</v>
      </c>
      <c r="F6565" s="129">
        <f t="shared" si="550"/>
        <v>316</v>
      </c>
      <c r="G6565" s="88"/>
    </row>
    <row r="6566" spans="1:9" ht="15.75" thickBot="1" x14ac:dyDescent="0.3">
      <c r="A6566" s="61" t="s">
        <v>24</v>
      </c>
      <c r="B6566" s="145">
        <v>44166</v>
      </c>
      <c r="C6566" s="4">
        <v>263</v>
      </c>
      <c r="D6566" s="29">
        <f t="shared" si="552"/>
        <v>56809</v>
      </c>
      <c r="E6566" s="4">
        <v>2</v>
      </c>
      <c r="F6566" s="129">
        <f t="shared" si="550"/>
        <v>1110</v>
      </c>
      <c r="G6566" s="88"/>
      <c r="H6566" s="88"/>
    </row>
    <row r="6567" spans="1:9" ht="15.75" thickBot="1" x14ac:dyDescent="0.3">
      <c r="A6567" s="61" t="s">
        <v>30</v>
      </c>
      <c r="B6567" s="145">
        <v>44166</v>
      </c>
      <c r="C6567" s="4">
        <v>19</v>
      </c>
      <c r="D6567" s="29">
        <f t="shared" si="552"/>
        <v>519</v>
      </c>
      <c r="E6567" s="4">
        <v>0</v>
      </c>
      <c r="F6567" s="129">
        <f t="shared" si="550"/>
        <v>9</v>
      </c>
      <c r="G6567" s="88"/>
    </row>
    <row r="6568" spans="1:9" ht="15.75" thickBot="1" x14ac:dyDescent="0.3">
      <c r="A6568" s="61" t="s">
        <v>26</v>
      </c>
      <c r="B6568" s="145">
        <v>44166</v>
      </c>
      <c r="C6568" s="4">
        <v>344</v>
      </c>
      <c r="D6568" s="29">
        <f t="shared" si="552"/>
        <v>32412</v>
      </c>
      <c r="E6568" s="4">
        <v>0</v>
      </c>
      <c r="F6568" s="129">
        <f t="shared" si="550"/>
        <v>621</v>
      </c>
      <c r="G6568" s="88"/>
    </row>
    <row r="6569" spans="1:9" ht="15.75" thickBot="1" x14ac:dyDescent="0.3">
      <c r="A6569" s="61" t="s">
        <v>25</v>
      </c>
      <c r="B6569" s="145">
        <v>44166</v>
      </c>
      <c r="C6569" s="4">
        <v>244</v>
      </c>
      <c r="D6569" s="29">
        <f t="shared" si="552"/>
        <v>31949</v>
      </c>
      <c r="E6569" s="4">
        <v>11</v>
      </c>
      <c r="F6569" s="129">
        <f t="shared" si="550"/>
        <v>791</v>
      </c>
      <c r="G6569" s="88"/>
      <c r="H6569" s="88"/>
      <c r="I6569" s="88"/>
    </row>
    <row r="6570" spans="1:9" ht="15.75" thickBot="1" x14ac:dyDescent="0.3">
      <c r="A6570" s="61" t="s">
        <v>41</v>
      </c>
      <c r="B6570" s="145">
        <v>44166</v>
      </c>
      <c r="C6570" s="4">
        <v>43</v>
      </c>
      <c r="D6570" s="29">
        <f t="shared" si="552"/>
        <v>21202</v>
      </c>
      <c r="E6570" s="4">
        <v>3</v>
      </c>
      <c r="F6570" s="129">
        <f t="shared" si="550"/>
        <v>998</v>
      </c>
      <c r="G6570" s="88"/>
      <c r="H6570" s="88"/>
    </row>
    <row r="6571" spans="1:9" ht="15.75" thickBot="1" x14ac:dyDescent="0.3">
      <c r="A6571" s="61" t="s">
        <v>42</v>
      </c>
      <c r="B6571" s="145">
        <v>44166</v>
      </c>
      <c r="C6571" s="4">
        <v>351</v>
      </c>
      <c r="D6571" s="29">
        <f t="shared" si="552"/>
        <v>7817</v>
      </c>
      <c r="E6571" s="4">
        <v>2</v>
      </c>
      <c r="F6571" s="129">
        <f t="shared" ref="F6571:F6625" si="553">E6571+F6547</f>
        <v>173</v>
      </c>
      <c r="G6571" s="88"/>
      <c r="H6571" s="88"/>
      <c r="I6571" s="88"/>
    </row>
    <row r="6572" spans="1:9" ht="15.75" thickBot="1" x14ac:dyDescent="0.3">
      <c r="A6572" s="61" t="s">
        <v>43</v>
      </c>
      <c r="B6572" s="145">
        <v>44166</v>
      </c>
      <c r="C6572" s="4">
        <v>253</v>
      </c>
      <c r="D6572" s="29">
        <f t="shared" si="552"/>
        <v>14708</v>
      </c>
      <c r="E6572" s="4">
        <v>3</v>
      </c>
      <c r="F6572" s="129">
        <f t="shared" si="553"/>
        <v>215</v>
      </c>
      <c r="G6572" s="88"/>
      <c r="H6572" s="88"/>
      <c r="I6572" s="88"/>
    </row>
    <row r="6573" spans="1:9" ht="15.75" thickBot="1" x14ac:dyDescent="0.3">
      <c r="A6573" s="61" t="s">
        <v>44</v>
      </c>
      <c r="B6573" s="145">
        <v>44166</v>
      </c>
      <c r="C6573" s="4">
        <v>315</v>
      </c>
      <c r="D6573" s="29">
        <f t="shared" si="552"/>
        <v>16241</v>
      </c>
      <c r="E6573" s="4">
        <v>6</v>
      </c>
      <c r="F6573" s="129">
        <f t="shared" si="553"/>
        <v>281</v>
      </c>
      <c r="G6573" s="88"/>
      <c r="H6573" s="88"/>
      <c r="I6573" s="88"/>
    </row>
    <row r="6574" spans="1:9" ht="15.75" thickBot="1" x14ac:dyDescent="0.3">
      <c r="A6574" s="61" t="s">
        <v>29</v>
      </c>
      <c r="B6574" s="145">
        <v>44166</v>
      </c>
      <c r="C6574" s="4">
        <v>1355</v>
      </c>
      <c r="D6574" s="29">
        <f t="shared" si="552"/>
        <v>148975</v>
      </c>
      <c r="E6574" s="4">
        <v>9</v>
      </c>
      <c r="F6574" s="129">
        <f t="shared" si="553"/>
        <v>2288</v>
      </c>
      <c r="G6574" s="88"/>
      <c r="H6574" s="88"/>
      <c r="I6574" s="88"/>
    </row>
    <row r="6575" spans="1:9" ht="15.75" thickBot="1" x14ac:dyDescent="0.3">
      <c r="A6575" s="61" t="s">
        <v>45</v>
      </c>
      <c r="B6575" s="145">
        <v>44166</v>
      </c>
      <c r="C6575" s="4">
        <v>71</v>
      </c>
      <c r="D6575" s="29">
        <f t="shared" si="552"/>
        <v>15714</v>
      </c>
      <c r="E6575" s="4">
        <v>1</v>
      </c>
      <c r="F6575" s="129">
        <f t="shared" si="553"/>
        <v>190</v>
      </c>
      <c r="G6575" s="88"/>
      <c r="I6575" s="88"/>
    </row>
    <row r="6576" spans="1:9" ht="15.75" thickBot="1" x14ac:dyDescent="0.3">
      <c r="A6576" s="61" t="s">
        <v>46</v>
      </c>
      <c r="B6576" s="145">
        <v>44166</v>
      </c>
      <c r="C6576" s="4">
        <v>79</v>
      </c>
      <c r="D6576" s="29">
        <f t="shared" si="552"/>
        <v>16260</v>
      </c>
      <c r="E6576" s="4">
        <v>2</v>
      </c>
      <c r="F6576" s="129">
        <f t="shared" si="553"/>
        <v>235</v>
      </c>
      <c r="G6576" s="88"/>
      <c r="H6576" s="88"/>
    </row>
    <row r="6577" spans="1:9" ht="15.75" thickBot="1" x14ac:dyDescent="0.3">
      <c r="A6577" s="61" t="s">
        <v>47</v>
      </c>
      <c r="B6577" s="145">
        <v>44166</v>
      </c>
      <c r="C6577" s="4">
        <v>302</v>
      </c>
      <c r="D6577" s="132">
        <f>C6577+D6553</f>
        <v>66235</v>
      </c>
      <c r="E6577" s="4">
        <v>26</v>
      </c>
      <c r="F6577" s="130">
        <f t="shared" si="553"/>
        <v>1210</v>
      </c>
      <c r="H6577" s="88"/>
      <c r="I6577" s="88"/>
    </row>
    <row r="6578" spans="1:9" ht="15.75" thickBot="1" x14ac:dyDescent="0.3">
      <c r="A6578" s="61" t="s">
        <v>22</v>
      </c>
      <c r="B6578" s="145">
        <v>44167</v>
      </c>
      <c r="C6578" s="4">
        <v>1924</v>
      </c>
      <c r="D6578" s="131">
        <f t="shared" si="552"/>
        <v>622778</v>
      </c>
      <c r="E6578" s="4">
        <v>82</v>
      </c>
      <c r="F6578" s="128">
        <f t="shared" si="553"/>
        <v>20870</v>
      </c>
    </row>
    <row r="6579" spans="1:9" ht="15.75" thickBot="1" x14ac:dyDescent="0.3">
      <c r="A6579" s="61" t="s">
        <v>20</v>
      </c>
      <c r="B6579" s="145">
        <v>44167</v>
      </c>
      <c r="C6579" s="4">
        <v>306</v>
      </c>
      <c r="D6579" s="29">
        <f t="shared" si="552"/>
        <v>159509</v>
      </c>
      <c r="E6579" s="4">
        <v>12</v>
      </c>
      <c r="F6579" s="129">
        <f t="shared" si="553"/>
        <v>5239</v>
      </c>
    </row>
    <row r="6580" spans="1:9" ht="15.75" thickBot="1" x14ac:dyDescent="0.3">
      <c r="A6580" s="61" t="s">
        <v>35</v>
      </c>
      <c r="B6580" s="145">
        <v>44167</v>
      </c>
      <c r="C6580" s="4">
        <v>8</v>
      </c>
      <c r="D6580" s="29">
        <f t="shared" si="552"/>
        <v>1891</v>
      </c>
      <c r="E6580" s="4">
        <v>1</v>
      </c>
      <c r="F6580" s="129">
        <f t="shared" si="553"/>
        <v>16</v>
      </c>
    </row>
    <row r="6581" spans="1:9" ht="15.75" thickBot="1" x14ac:dyDescent="0.3">
      <c r="A6581" s="61" t="s">
        <v>21</v>
      </c>
      <c r="B6581" s="145">
        <v>44167</v>
      </c>
      <c r="C6581" s="4">
        <v>198</v>
      </c>
      <c r="D6581" s="29">
        <f t="shared" si="552"/>
        <v>19793</v>
      </c>
      <c r="E6581" s="4">
        <v>6</v>
      </c>
      <c r="F6581" s="129">
        <f t="shared" si="553"/>
        <v>572</v>
      </c>
    </row>
    <row r="6582" spans="1:9" ht="15.75" thickBot="1" x14ac:dyDescent="0.3">
      <c r="A6582" s="61" t="s">
        <v>36</v>
      </c>
      <c r="B6582" s="145">
        <v>44167</v>
      </c>
      <c r="C6582" s="4">
        <v>256</v>
      </c>
      <c r="D6582" s="29">
        <f t="shared" si="552"/>
        <v>23545</v>
      </c>
      <c r="E6582" s="4">
        <v>8</v>
      </c>
      <c r="F6582" s="129">
        <f t="shared" si="553"/>
        <v>389</v>
      </c>
    </row>
    <row r="6583" spans="1:9" ht="15.75" thickBot="1" x14ac:dyDescent="0.3">
      <c r="A6583" s="61" t="s">
        <v>27</v>
      </c>
      <c r="B6583" s="145">
        <v>44167</v>
      </c>
      <c r="C6583" s="4">
        <v>790</v>
      </c>
      <c r="D6583" s="29">
        <f t="shared" si="552"/>
        <v>115712</v>
      </c>
      <c r="E6583" s="4">
        <v>22</v>
      </c>
      <c r="F6583" s="129">
        <f t="shared" si="553"/>
        <v>2030</v>
      </c>
    </row>
    <row r="6584" spans="1:9" ht="15.75" thickBot="1" x14ac:dyDescent="0.3">
      <c r="A6584" s="61" t="s">
        <v>37</v>
      </c>
      <c r="B6584" s="145">
        <v>44167</v>
      </c>
      <c r="C6584" s="4">
        <v>211</v>
      </c>
      <c r="D6584" s="29">
        <f t="shared" si="552"/>
        <v>7502</v>
      </c>
      <c r="F6584" s="129">
        <f t="shared" si="553"/>
        <v>88</v>
      </c>
    </row>
    <row r="6585" spans="1:9" ht="15.75" thickBot="1" x14ac:dyDescent="0.3">
      <c r="A6585" s="61" t="s">
        <v>38</v>
      </c>
      <c r="B6585" s="145">
        <v>44167</v>
      </c>
      <c r="C6585" s="4">
        <v>296</v>
      </c>
      <c r="D6585" s="29">
        <f t="shared" si="552"/>
        <v>23800</v>
      </c>
      <c r="E6585" s="4">
        <v>4</v>
      </c>
      <c r="F6585" s="129">
        <f t="shared" si="553"/>
        <v>475</v>
      </c>
    </row>
    <row r="6586" spans="1:9" ht="15.75" thickBot="1" x14ac:dyDescent="0.3">
      <c r="A6586" s="61" t="s">
        <v>48</v>
      </c>
      <c r="B6586" s="145">
        <v>44167</v>
      </c>
      <c r="C6586" s="4">
        <v>4</v>
      </c>
      <c r="D6586" s="29">
        <f t="shared" si="552"/>
        <v>187</v>
      </c>
      <c r="F6586" s="129">
        <f t="shared" si="553"/>
        <v>3</v>
      </c>
    </row>
    <row r="6587" spans="1:9" ht="15.75" thickBot="1" x14ac:dyDescent="0.3">
      <c r="A6587" s="61" t="s">
        <v>39</v>
      </c>
      <c r="B6587" s="145">
        <v>44167</v>
      </c>
      <c r="C6587" s="4">
        <v>6</v>
      </c>
      <c r="D6587" s="29">
        <f t="shared" si="552"/>
        <v>18403</v>
      </c>
      <c r="F6587" s="129">
        <f t="shared" si="553"/>
        <v>850</v>
      </c>
    </row>
    <row r="6588" spans="1:9" ht="15.75" thickBot="1" x14ac:dyDescent="0.3">
      <c r="A6588" s="61" t="s">
        <v>40</v>
      </c>
      <c r="B6588" s="145">
        <v>44167</v>
      </c>
      <c r="C6588" s="4">
        <v>104</v>
      </c>
      <c r="D6588" s="29">
        <f t="shared" si="552"/>
        <v>5977</v>
      </c>
      <c r="F6588" s="129">
        <f t="shared" si="553"/>
        <v>85</v>
      </c>
    </row>
    <row r="6589" spans="1:9" ht="15.75" thickBot="1" x14ac:dyDescent="0.3">
      <c r="A6589" s="61" t="s">
        <v>28</v>
      </c>
      <c r="B6589" s="145">
        <v>44167</v>
      </c>
      <c r="C6589" s="4">
        <v>33</v>
      </c>
      <c r="D6589" s="29">
        <f t="shared" si="552"/>
        <v>8768</v>
      </c>
      <c r="E6589" s="4">
        <v>1</v>
      </c>
      <c r="F6589" s="129">
        <f t="shared" si="553"/>
        <v>317</v>
      </c>
    </row>
    <row r="6590" spans="1:9" ht="15.75" thickBot="1" x14ac:dyDescent="0.3">
      <c r="A6590" s="61" t="s">
        <v>24</v>
      </c>
      <c r="B6590" s="145">
        <v>44167</v>
      </c>
      <c r="C6590" s="4">
        <v>214</v>
      </c>
      <c r="D6590" s="29">
        <f t="shared" si="552"/>
        <v>57023</v>
      </c>
      <c r="E6590" s="4">
        <v>2</v>
      </c>
      <c r="F6590" s="129">
        <f t="shared" si="553"/>
        <v>1112</v>
      </c>
    </row>
    <row r="6591" spans="1:9" ht="15.75" thickBot="1" x14ac:dyDescent="0.3">
      <c r="A6591" s="61" t="s">
        <v>30</v>
      </c>
      <c r="B6591" s="145">
        <v>44167</v>
      </c>
      <c r="C6591" s="4">
        <v>14</v>
      </c>
      <c r="D6591" s="29">
        <f t="shared" si="552"/>
        <v>533</v>
      </c>
      <c r="F6591" s="129">
        <f t="shared" si="553"/>
        <v>9</v>
      </c>
    </row>
    <row r="6592" spans="1:9" ht="15.75" thickBot="1" x14ac:dyDescent="0.3">
      <c r="A6592" s="61" t="s">
        <v>26</v>
      </c>
      <c r="B6592" s="145">
        <v>44167</v>
      </c>
      <c r="C6592" s="4">
        <v>389</v>
      </c>
      <c r="D6592" s="29">
        <f t="shared" si="552"/>
        <v>32801</v>
      </c>
      <c r="E6592" s="4">
        <v>23</v>
      </c>
      <c r="F6592" s="129">
        <f t="shared" si="553"/>
        <v>644</v>
      </c>
    </row>
    <row r="6593" spans="1:8" ht="15.75" thickBot="1" x14ac:dyDescent="0.3">
      <c r="A6593" s="61" t="s">
        <v>25</v>
      </c>
      <c r="B6593" s="145">
        <v>44167</v>
      </c>
      <c r="C6593" s="4">
        <v>258</v>
      </c>
      <c r="D6593" s="29">
        <f t="shared" si="552"/>
        <v>32207</v>
      </c>
      <c r="E6593" s="4">
        <v>3</v>
      </c>
      <c r="F6593" s="129">
        <f t="shared" si="553"/>
        <v>794</v>
      </c>
    </row>
    <row r="6594" spans="1:8" ht="15.75" thickBot="1" x14ac:dyDescent="0.3">
      <c r="A6594" s="61" t="s">
        <v>41</v>
      </c>
      <c r="B6594" s="145">
        <v>44167</v>
      </c>
      <c r="C6594" s="4">
        <v>49</v>
      </c>
      <c r="D6594" s="29">
        <f t="shared" si="552"/>
        <v>21251</v>
      </c>
      <c r="E6594" s="4">
        <v>1</v>
      </c>
      <c r="F6594" s="129">
        <f t="shared" si="553"/>
        <v>999</v>
      </c>
    </row>
    <row r="6595" spans="1:8" ht="15.75" thickBot="1" x14ac:dyDescent="0.3">
      <c r="A6595" s="61" t="s">
        <v>42</v>
      </c>
      <c r="B6595" s="145">
        <v>44167</v>
      </c>
      <c r="C6595" s="4">
        <v>250</v>
      </c>
      <c r="D6595" s="29">
        <f t="shared" si="552"/>
        <v>8067</v>
      </c>
      <c r="F6595" s="129">
        <f t="shared" si="553"/>
        <v>173</v>
      </c>
    </row>
    <row r="6596" spans="1:8" ht="15.75" thickBot="1" x14ac:dyDescent="0.3">
      <c r="A6596" s="61" t="s">
        <v>43</v>
      </c>
      <c r="B6596" s="145">
        <v>44167</v>
      </c>
      <c r="C6596" s="4">
        <v>101</v>
      </c>
      <c r="D6596" s="29">
        <f t="shared" si="552"/>
        <v>14809</v>
      </c>
      <c r="E6596" s="4">
        <v>5</v>
      </c>
      <c r="F6596" s="129">
        <f t="shared" si="553"/>
        <v>220</v>
      </c>
    </row>
    <row r="6597" spans="1:8" ht="15.75" thickBot="1" x14ac:dyDescent="0.3">
      <c r="A6597" s="61" t="s">
        <v>44</v>
      </c>
      <c r="B6597" s="145">
        <v>44167</v>
      </c>
      <c r="C6597" s="4">
        <v>237</v>
      </c>
      <c r="D6597" s="29">
        <f t="shared" si="552"/>
        <v>16478</v>
      </c>
      <c r="E6597" s="4">
        <v>4</v>
      </c>
      <c r="F6597" s="129">
        <f t="shared" si="553"/>
        <v>285</v>
      </c>
    </row>
    <row r="6598" spans="1:8" ht="15.75" thickBot="1" x14ac:dyDescent="0.3">
      <c r="A6598" s="61" t="s">
        <v>29</v>
      </c>
      <c r="B6598" s="145">
        <v>44167</v>
      </c>
      <c r="C6598" s="4">
        <v>1377</v>
      </c>
      <c r="D6598" s="29">
        <f t="shared" si="552"/>
        <v>150352</v>
      </c>
      <c r="E6598" s="4">
        <v>41</v>
      </c>
      <c r="F6598" s="129">
        <f t="shared" si="553"/>
        <v>2329</v>
      </c>
    </row>
    <row r="6599" spans="1:8" ht="15.75" thickBot="1" x14ac:dyDescent="0.3">
      <c r="A6599" s="61" t="s">
        <v>45</v>
      </c>
      <c r="B6599" s="145">
        <v>44167</v>
      </c>
      <c r="C6599" s="4">
        <v>129</v>
      </c>
      <c r="D6599" s="29">
        <f t="shared" si="552"/>
        <v>15843</v>
      </c>
      <c r="E6599" s="4">
        <v>1</v>
      </c>
      <c r="F6599" s="129">
        <f t="shared" si="553"/>
        <v>191</v>
      </c>
    </row>
    <row r="6600" spans="1:8" ht="15.75" thickBot="1" x14ac:dyDescent="0.3">
      <c r="A6600" s="61" t="s">
        <v>46</v>
      </c>
      <c r="B6600" s="145">
        <v>44167</v>
      </c>
      <c r="C6600" s="4">
        <v>128</v>
      </c>
      <c r="D6600" s="29">
        <f t="shared" si="552"/>
        <v>16388</v>
      </c>
      <c r="F6600" s="129">
        <f t="shared" si="553"/>
        <v>235</v>
      </c>
    </row>
    <row r="6601" spans="1:8" ht="15.75" thickBot="1" x14ac:dyDescent="0.3">
      <c r="A6601" s="86" t="s">
        <v>47</v>
      </c>
      <c r="B6601" s="138">
        <v>44167</v>
      </c>
      <c r="C6601" s="47">
        <v>251</v>
      </c>
      <c r="D6601" s="85">
        <f>C6601+D6577</f>
        <v>66486</v>
      </c>
      <c r="E6601" s="47">
        <v>12</v>
      </c>
      <c r="F6601" s="139">
        <f t="shared" si="553"/>
        <v>1222</v>
      </c>
    </row>
    <row r="6602" spans="1:8" x14ac:dyDescent="0.25">
      <c r="A6602" s="64" t="s">
        <v>22</v>
      </c>
      <c r="B6602" s="49">
        <v>44168</v>
      </c>
      <c r="C6602" s="50">
        <v>1816</v>
      </c>
      <c r="D6602" s="131">
        <f t="shared" si="552"/>
        <v>624594</v>
      </c>
      <c r="E6602" s="50">
        <v>39</v>
      </c>
      <c r="F6602" s="128">
        <f t="shared" si="553"/>
        <v>20909</v>
      </c>
    </row>
    <row r="6603" spans="1:8" x14ac:dyDescent="0.25">
      <c r="A6603" s="140" t="s">
        <v>20</v>
      </c>
      <c r="B6603" s="26">
        <v>44168</v>
      </c>
      <c r="C6603" s="4">
        <v>372</v>
      </c>
      <c r="D6603" s="29">
        <f t="shared" si="552"/>
        <v>159881</v>
      </c>
      <c r="E6603" s="4">
        <v>5</v>
      </c>
      <c r="F6603" s="129">
        <f t="shared" si="553"/>
        <v>5244</v>
      </c>
      <c r="H6603" s="88"/>
    </row>
    <row r="6604" spans="1:8" x14ac:dyDescent="0.25">
      <c r="A6604" s="140" t="s">
        <v>35</v>
      </c>
      <c r="B6604" s="26">
        <v>44168</v>
      </c>
      <c r="C6604" s="4">
        <v>17</v>
      </c>
      <c r="D6604" s="29">
        <f t="shared" si="552"/>
        <v>1908</v>
      </c>
      <c r="E6604" s="4">
        <v>1</v>
      </c>
      <c r="F6604" s="129">
        <f t="shared" si="553"/>
        <v>17</v>
      </c>
      <c r="H6604" s="88"/>
    </row>
    <row r="6605" spans="1:8" x14ac:dyDescent="0.25">
      <c r="A6605" s="140" t="s">
        <v>21</v>
      </c>
      <c r="B6605" s="26">
        <v>44168</v>
      </c>
      <c r="C6605" s="4">
        <v>335</v>
      </c>
      <c r="D6605" s="29">
        <f t="shared" si="552"/>
        <v>20128</v>
      </c>
      <c r="E6605" s="4">
        <v>4</v>
      </c>
      <c r="F6605" s="129">
        <f t="shared" si="553"/>
        <v>576</v>
      </c>
      <c r="H6605" s="88"/>
    </row>
    <row r="6606" spans="1:8" x14ac:dyDescent="0.25">
      <c r="A6606" s="140" t="s">
        <v>36</v>
      </c>
      <c r="B6606" s="26">
        <v>44168</v>
      </c>
      <c r="C6606" s="4">
        <v>316</v>
      </c>
      <c r="D6606" s="29">
        <f t="shared" si="552"/>
        <v>23861</v>
      </c>
      <c r="E6606" s="4">
        <v>9</v>
      </c>
      <c r="F6606" s="129">
        <f t="shared" si="553"/>
        <v>398</v>
      </c>
      <c r="H6606" s="88"/>
    </row>
    <row r="6607" spans="1:8" x14ac:dyDescent="0.25">
      <c r="A6607" s="140" t="s">
        <v>27</v>
      </c>
      <c r="B6607" s="26">
        <v>44168</v>
      </c>
      <c r="C6607" s="4">
        <v>532</v>
      </c>
      <c r="D6607" s="29">
        <f t="shared" si="552"/>
        <v>116244</v>
      </c>
      <c r="E6607" s="4">
        <v>8</v>
      </c>
      <c r="F6607" s="129">
        <f t="shared" si="553"/>
        <v>2038</v>
      </c>
      <c r="H6607" s="88"/>
    </row>
    <row r="6608" spans="1:8" x14ac:dyDescent="0.25">
      <c r="A6608" s="140" t="s">
        <v>37</v>
      </c>
      <c r="B6608" s="26">
        <v>44168</v>
      </c>
      <c r="C6608" s="4">
        <v>374</v>
      </c>
      <c r="D6608" s="29">
        <f t="shared" si="552"/>
        <v>7876</v>
      </c>
      <c r="E6608" s="4">
        <v>0</v>
      </c>
      <c r="F6608" s="129">
        <f t="shared" si="553"/>
        <v>88</v>
      </c>
      <c r="H6608" s="88"/>
    </row>
    <row r="6609" spans="1:8" x14ac:dyDescent="0.25">
      <c r="A6609" s="140" t="s">
        <v>38</v>
      </c>
      <c r="B6609" s="26">
        <v>44168</v>
      </c>
      <c r="C6609" s="4">
        <v>184</v>
      </c>
      <c r="D6609" s="29">
        <f t="shared" si="552"/>
        <v>23984</v>
      </c>
      <c r="E6609" s="4">
        <v>3</v>
      </c>
      <c r="F6609" s="129">
        <f t="shared" si="553"/>
        <v>478</v>
      </c>
      <c r="H6609" s="88"/>
    </row>
    <row r="6610" spans="1:8" x14ac:dyDescent="0.25">
      <c r="A6610" s="140" t="s">
        <v>48</v>
      </c>
      <c r="B6610" s="26">
        <v>44168</v>
      </c>
      <c r="C6610" s="4">
        <v>2</v>
      </c>
      <c r="D6610" s="29">
        <f t="shared" si="552"/>
        <v>189</v>
      </c>
      <c r="E6610" s="4">
        <v>0</v>
      </c>
      <c r="F6610" s="129">
        <f t="shared" si="553"/>
        <v>3</v>
      </c>
      <c r="H6610" s="88"/>
    </row>
    <row r="6611" spans="1:8" x14ac:dyDescent="0.25">
      <c r="A6611" s="140" t="s">
        <v>39</v>
      </c>
      <c r="B6611" s="26">
        <v>44168</v>
      </c>
      <c r="C6611" s="4">
        <v>7</v>
      </c>
      <c r="D6611" s="29">
        <f t="shared" si="552"/>
        <v>18410</v>
      </c>
      <c r="E6611" s="4">
        <v>0</v>
      </c>
      <c r="F6611" s="129">
        <f t="shared" si="553"/>
        <v>850</v>
      </c>
      <c r="H6611" s="88"/>
    </row>
    <row r="6612" spans="1:8" x14ac:dyDescent="0.25">
      <c r="A6612" s="140" t="s">
        <v>40</v>
      </c>
      <c r="B6612" s="26">
        <v>44168</v>
      </c>
      <c r="C6612" s="4">
        <v>97</v>
      </c>
      <c r="D6612" s="29">
        <f t="shared" si="552"/>
        <v>6074</v>
      </c>
      <c r="E6612" s="4">
        <v>2</v>
      </c>
      <c r="F6612" s="129">
        <f t="shared" si="553"/>
        <v>87</v>
      </c>
      <c r="H6612" s="88"/>
    </row>
    <row r="6613" spans="1:8" x14ac:dyDescent="0.25">
      <c r="A6613" s="140" t="s">
        <v>28</v>
      </c>
      <c r="B6613" s="26">
        <v>44168</v>
      </c>
      <c r="C6613" s="4">
        <v>32</v>
      </c>
      <c r="D6613" s="29">
        <f t="shared" si="552"/>
        <v>8800</v>
      </c>
      <c r="E6613" s="4">
        <v>3</v>
      </c>
      <c r="F6613" s="129">
        <f t="shared" si="553"/>
        <v>320</v>
      </c>
      <c r="H6613" s="88"/>
    </row>
    <row r="6614" spans="1:8" x14ac:dyDescent="0.25">
      <c r="A6614" s="140" t="s">
        <v>24</v>
      </c>
      <c r="B6614" s="26">
        <v>44168</v>
      </c>
      <c r="C6614" s="4">
        <v>242</v>
      </c>
      <c r="D6614" s="29">
        <f t="shared" si="552"/>
        <v>57265</v>
      </c>
      <c r="E6614" s="4">
        <v>8</v>
      </c>
      <c r="F6614" s="129">
        <f t="shared" si="553"/>
        <v>1120</v>
      </c>
      <c r="H6614" s="88"/>
    </row>
    <row r="6615" spans="1:8" x14ac:dyDescent="0.25">
      <c r="A6615" s="140" t="s">
        <v>30</v>
      </c>
      <c r="B6615" s="26">
        <v>44168</v>
      </c>
      <c r="C6615" s="4">
        <v>9</v>
      </c>
      <c r="D6615" s="29">
        <f t="shared" si="552"/>
        <v>542</v>
      </c>
      <c r="E6615" s="4">
        <v>0</v>
      </c>
      <c r="F6615" s="129">
        <f t="shared" si="553"/>
        <v>9</v>
      </c>
      <c r="H6615" s="88"/>
    </row>
    <row r="6616" spans="1:8" x14ac:dyDescent="0.25">
      <c r="A6616" s="140" t="s">
        <v>26</v>
      </c>
      <c r="B6616" s="26">
        <v>44168</v>
      </c>
      <c r="C6616" s="4">
        <v>554</v>
      </c>
      <c r="D6616" s="29">
        <f t="shared" si="552"/>
        <v>33355</v>
      </c>
      <c r="E6616" s="4">
        <v>0</v>
      </c>
      <c r="F6616" s="129">
        <f t="shared" si="553"/>
        <v>644</v>
      </c>
      <c r="H6616" s="88"/>
    </row>
    <row r="6617" spans="1:8" x14ac:dyDescent="0.25">
      <c r="A6617" s="140" t="s">
        <v>25</v>
      </c>
      <c r="B6617" s="26">
        <v>44168</v>
      </c>
      <c r="C6617" s="4">
        <v>209</v>
      </c>
      <c r="D6617" s="29">
        <f t="shared" si="552"/>
        <v>32416</v>
      </c>
      <c r="E6617" s="4">
        <v>2</v>
      </c>
      <c r="F6617" s="129">
        <f t="shared" si="553"/>
        <v>796</v>
      </c>
      <c r="H6617" s="88"/>
    </row>
    <row r="6618" spans="1:8" x14ac:dyDescent="0.25">
      <c r="A6618" s="140" t="s">
        <v>41</v>
      </c>
      <c r="B6618" s="26">
        <v>44168</v>
      </c>
      <c r="C6618" s="4">
        <v>81</v>
      </c>
      <c r="D6618" s="29">
        <f t="shared" ref="D6618:D6624" si="554">C6618+D6594</f>
        <v>21332</v>
      </c>
      <c r="E6618" s="4">
        <v>2</v>
      </c>
      <c r="F6618" s="129">
        <f t="shared" si="553"/>
        <v>1001</v>
      </c>
      <c r="H6618" s="88"/>
    </row>
    <row r="6619" spans="1:8" x14ac:dyDescent="0.25">
      <c r="A6619" s="140" t="s">
        <v>42</v>
      </c>
      <c r="B6619" s="26">
        <v>44168</v>
      </c>
      <c r="C6619" s="4">
        <v>168</v>
      </c>
      <c r="D6619" s="29">
        <f t="shared" si="554"/>
        <v>8235</v>
      </c>
      <c r="E6619" s="4">
        <v>0</v>
      </c>
      <c r="F6619" s="129">
        <f t="shared" si="553"/>
        <v>173</v>
      </c>
      <c r="H6619" s="88"/>
    </row>
    <row r="6620" spans="1:8" x14ac:dyDescent="0.25">
      <c r="A6620" s="140" t="s">
        <v>43</v>
      </c>
      <c r="B6620" s="26">
        <v>44168</v>
      </c>
      <c r="C6620" s="4">
        <v>149</v>
      </c>
      <c r="D6620" s="29">
        <f t="shared" si="554"/>
        <v>14958</v>
      </c>
      <c r="E6620" s="4">
        <v>8</v>
      </c>
      <c r="F6620" s="129">
        <f t="shared" si="553"/>
        <v>228</v>
      </c>
      <c r="H6620" s="88"/>
    </row>
    <row r="6621" spans="1:8" x14ac:dyDescent="0.25">
      <c r="A6621" s="140" t="s">
        <v>44</v>
      </c>
      <c r="B6621" s="26">
        <v>44168</v>
      </c>
      <c r="C6621" s="4">
        <v>218</v>
      </c>
      <c r="D6621" s="29">
        <f t="shared" si="554"/>
        <v>16696</v>
      </c>
      <c r="E6621" s="4">
        <v>6</v>
      </c>
      <c r="F6621" s="129">
        <f t="shared" si="553"/>
        <v>291</v>
      </c>
      <c r="H6621" s="88"/>
    </row>
    <row r="6622" spans="1:8" x14ac:dyDescent="0.25">
      <c r="A6622" s="140" t="s">
        <v>29</v>
      </c>
      <c r="B6622" s="26">
        <v>44168</v>
      </c>
      <c r="C6622" s="4">
        <v>1332</v>
      </c>
      <c r="D6622" s="29">
        <f t="shared" si="554"/>
        <v>151684</v>
      </c>
      <c r="E6622" s="4">
        <v>38</v>
      </c>
      <c r="F6622" s="129">
        <f t="shared" si="553"/>
        <v>2367</v>
      </c>
      <c r="H6622" s="88"/>
    </row>
    <row r="6623" spans="1:8" x14ac:dyDescent="0.25">
      <c r="A6623" s="140" t="s">
        <v>45</v>
      </c>
      <c r="B6623" s="26">
        <v>44168</v>
      </c>
      <c r="C6623" s="4">
        <v>99</v>
      </c>
      <c r="D6623" s="29">
        <f t="shared" si="554"/>
        <v>15942</v>
      </c>
      <c r="E6623" s="4">
        <v>4</v>
      </c>
      <c r="F6623" s="129">
        <f t="shared" si="553"/>
        <v>195</v>
      </c>
      <c r="H6623" s="88"/>
    </row>
    <row r="6624" spans="1:8" x14ac:dyDescent="0.25">
      <c r="A6624" s="140" t="s">
        <v>46</v>
      </c>
      <c r="B6624" s="26">
        <v>44168</v>
      </c>
      <c r="C6624" s="4">
        <v>93</v>
      </c>
      <c r="D6624" s="29">
        <f t="shared" si="554"/>
        <v>16481</v>
      </c>
      <c r="E6624" s="4">
        <v>1</v>
      </c>
      <c r="F6624" s="129">
        <f t="shared" si="553"/>
        <v>236</v>
      </c>
      <c r="H6624" s="88"/>
    </row>
    <row r="6625" spans="1:8" ht="15.75" thickBot="1" x14ac:dyDescent="0.3">
      <c r="A6625" s="141" t="s">
        <v>47</v>
      </c>
      <c r="B6625" s="53">
        <v>44168</v>
      </c>
      <c r="C6625" s="54">
        <v>391</v>
      </c>
      <c r="D6625" s="132">
        <f t="shared" ref="D6625:D6656" si="555">C6625+D6601</f>
        <v>66877</v>
      </c>
      <c r="E6625" s="54">
        <v>6</v>
      </c>
      <c r="F6625" s="130">
        <f t="shared" si="553"/>
        <v>1228</v>
      </c>
      <c r="H6625" s="88"/>
    </row>
    <row r="6626" spans="1:8" ht="15.75" thickBot="1" x14ac:dyDescent="0.3">
      <c r="A6626" s="64" t="s">
        <v>22</v>
      </c>
      <c r="B6626" s="53">
        <v>44169</v>
      </c>
      <c r="C6626" s="48">
        <v>1790</v>
      </c>
      <c r="D6626" s="131">
        <f t="shared" si="555"/>
        <v>626384</v>
      </c>
      <c r="E6626" s="48">
        <v>84</v>
      </c>
      <c r="F6626" s="128">
        <f t="shared" ref="F6626:F6657" si="556">E6626+F6602</f>
        <v>20993</v>
      </c>
    </row>
    <row r="6627" spans="1:8" ht="15.75" thickBot="1" x14ac:dyDescent="0.3">
      <c r="A6627" s="140" t="s">
        <v>20</v>
      </c>
      <c r="B6627" s="53">
        <v>44169</v>
      </c>
      <c r="C6627" s="4">
        <v>313</v>
      </c>
      <c r="D6627" s="29">
        <f t="shared" si="555"/>
        <v>160194</v>
      </c>
      <c r="E6627" s="48">
        <v>6</v>
      </c>
      <c r="F6627" s="129">
        <f t="shared" si="556"/>
        <v>5250</v>
      </c>
    </row>
    <row r="6628" spans="1:8" ht="15.75" thickBot="1" x14ac:dyDescent="0.3">
      <c r="A6628" s="140" t="s">
        <v>35</v>
      </c>
      <c r="B6628" s="53">
        <v>44169</v>
      </c>
      <c r="C6628" s="4">
        <v>33</v>
      </c>
      <c r="D6628" s="29">
        <f t="shared" si="555"/>
        <v>1941</v>
      </c>
      <c r="E6628" s="48">
        <v>0</v>
      </c>
      <c r="F6628" s="129">
        <f t="shared" si="556"/>
        <v>17</v>
      </c>
    </row>
    <row r="6629" spans="1:8" ht="15.75" thickBot="1" x14ac:dyDescent="0.3">
      <c r="A6629" s="140" t="s">
        <v>21</v>
      </c>
      <c r="B6629" s="53">
        <v>44169</v>
      </c>
      <c r="C6629" s="4">
        <v>205</v>
      </c>
      <c r="D6629" s="29">
        <f t="shared" si="555"/>
        <v>20333</v>
      </c>
      <c r="E6629" s="48">
        <v>5</v>
      </c>
      <c r="F6629" s="129">
        <f t="shared" si="556"/>
        <v>581</v>
      </c>
    </row>
    <row r="6630" spans="1:8" ht="15.75" thickBot="1" x14ac:dyDescent="0.3">
      <c r="A6630" s="140" t="s">
        <v>36</v>
      </c>
      <c r="B6630" s="53">
        <v>44169</v>
      </c>
      <c r="C6630" s="4">
        <v>336</v>
      </c>
      <c r="D6630" s="29">
        <f t="shared" si="555"/>
        <v>24197</v>
      </c>
      <c r="E6630" s="48">
        <v>2</v>
      </c>
      <c r="F6630" s="129">
        <f t="shared" si="556"/>
        <v>400</v>
      </c>
    </row>
    <row r="6631" spans="1:8" ht="15.75" thickBot="1" x14ac:dyDescent="0.3">
      <c r="A6631" s="140" t="s">
        <v>27</v>
      </c>
      <c r="B6631" s="53">
        <v>44169</v>
      </c>
      <c r="C6631" s="4">
        <v>555</v>
      </c>
      <c r="D6631" s="29">
        <f t="shared" si="555"/>
        <v>116799</v>
      </c>
      <c r="E6631" s="48">
        <v>10</v>
      </c>
      <c r="F6631" s="129">
        <f t="shared" si="556"/>
        <v>2048</v>
      </c>
    </row>
    <row r="6632" spans="1:8" ht="15.75" thickBot="1" x14ac:dyDescent="0.3">
      <c r="A6632" s="140" t="s">
        <v>37</v>
      </c>
      <c r="B6632" s="53">
        <v>44169</v>
      </c>
      <c r="C6632" s="4">
        <v>522</v>
      </c>
      <c r="D6632" s="29">
        <f t="shared" si="555"/>
        <v>8398</v>
      </c>
      <c r="E6632" s="48">
        <v>0</v>
      </c>
      <c r="F6632" s="129">
        <f t="shared" si="556"/>
        <v>88</v>
      </c>
    </row>
    <row r="6633" spans="1:8" ht="15.75" thickBot="1" x14ac:dyDescent="0.3">
      <c r="A6633" s="140" t="s">
        <v>38</v>
      </c>
      <c r="B6633" s="53">
        <v>44169</v>
      </c>
      <c r="C6633" s="4">
        <v>197</v>
      </c>
      <c r="D6633" s="29">
        <f t="shared" si="555"/>
        <v>24181</v>
      </c>
      <c r="E6633" s="48">
        <v>7</v>
      </c>
      <c r="F6633" s="129">
        <f t="shared" si="556"/>
        <v>485</v>
      </c>
    </row>
    <row r="6634" spans="1:8" ht="15.75" thickBot="1" x14ac:dyDescent="0.3">
      <c r="A6634" s="140" t="s">
        <v>48</v>
      </c>
      <c r="B6634" s="53">
        <v>44169</v>
      </c>
      <c r="C6634" s="4">
        <v>0</v>
      </c>
      <c r="D6634" s="29">
        <f t="shared" si="555"/>
        <v>189</v>
      </c>
      <c r="E6634" s="48">
        <v>0</v>
      </c>
      <c r="F6634" s="129">
        <f t="shared" si="556"/>
        <v>3</v>
      </c>
    </row>
    <row r="6635" spans="1:8" ht="15.75" thickBot="1" x14ac:dyDescent="0.3">
      <c r="A6635" s="140" t="s">
        <v>39</v>
      </c>
      <c r="B6635" s="53">
        <v>44169</v>
      </c>
      <c r="C6635" s="4">
        <v>2</v>
      </c>
      <c r="D6635" s="29">
        <f t="shared" si="555"/>
        <v>18412</v>
      </c>
      <c r="E6635" s="48">
        <v>0</v>
      </c>
      <c r="F6635" s="129">
        <f t="shared" si="556"/>
        <v>850</v>
      </c>
    </row>
    <row r="6636" spans="1:8" ht="15.75" thickBot="1" x14ac:dyDescent="0.3">
      <c r="A6636" s="140" t="s">
        <v>40</v>
      </c>
      <c r="B6636" s="53">
        <v>44169</v>
      </c>
      <c r="C6636" s="4">
        <v>77</v>
      </c>
      <c r="D6636" s="29">
        <f t="shared" si="555"/>
        <v>6151</v>
      </c>
      <c r="E6636" s="48">
        <v>1</v>
      </c>
      <c r="F6636" s="129">
        <f t="shared" si="556"/>
        <v>88</v>
      </c>
    </row>
    <row r="6637" spans="1:8" ht="15.75" thickBot="1" x14ac:dyDescent="0.3">
      <c r="A6637" s="140" t="s">
        <v>28</v>
      </c>
      <c r="B6637" s="53">
        <v>44169</v>
      </c>
      <c r="C6637" s="4">
        <v>12</v>
      </c>
      <c r="D6637" s="29">
        <f t="shared" si="555"/>
        <v>8812</v>
      </c>
      <c r="E6637" s="48">
        <v>0</v>
      </c>
      <c r="F6637" s="129">
        <f t="shared" si="556"/>
        <v>320</v>
      </c>
    </row>
    <row r="6638" spans="1:8" ht="15.75" thickBot="1" x14ac:dyDescent="0.3">
      <c r="A6638" s="140" t="s">
        <v>24</v>
      </c>
      <c r="B6638" s="53">
        <v>44169</v>
      </c>
      <c r="C6638" s="4">
        <v>162</v>
      </c>
      <c r="D6638" s="29">
        <f t="shared" si="555"/>
        <v>57427</v>
      </c>
      <c r="E6638" s="48">
        <v>19</v>
      </c>
      <c r="F6638" s="129">
        <f t="shared" si="556"/>
        <v>1139</v>
      </c>
    </row>
    <row r="6639" spans="1:8" ht="15.75" thickBot="1" x14ac:dyDescent="0.3">
      <c r="A6639" s="140" t="s">
        <v>30</v>
      </c>
      <c r="B6639" s="53">
        <v>44169</v>
      </c>
      <c r="C6639" s="4">
        <v>21</v>
      </c>
      <c r="D6639" s="29">
        <f t="shared" si="555"/>
        <v>563</v>
      </c>
      <c r="E6639" s="48">
        <v>0</v>
      </c>
      <c r="F6639" s="129">
        <f t="shared" si="556"/>
        <v>9</v>
      </c>
    </row>
    <row r="6640" spans="1:8" ht="15.75" thickBot="1" x14ac:dyDescent="0.3">
      <c r="A6640" s="140" t="s">
        <v>26</v>
      </c>
      <c r="B6640" s="53">
        <v>44169</v>
      </c>
      <c r="C6640" s="4">
        <v>600</v>
      </c>
      <c r="D6640" s="29">
        <f t="shared" si="555"/>
        <v>33955</v>
      </c>
      <c r="E6640" s="48">
        <v>6</v>
      </c>
      <c r="F6640" s="129">
        <f t="shared" si="556"/>
        <v>650</v>
      </c>
    </row>
    <row r="6641" spans="1:6" ht="15.75" thickBot="1" x14ac:dyDescent="0.3">
      <c r="A6641" s="140" t="s">
        <v>25</v>
      </c>
      <c r="B6641" s="53">
        <v>44169</v>
      </c>
      <c r="C6641" s="4">
        <v>201</v>
      </c>
      <c r="D6641" s="29">
        <f t="shared" si="555"/>
        <v>32617</v>
      </c>
      <c r="E6641" s="48">
        <v>0</v>
      </c>
      <c r="F6641" s="129">
        <f t="shared" si="556"/>
        <v>796</v>
      </c>
    </row>
    <row r="6642" spans="1:6" ht="15.75" thickBot="1" x14ac:dyDescent="0.3">
      <c r="A6642" s="140" t="s">
        <v>41</v>
      </c>
      <c r="B6642" s="53">
        <v>44169</v>
      </c>
      <c r="C6642" s="4">
        <v>48</v>
      </c>
      <c r="D6642" s="29">
        <f t="shared" si="555"/>
        <v>21380</v>
      </c>
      <c r="E6642" s="48">
        <v>4</v>
      </c>
      <c r="F6642" s="129">
        <f t="shared" si="556"/>
        <v>1005</v>
      </c>
    </row>
    <row r="6643" spans="1:6" ht="15.75" thickBot="1" x14ac:dyDescent="0.3">
      <c r="A6643" s="140" t="s">
        <v>42</v>
      </c>
      <c r="B6643" s="53">
        <v>44169</v>
      </c>
      <c r="C6643" s="4">
        <v>159</v>
      </c>
      <c r="D6643" s="29">
        <f t="shared" si="555"/>
        <v>8394</v>
      </c>
      <c r="E6643" s="48">
        <v>0</v>
      </c>
      <c r="F6643" s="129">
        <f t="shared" si="556"/>
        <v>173</v>
      </c>
    </row>
    <row r="6644" spans="1:6" ht="15.75" thickBot="1" x14ac:dyDescent="0.3">
      <c r="A6644" s="140" t="s">
        <v>43</v>
      </c>
      <c r="B6644" s="53">
        <v>44169</v>
      </c>
      <c r="C6644" s="4">
        <v>72</v>
      </c>
      <c r="D6644" s="29">
        <f t="shared" si="555"/>
        <v>15030</v>
      </c>
      <c r="E6644" s="48">
        <v>7</v>
      </c>
      <c r="F6644" s="129">
        <f t="shared" si="556"/>
        <v>235</v>
      </c>
    </row>
    <row r="6645" spans="1:6" ht="15.75" thickBot="1" x14ac:dyDescent="0.3">
      <c r="A6645" s="140" t="s">
        <v>44</v>
      </c>
      <c r="B6645" s="53">
        <v>44169</v>
      </c>
      <c r="C6645" s="4">
        <v>242</v>
      </c>
      <c r="D6645" s="29">
        <f t="shared" si="555"/>
        <v>16938</v>
      </c>
      <c r="E6645" s="48">
        <v>7</v>
      </c>
      <c r="F6645" s="129">
        <f t="shared" si="556"/>
        <v>298</v>
      </c>
    </row>
    <row r="6646" spans="1:6" ht="15.75" thickBot="1" x14ac:dyDescent="0.3">
      <c r="A6646" s="140" t="s">
        <v>29</v>
      </c>
      <c r="B6646" s="53">
        <v>44169</v>
      </c>
      <c r="C6646" s="4">
        <v>991</v>
      </c>
      <c r="D6646" s="29">
        <f t="shared" si="555"/>
        <v>152675</v>
      </c>
      <c r="E6646" s="48">
        <v>14</v>
      </c>
      <c r="F6646" s="129">
        <f t="shared" si="556"/>
        <v>2381</v>
      </c>
    </row>
    <row r="6647" spans="1:6" ht="15.75" thickBot="1" x14ac:dyDescent="0.3">
      <c r="A6647" s="140" t="s">
        <v>45</v>
      </c>
      <c r="B6647" s="53">
        <v>44169</v>
      </c>
      <c r="C6647" s="4">
        <v>82</v>
      </c>
      <c r="D6647" s="29">
        <f t="shared" si="555"/>
        <v>16024</v>
      </c>
      <c r="E6647" s="48">
        <v>3</v>
      </c>
      <c r="F6647" s="129">
        <f t="shared" si="556"/>
        <v>198</v>
      </c>
    </row>
    <row r="6648" spans="1:6" ht="15.75" thickBot="1" x14ac:dyDescent="0.3">
      <c r="A6648" s="140" t="s">
        <v>46</v>
      </c>
      <c r="B6648" s="53">
        <v>44169</v>
      </c>
      <c r="C6648" s="4">
        <v>107</v>
      </c>
      <c r="D6648" s="29">
        <f t="shared" si="555"/>
        <v>16588</v>
      </c>
      <c r="E6648" s="48">
        <v>1</v>
      </c>
      <c r="F6648" s="129">
        <f t="shared" si="556"/>
        <v>237</v>
      </c>
    </row>
    <row r="6649" spans="1:6" ht="15.75" thickBot="1" x14ac:dyDescent="0.3">
      <c r="A6649" s="141" t="s">
        <v>47</v>
      </c>
      <c r="B6649" s="53">
        <v>44169</v>
      </c>
      <c r="C6649" s="4">
        <v>172</v>
      </c>
      <c r="D6649" s="132">
        <f t="shared" si="555"/>
        <v>67049</v>
      </c>
      <c r="E6649" s="48">
        <v>12</v>
      </c>
      <c r="F6649" s="130">
        <f t="shared" si="556"/>
        <v>1240</v>
      </c>
    </row>
    <row r="6650" spans="1:6" ht="15.75" thickBot="1" x14ac:dyDescent="0.3">
      <c r="A6650" s="64" t="s">
        <v>22</v>
      </c>
      <c r="B6650" s="53">
        <v>44170</v>
      </c>
      <c r="C6650" s="4">
        <v>1374</v>
      </c>
      <c r="D6650" s="131">
        <f t="shared" si="555"/>
        <v>627758</v>
      </c>
      <c r="E6650" s="4">
        <v>25</v>
      </c>
      <c r="F6650" s="128">
        <f t="shared" si="556"/>
        <v>21018</v>
      </c>
    </row>
    <row r="6651" spans="1:6" ht="15.75" thickBot="1" x14ac:dyDescent="0.3">
      <c r="A6651" s="140" t="s">
        <v>20</v>
      </c>
      <c r="B6651" s="53">
        <v>44170</v>
      </c>
      <c r="C6651" s="4">
        <v>253</v>
      </c>
      <c r="D6651" s="29">
        <f t="shared" si="555"/>
        <v>160447</v>
      </c>
      <c r="E6651" s="4">
        <v>9</v>
      </c>
      <c r="F6651" s="129">
        <f t="shared" si="556"/>
        <v>5259</v>
      </c>
    </row>
    <row r="6652" spans="1:6" ht="15.75" thickBot="1" x14ac:dyDescent="0.3">
      <c r="A6652" s="140" t="s">
        <v>35</v>
      </c>
      <c r="B6652" s="53">
        <v>44170</v>
      </c>
      <c r="C6652" s="4">
        <v>3</v>
      </c>
      <c r="D6652" s="29">
        <f t="shared" si="555"/>
        <v>1944</v>
      </c>
      <c r="E6652" s="4">
        <v>0</v>
      </c>
      <c r="F6652" s="129">
        <f t="shared" si="556"/>
        <v>17</v>
      </c>
    </row>
    <row r="6653" spans="1:6" ht="15.75" thickBot="1" x14ac:dyDescent="0.3">
      <c r="A6653" s="140" t="s">
        <v>21</v>
      </c>
      <c r="B6653" s="53">
        <v>44170</v>
      </c>
      <c r="C6653" s="4">
        <v>263</v>
      </c>
      <c r="D6653" s="29">
        <f t="shared" si="555"/>
        <v>20596</v>
      </c>
      <c r="E6653" s="4">
        <v>6</v>
      </c>
      <c r="F6653" s="129">
        <f t="shared" si="556"/>
        <v>587</v>
      </c>
    </row>
    <row r="6654" spans="1:6" ht="15.75" thickBot="1" x14ac:dyDescent="0.3">
      <c r="A6654" s="140" t="s">
        <v>36</v>
      </c>
      <c r="B6654" s="53">
        <v>44170</v>
      </c>
      <c r="C6654" s="4">
        <v>214</v>
      </c>
      <c r="D6654" s="29">
        <f t="shared" si="555"/>
        <v>24411</v>
      </c>
      <c r="E6654" s="4">
        <v>0</v>
      </c>
      <c r="F6654" s="129">
        <f t="shared" si="556"/>
        <v>400</v>
      </c>
    </row>
    <row r="6655" spans="1:6" ht="15.75" thickBot="1" x14ac:dyDescent="0.3">
      <c r="A6655" s="140" t="s">
        <v>27</v>
      </c>
      <c r="B6655" s="53">
        <v>44170</v>
      </c>
      <c r="C6655" s="4">
        <v>451</v>
      </c>
      <c r="D6655" s="29">
        <f t="shared" si="555"/>
        <v>117250</v>
      </c>
      <c r="E6655" s="4">
        <v>25</v>
      </c>
      <c r="F6655" s="129">
        <f t="shared" si="556"/>
        <v>2073</v>
      </c>
    </row>
    <row r="6656" spans="1:6" ht="15.75" thickBot="1" x14ac:dyDescent="0.3">
      <c r="A6656" s="140" t="s">
        <v>37</v>
      </c>
      <c r="B6656" s="53">
        <v>44170</v>
      </c>
      <c r="C6656" s="4">
        <v>192</v>
      </c>
      <c r="D6656" s="29">
        <f t="shared" si="555"/>
        <v>8590</v>
      </c>
      <c r="E6656" s="4">
        <v>7</v>
      </c>
      <c r="F6656" s="129">
        <f t="shared" si="556"/>
        <v>95</v>
      </c>
    </row>
    <row r="6657" spans="1:6" ht="15.75" thickBot="1" x14ac:dyDescent="0.3">
      <c r="A6657" s="140" t="s">
        <v>38</v>
      </c>
      <c r="B6657" s="53">
        <v>44170</v>
      </c>
      <c r="C6657" s="4">
        <v>212</v>
      </c>
      <c r="D6657" s="29">
        <f t="shared" ref="D6657:D6688" si="557">C6657+D6633</f>
        <v>24393</v>
      </c>
      <c r="E6657" s="4">
        <v>1</v>
      </c>
      <c r="F6657" s="129">
        <f t="shared" si="556"/>
        <v>486</v>
      </c>
    </row>
    <row r="6658" spans="1:6" ht="15.75" thickBot="1" x14ac:dyDescent="0.3">
      <c r="A6658" s="140" t="s">
        <v>48</v>
      </c>
      <c r="B6658" s="53">
        <v>44170</v>
      </c>
      <c r="C6658" s="4">
        <v>1</v>
      </c>
      <c r="D6658" s="29">
        <f t="shared" si="557"/>
        <v>190</v>
      </c>
      <c r="E6658" s="4">
        <v>0</v>
      </c>
      <c r="F6658" s="129">
        <f t="shared" ref="F6658:F6689" si="558">E6658+F6634</f>
        <v>3</v>
      </c>
    </row>
    <row r="6659" spans="1:6" ht="15.75" thickBot="1" x14ac:dyDescent="0.3">
      <c r="A6659" s="140" t="s">
        <v>39</v>
      </c>
      <c r="B6659" s="53">
        <v>44170</v>
      </c>
      <c r="C6659" s="4">
        <v>3</v>
      </c>
      <c r="D6659" s="29">
        <f t="shared" si="557"/>
        <v>18415</v>
      </c>
      <c r="E6659" s="4">
        <v>0</v>
      </c>
      <c r="F6659" s="129">
        <f t="shared" si="558"/>
        <v>850</v>
      </c>
    </row>
    <row r="6660" spans="1:6" ht="15.75" thickBot="1" x14ac:dyDescent="0.3">
      <c r="A6660" s="140" t="s">
        <v>40</v>
      </c>
      <c r="B6660" s="53">
        <v>44170</v>
      </c>
      <c r="C6660" s="4">
        <v>68</v>
      </c>
      <c r="D6660" s="29">
        <f t="shared" si="557"/>
        <v>6219</v>
      </c>
      <c r="E6660" s="4">
        <v>0</v>
      </c>
      <c r="F6660" s="129">
        <f t="shared" si="558"/>
        <v>88</v>
      </c>
    </row>
    <row r="6661" spans="1:6" ht="15.75" thickBot="1" x14ac:dyDescent="0.3">
      <c r="A6661" s="140" t="s">
        <v>28</v>
      </c>
      <c r="B6661" s="53">
        <v>44170</v>
      </c>
      <c r="C6661" s="4">
        <v>22</v>
      </c>
      <c r="D6661" s="29">
        <f t="shared" si="557"/>
        <v>8834</v>
      </c>
      <c r="E6661" s="4">
        <v>0</v>
      </c>
      <c r="F6661" s="129">
        <f t="shared" si="558"/>
        <v>320</v>
      </c>
    </row>
    <row r="6662" spans="1:6" ht="15.75" thickBot="1" x14ac:dyDescent="0.3">
      <c r="A6662" s="140" t="s">
        <v>24</v>
      </c>
      <c r="B6662" s="53">
        <v>44170</v>
      </c>
      <c r="C6662" s="4">
        <v>100</v>
      </c>
      <c r="D6662" s="29">
        <f t="shared" si="557"/>
        <v>57527</v>
      </c>
      <c r="E6662" s="4">
        <v>4</v>
      </c>
      <c r="F6662" s="129">
        <f t="shared" si="558"/>
        <v>1143</v>
      </c>
    </row>
    <row r="6663" spans="1:6" ht="15.75" thickBot="1" x14ac:dyDescent="0.3">
      <c r="A6663" s="140" t="s">
        <v>30</v>
      </c>
      <c r="B6663" s="53">
        <v>44170</v>
      </c>
      <c r="C6663" s="4">
        <v>5</v>
      </c>
      <c r="D6663" s="29">
        <f t="shared" si="557"/>
        <v>568</v>
      </c>
      <c r="E6663" s="4">
        <v>0</v>
      </c>
      <c r="F6663" s="129">
        <f t="shared" si="558"/>
        <v>9</v>
      </c>
    </row>
    <row r="6664" spans="1:6" ht="15.75" thickBot="1" x14ac:dyDescent="0.3">
      <c r="A6664" s="140" t="s">
        <v>26</v>
      </c>
      <c r="B6664" s="53">
        <v>44170</v>
      </c>
      <c r="C6664" s="4">
        <v>289</v>
      </c>
      <c r="D6664" s="29">
        <f t="shared" si="557"/>
        <v>34244</v>
      </c>
      <c r="E6664" s="4">
        <v>0</v>
      </c>
      <c r="F6664" s="129">
        <f t="shared" si="558"/>
        <v>650</v>
      </c>
    </row>
    <row r="6665" spans="1:6" ht="15.75" thickBot="1" x14ac:dyDescent="0.3">
      <c r="A6665" s="140" t="s">
        <v>25</v>
      </c>
      <c r="B6665" s="53">
        <v>44170</v>
      </c>
      <c r="C6665" s="4">
        <v>146</v>
      </c>
      <c r="D6665" s="29">
        <f t="shared" si="557"/>
        <v>32763</v>
      </c>
      <c r="E6665" s="4">
        <v>5</v>
      </c>
      <c r="F6665" s="129">
        <f t="shared" si="558"/>
        <v>801</v>
      </c>
    </row>
    <row r="6666" spans="1:6" ht="15.75" thickBot="1" x14ac:dyDescent="0.3">
      <c r="A6666" s="140" t="s">
        <v>41</v>
      </c>
      <c r="B6666" s="53">
        <v>44170</v>
      </c>
      <c r="C6666" s="4">
        <v>24</v>
      </c>
      <c r="D6666" s="29">
        <f t="shared" si="557"/>
        <v>21404</v>
      </c>
      <c r="E6666" s="4">
        <v>1</v>
      </c>
      <c r="F6666" s="129">
        <f t="shared" si="558"/>
        <v>1006</v>
      </c>
    </row>
    <row r="6667" spans="1:6" ht="15.75" thickBot="1" x14ac:dyDescent="0.3">
      <c r="A6667" s="140" t="s">
        <v>42</v>
      </c>
      <c r="B6667" s="53">
        <v>44170</v>
      </c>
      <c r="C6667" s="4">
        <v>51</v>
      </c>
      <c r="D6667" s="29">
        <f t="shared" si="557"/>
        <v>8445</v>
      </c>
      <c r="E6667" s="4">
        <v>0</v>
      </c>
      <c r="F6667" s="129">
        <f t="shared" si="558"/>
        <v>173</v>
      </c>
    </row>
    <row r="6668" spans="1:6" ht="15.75" thickBot="1" x14ac:dyDescent="0.3">
      <c r="A6668" s="140" t="s">
        <v>43</v>
      </c>
      <c r="B6668" s="53">
        <v>44170</v>
      </c>
      <c r="C6668" s="4">
        <v>54</v>
      </c>
      <c r="D6668" s="29">
        <f t="shared" si="557"/>
        <v>15084</v>
      </c>
      <c r="E6668" s="4">
        <v>1</v>
      </c>
      <c r="F6668" s="129">
        <f t="shared" si="558"/>
        <v>236</v>
      </c>
    </row>
    <row r="6669" spans="1:6" ht="15.75" thickBot="1" x14ac:dyDescent="0.3">
      <c r="A6669" s="140" t="s">
        <v>44</v>
      </c>
      <c r="B6669" s="53">
        <v>44170</v>
      </c>
      <c r="C6669" s="4">
        <v>187</v>
      </c>
      <c r="D6669" s="29">
        <f t="shared" si="557"/>
        <v>17125</v>
      </c>
      <c r="E6669" s="4">
        <v>4</v>
      </c>
      <c r="F6669" s="129">
        <f t="shared" si="558"/>
        <v>302</v>
      </c>
    </row>
    <row r="6670" spans="1:6" ht="15.75" thickBot="1" x14ac:dyDescent="0.3">
      <c r="A6670" s="140" t="s">
        <v>29</v>
      </c>
      <c r="B6670" s="53">
        <v>44170</v>
      </c>
      <c r="C6670" s="4">
        <v>976</v>
      </c>
      <c r="D6670" s="29">
        <f t="shared" si="557"/>
        <v>153651</v>
      </c>
      <c r="E6670" s="4">
        <v>25</v>
      </c>
      <c r="F6670" s="129">
        <f t="shared" si="558"/>
        <v>2406</v>
      </c>
    </row>
    <row r="6671" spans="1:6" ht="15.75" thickBot="1" x14ac:dyDescent="0.3">
      <c r="A6671" s="140" t="s">
        <v>45</v>
      </c>
      <c r="B6671" s="53">
        <v>44170</v>
      </c>
      <c r="C6671" s="4">
        <v>83</v>
      </c>
      <c r="D6671" s="29">
        <f t="shared" si="557"/>
        <v>16107</v>
      </c>
      <c r="E6671" s="4">
        <v>1</v>
      </c>
      <c r="F6671" s="129">
        <f t="shared" si="558"/>
        <v>199</v>
      </c>
    </row>
    <row r="6672" spans="1:6" ht="15.75" thickBot="1" x14ac:dyDescent="0.3">
      <c r="A6672" s="140" t="s">
        <v>46</v>
      </c>
      <c r="B6672" s="53">
        <v>44170</v>
      </c>
      <c r="C6672" s="4">
        <v>96</v>
      </c>
      <c r="D6672" s="29">
        <f t="shared" si="557"/>
        <v>16684</v>
      </c>
      <c r="E6672" s="4">
        <v>0</v>
      </c>
      <c r="F6672" s="129">
        <f t="shared" si="558"/>
        <v>237</v>
      </c>
    </row>
    <row r="6673" spans="1:6" ht="15.75" thickBot="1" x14ac:dyDescent="0.3">
      <c r="A6673" s="141" t="s">
        <v>47</v>
      </c>
      <c r="B6673" s="53">
        <v>44170</v>
      </c>
      <c r="C6673" s="4">
        <v>134</v>
      </c>
      <c r="D6673" s="132">
        <f t="shared" si="557"/>
        <v>67183</v>
      </c>
      <c r="E6673" s="4">
        <v>7</v>
      </c>
      <c r="F6673" s="130">
        <f t="shared" si="558"/>
        <v>1247</v>
      </c>
    </row>
    <row r="6674" spans="1:6" ht="15.75" thickBot="1" x14ac:dyDescent="0.3">
      <c r="A6674" s="64" t="s">
        <v>22</v>
      </c>
      <c r="B6674" s="53">
        <v>44171</v>
      </c>
      <c r="C6674" s="4">
        <v>719</v>
      </c>
      <c r="D6674" s="131">
        <f t="shared" si="557"/>
        <v>628477</v>
      </c>
      <c r="E6674" s="4">
        <v>87</v>
      </c>
      <c r="F6674" s="128">
        <f t="shared" si="558"/>
        <v>21105</v>
      </c>
    </row>
    <row r="6675" spans="1:6" ht="15.75" thickBot="1" x14ac:dyDescent="0.3">
      <c r="A6675" s="140" t="s">
        <v>20</v>
      </c>
      <c r="B6675" s="53">
        <v>44171</v>
      </c>
      <c r="C6675" s="4">
        <v>226</v>
      </c>
      <c r="D6675" s="29">
        <f t="shared" si="557"/>
        <v>160673</v>
      </c>
      <c r="E6675" s="4">
        <v>3</v>
      </c>
      <c r="F6675" s="129">
        <f t="shared" si="558"/>
        <v>5262</v>
      </c>
    </row>
    <row r="6676" spans="1:6" ht="15.75" thickBot="1" x14ac:dyDescent="0.3">
      <c r="A6676" s="140" t="s">
        <v>35</v>
      </c>
      <c r="B6676" s="53">
        <v>44171</v>
      </c>
      <c r="C6676" s="4">
        <v>41</v>
      </c>
      <c r="D6676" s="29">
        <f t="shared" si="557"/>
        <v>1985</v>
      </c>
      <c r="E6676" s="4">
        <v>0</v>
      </c>
      <c r="F6676" s="129">
        <f t="shared" si="558"/>
        <v>17</v>
      </c>
    </row>
    <row r="6677" spans="1:6" ht="15.75" thickBot="1" x14ac:dyDescent="0.3">
      <c r="A6677" s="140" t="s">
        <v>21</v>
      </c>
      <c r="B6677" s="53">
        <v>44171</v>
      </c>
      <c r="C6677" s="4">
        <v>134</v>
      </c>
      <c r="D6677" s="29">
        <f t="shared" si="557"/>
        <v>20730</v>
      </c>
      <c r="E6677" s="4">
        <v>3</v>
      </c>
      <c r="F6677" s="129">
        <f t="shared" si="558"/>
        <v>590</v>
      </c>
    </row>
    <row r="6678" spans="1:6" ht="15.75" thickBot="1" x14ac:dyDescent="0.3">
      <c r="A6678" s="140" t="s">
        <v>36</v>
      </c>
      <c r="B6678" s="53">
        <v>44171</v>
      </c>
      <c r="C6678" s="4">
        <v>77</v>
      </c>
      <c r="D6678" s="29">
        <f t="shared" si="557"/>
        <v>24488</v>
      </c>
      <c r="E6678" s="4">
        <v>0</v>
      </c>
      <c r="F6678" s="129">
        <f t="shared" si="558"/>
        <v>400</v>
      </c>
    </row>
    <row r="6679" spans="1:6" ht="15.75" thickBot="1" x14ac:dyDescent="0.3">
      <c r="A6679" s="140" t="s">
        <v>27</v>
      </c>
      <c r="B6679" s="53">
        <v>44171</v>
      </c>
      <c r="C6679" s="4">
        <v>262</v>
      </c>
      <c r="D6679" s="29">
        <f t="shared" si="557"/>
        <v>117512</v>
      </c>
      <c r="E6679" s="4">
        <v>16</v>
      </c>
      <c r="F6679" s="129">
        <f t="shared" si="558"/>
        <v>2089</v>
      </c>
    </row>
    <row r="6680" spans="1:6" ht="15.75" thickBot="1" x14ac:dyDescent="0.3">
      <c r="A6680" s="140" t="s">
        <v>37</v>
      </c>
      <c r="B6680" s="53">
        <v>44171</v>
      </c>
      <c r="C6680" s="4">
        <v>87</v>
      </c>
      <c r="D6680" s="29">
        <f t="shared" si="557"/>
        <v>8677</v>
      </c>
      <c r="E6680" s="4">
        <v>9</v>
      </c>
      <c r="F6680" s="129">
        <f t="shared" si="558"/>
        <v>104</v>
      </c>
    </row>
    <row r="6681" spans="1:6" ht="15.75" thickBot="1" x14ac:dyDescent="0.3">
      <c r="A6681" s="140" t="s">
        <v>38</v>
      </c>
      <c r="B6681" s="53">
        <v>44171</v>
      </c>
      <c r="C6681" s="4">
        <v>127</v>
      </c>
      <c r="D6681" s="29">
        <f t="shared" si="557"/>
        <v>24520</v>
      </c>
      <c r="E6681" s="4">
        <v>1</v>
      </c>
      <c r="F6681" s="129">
        <f t="shared" si="558"/>
        <v>487</v>
      </c>
    </row>
    <row r="6682" spans="1:6" ht="15.75" thickBot="1" x14ac:dyDescent="0.3">
      <c r="A6682" s="140" t="s">
        <v>48</v>
      </c>
      <c r="B6682" s="53">
        <v>44171</v>
      </c>
      <c r="C6682" s="4">
        <v>-1</v>
      </c>
      <c r="D6682" s="29">
        <f t="shared" si="557"/>
        <v>189</v>
      </c>
      <c r="E6682" s="4">
        <v>0</v>
      </c>
      <c r="F6682" s="129">
        <f t="shared" si="558"/>
        <v>3</v>
      </c>
    </row>
    <row r="6683" spans="1:6" ht="15.75" thickBot="1" x14ac:dyDescent="0.3">
      <c r="A6683" s="140" t="s">
        <v>39</v>
      </c>
      <c r="B6683" s="53">
        <v>44171</v>
      </c>
      <c r="C6683" s="4">
        <v>0</v>
      </c>
      <c r="D6683" s="29">
        <f t="shared" si="557"/>
        <v>18415</v>
      </c>
      <c r="E6683" s="4">
        <v>1</v>
      </c>
      <c r="F6683" s="129">
        <f t="shared" si="558"/>
        <v>851</v>
      </c>
    </row>
    <row r="6684" spans="1:6" ht="15.75" thickBot="1" x14ac:dyDescent="0.3">
      <c r="A6684" s="140" t="s">
        <v>40</v>
      </c>
      <c r="B6684" s="53">
        <v>44171</v>
      </c>
      <c r="C6684" s="4">
        <v>61</v>
      </c>
      <c r="D6684" s="29">
        <f t="shared" si="557"/>
        <v>6280</v>
      </c>
      <c r="E6684" s="4">
        <v>0</v>
      </c>
      <c r="F6684" s="129">
        <f t="shared" si="558"/>
        <v>88</v>
      </c>
    </row>
    <row r="6685" spans="1:6" ht="15.75" thickBot="1" x14ac:dyDescent="0.3">
      <c r="A6685" s="140" t="s">
        <v>28</v>
      </c>
      <c r="B6685" s="53">
        <v>44171</v>
      </c>
      <c r="C6685" s="4">
        <v>5</v>
      </c>
      <c r="D6685" s="29">
        <f t="shared" si="557"/>
        <v>8839</v>
      </c>
      <c r="E6685" s="4">
        <v>1</v>
      </c>
      <c r="F6685" s="129">
        <f t="shared" si="558"/>
        <v>321</v>
      </c>
    </row>
    <row r="6686" spans="1:6" ht="15.75" thickBot="1" x14ac:dyDescent="0.3">
      <c r="A6686" s="140" t="s">
        <v>24</v>
      </c>
      <c r="B6686" s="53">
        <v>44171</v>
      </c>
      <c r="C6686" s="4">
        <v>41</v>
      </c>
      <c r="D6686" s="29">
        <f t="shared" si="557"/>
        <v>57568</v>
      </c>
      <c r="E6686" s="4">
        <v>0</v>
      </c>
      <c r="F6686" s="129">
        <f t="shared" si="558"/>
        <v>1143</v>
      </c>
    </row>
    <row r="6687" spans="1:6" ht="15.75" thickBot="1" x14ac:dyDescent="0.3">
      <c r="A6687" s="140" t="s">
        <v>30</v>
      </c>
      <c r="B6687" s="53">
        <v>44171</v>
      </c>
      <c r="C6687" s="4">
        <v>5</v>
      </c>
      <c r="D6687" s="29">
        <f t="shared" si="557"/>
        <v>573</v>
      </c>
      <c r="E6687" s="4">
        <v>0</v>
      </c>
      <c r="F6687" s="129">
        <f t="shared" si="558"/>
        <v>9</v>
      </c>
    </row>
    <row r="6688" spans="1:6" ht="15.75" thickBot="1" x14ac:dyDescent="0.3">
      <c r="A6688" s="140" t="s">
        <v>26</v>
      </c>
      <c r="B6688" s="53">
        <v>44171</v>
      </c>
      <c r="C6688" s="4">
        <v>395</v>
      </c>
      <c r="D6688" s="29">
        <f t="shared" si="557"/>
        <v>34639</v>
      </c>
      <c r="E6688" s="4">
        <v>7</v>
      </c>
      <c r="F6688" s="129">
        <f t="shared" si="558"/>
        <v>657</v>
      </c>
    </row>
    <row r="6689" spans="1:9" ht="15.75" thickBot="1" x14ac:dyDescent="0.3">
      <c r="A6689" s="140" t="s">
        <v>25</v>
      </c>
      <c r="B6689" s="53">
        <v>44171</v>
      </c>
      <c r="C6689" s="4">
        <v>115</v>
      </c>
      <c r="D6689" s="29">
        <f t="shared" ref="D6689:D6752" si="559">C6689+D6665</f>
        <v>32878</v>
      </c>
      <c r="E6689" s="4">
        <v>0</v>
      </c>
      <c r="F6689" s="129">
        <f t="shared" si="558"/>
        <v>801</v>
      </c>
    </row>
    <row r="6690" spans="1:9" ht="15.75" thickBot="1" x14ac:dyDescent="0.3">
      <c r="A6690" s="140" t="s">
        <v>41</v>
      </c>
      <c r="B6690" s="53">
        <v>44171</v>
      </c>
      <c r="C6690" s="4">
        <v>14</v>
      </c>
      <c r="D6690" s="29">
        <f t="shared" si="559"/>
        <v>21418</v>
      </c>
      <c r="E6690" s="4">
        <v>0</v>
      </c>
      <c r="F6690" s="129">
        <f t="shared" ref="F6690:F6753" si="560">E6690+F6666</f>
        <v>1006</v>
      </c>
    </row>
    <row r="6691" spans="1:9" ht="15.75" thickBot="1" x14ac:dyDescent="0.3">
      <c r="A6691" s="140" t="s">
        <v>42</v>
      </c>
      <c r="B6691" s="53">
        <v>44171</v>
      </c>
      <c r="C6691" s="4">
        <v>19</v>
      </c>
      <c r="D6691" s="29">
        <f t="shared" si="559"/>
        <v>8464</v>
      </c>
      <c r="E6691" s="4">
        <v>0</v>
      </c>
      <c r="F6691" s="129">
        <f t="shared" si="560"/>
        <v>173</v>
      </c>
    </row>
    <row r="6692" spans="1:9" ht="15.75" thickBot="1" x14ac:dyDescent="0.3">
      <c r="A6692" s="140" t="s">
        <v>43</v>
      </c>
      <c r="B6692" s="53">
        <v>44171</v>
      </c>
      <c r="C6692" s="4">
        <v>17</v>
      </c>
      <c r="D6692" s="29">
        <f t="shared" si="559"/>
        <v>15101</v>
      </c>
      <c r="E6692" s="4">
        <v>0</v>
      </c>
      <c r="F6692" s="129">
        <f t="shared" si="560"/>
        <v>236</v>
      </c>
    </row>
    <row r="6693" spans="1:9" ht="15.75" thickBot="1" x14ac:dyDescent="0.3">
      <c r="A6693" s="140" t="s">
        <v>44</v>
      </c>
      <c r="B6693" s="53">
        <v>44171</v>
      </c>
      <c r="C6693" s="4">
        <v>172</v>
      </c>
      <c r="D6693" s="29">
        <f t="shared" si="559"/>
        <v>17297</v>
      </c>
      <c r="E6693" s="4">
        <v>1</v>
      </c>
      <c r="F6693" s="129">
        <f t="shared" si="560"/>
        <v>303</v>
      </c>
    </row>
    <row r="6694" spans="1:9" ht="15.75" thickBot="1" x14ac:dyDescent="0.3">
      <c r="A6694" s="140" t="s">
        <v>29</v>
      </c>
      <c r="B6694" s="53">
        <v>44171</v>
      </c>
      <c r="C6694" s="4">
        <v>568</v>
      </c>
      <c r="D6694" s="29">
        <f t="shared" si="559"/>
        <v>154219</v>
      </c>
      <c r="E6694" s="4">
        <v>4</v>
      </c>
      <c r="F6694" s="129">
        <f t="shared" si="560"/>
        <v>2410</v>
      </c>
    </row>
    <row r="6695" spans="1:9" ht="15.75" thickBot="1" x14ac:dyDescent="0.3">
      <c r="A6695" s="140" t="s">
        <v>45</v>
      </c>
      <c r="B6695" s="53">
        <v>44171</v>
      </c>
      <c r="C6695" s="4">
        <v>52</v>
      </c>
      <c r="D6695" s="29">
        <f t="shared" si="559"/>
        <v>16159</v>
      </c>
      <c r="E6695" s="4">
        <v>1</v>
      </c>
      <c r="F6695" s="129">
        <f t="shared" si="560"/>
        <v>200</v>
      </c>
    </row>
    <row r="6696" spans="1:9" ht="15.75" thickBot="1" x14ac:dyDescent="0.3">
      <c r="A6696" s="140" t="s">
        <v>46</v>
      </c>
      <c r="B6696" s="53">
        <v>44171</v>
      </c>
      <c r="C6696" s="4">
        <v>61</v>
      </c>
      <c r="D6696" s="29">
        <f t="shared" si="559"/>
        <v>16745</v>
      </c>
      <c r="E6696" s="4">
        <v>1</v>
      </c>
      <c r="F6696" s="129">
        <f t="shared" si="560"/>
        <v>238</v>
      </c>
    </row>
    <row r="6697" spans="1:9" ht="15.75" thickBot="1" x14ac:dyDescent="0.3">
      <c r="A6697" s="141" t="s">
        <v>47</v>
      </c>
      <c r="B6697" s="53">
        <v>44171</v>
      </c>
      <c r="C6697" s="4">
        <v>81</v>
      </c>
      <c r="D6697" s="132">
        <f t="shared" si="559"/>
        <v>67264</v>
      </c>
      <c r="E6697" s="4">
        <v>0</v>
      </c>
      <c r="F6697" s="130">
        <f t="shared" si="560"/>
        <v>1247</v>
      </c>
    </row>
    <row r="6698" spans="1:9" ht="15.75" thickBot="1" x14ac:dyDescent="0.3">
      <c r="A6698" s="64" t="s">
        <v>22</v>
      </c>
      <c r="B6698" s="53">
        <v>44172</v>
      </c>
      <c r="C6698" s="4">
        <v>693</v>
      </c>
      <c r="D6698" s="131">
        <f t="shared" si="559"/>
        <v>629170</v>
      </c>
      <c r="E6698" s="4">
        <v>53</v>
      </c>
      <c r="F6698" s="128">
        <f t="shared" si="560"/>
        <v>21158</v>
      </c>
      <c r="I6698" s="88"/>
    </row>
    <row r="6699" spans="1:9" ht="15.75" thickBot="1" x14ac:dyDescent="0.3">
      <c r="A6699" s="140" t="s">
        <v>20</v>
      </c>
      <c r="B6699" s="53">
        <v>44172</v>
      </c>
      <c r="C6699" s="4">
        <v>164</v>
      </c>
      <c r="D6699" s="29">
        <f t="shared" si="559"/>
        <v>160837</v>
      </c>
      <c r="E6699" s="4">
        <v>8</v>
      </c>
      <c r="F6699" s="129">
        <f t="shared" si="560"/>
        <v>5270</v>
      </c>
      <c r="I6699" s="88"/>
    </row>
    <row r="6700" spans="1:9" ht="15.75" thickBot="1" x14ac:dyDescent="0.3">
      <c r="A6700" s="140" t="s">
        <v>35</v>
      </c>
      <c r="B6700" s="53">
        <v>44172</v>
      </c>
      <c r="C6700" s="4">
        <v>30</v>
      </c>
      <c r="D6700" s="29">
        <f t="shared" si="559"/>
        <v>2015</v>
      </c>
      <c r="E6700" s="4">
        <v>0</v>
      </c>
      <c r="F6700" s="129">
        <f t="shared" si="560"/>
        <v>17</v>
      </c>
      <c r="I6700" s="88"/>
    </row>
    <row r="6701" spans="1:9" ht="15.75" thickBot="1" x14ac:dyDescent="0.3">
      <c r="A6701" s="140" t="s">
        <v>21</v>
      </c>
      <c r="B6701" s="53">
        <v>44172</v>
      </c>
      <c r="C6701" s="4">
        <v>96</v>
      </c>
      <c r="D6701" s="29">
        <f t="shared" si="559"/>
        <v>20826</v>
      </c>
      <c r="E6701" s="4">
        <v>0</v>
      </c>
      <c r="F6701" s="129">
        <f t="shared" si="560"/>
        <v>590</v>
      </c>
      <c r="I6701" s="88"/>
    </row>
    <row r="6702" spans="1:9" ht="15.75" thickBot="1" x14ac:dyDescent="0.3">
      <c r="A6702" s="140" t="s">
        <v>36</v>
      </c>
      <c r="B6702" s="53">
        <v>44172</v>
      </c>
      <c r="C6702" s="4">
        <v>161</v>
      </c>
      <c r="D6702" s="29">
        <f t="shared" si="559"/>
        <v>24649</v>
      </c>
      <c r="E6702" s="4">
        <v>7</v>
      </c>
      <c r="F6702" s="129">
        <f t="shared" si="560"/>
        <v>407</v>
      </c>
      <c r="I6702" s="88"/>
    </row>
    <row r="6703" spans="1:9" ht="15.75" thickBot="1" x14ac:dyDescent="0.3">
      <c r="A6703" s="140" t="s">
        <v>27</v>
      </c>
      <c r="B6703" s="53">
        <v>44172</v>
      </c>
      <c r="C6703" s="4">
        <v>95</v>
      </c>
      <c r="D6703" s="29">
        <f t="shared" si="559"/>
        <v>117607</v>
      </c>
      <c r="E6703" s="4">
        <v>9</v>
      </c>
      <c r="F6703" s="129">
        <f t="shared" si="560"/>
        <v>2098</v>
      </c>
      <c r="I6703" s="88"/>
    </row>
    <row r="6704" spans="1:9" ht="15.75" thickBot="1" x14ac:dyDescent="0.3">
      <c r="A6704" s="140" t="s">
        <v>37</v>
      </c>
      <c r="B6704" s="53">
        <v>44172</v>
      </c>
      <c r="C6704" s="4">
        <v>185</v>
      </c>
      <c r="D6704" s="29">
        <f t="shared" si="559"/>
        <v>8862</v>
      </c>
      <c r="E6704" s="4">
        <v>7</v>
      </c>
      <c r="F6704" s="129">
        <f t="shared" si="560"/>
        <v>111</v>
      </c>
      <c r="I6704" s="88"/>
    </row>
    <row r="6705" spans="1:9" ht="15.75" thickBot="1" x14ac:dyDescent="0.3">
      <c r="A6705" s="140" t="s">
        <v>38</v>
      </c>
      <c r="B6705" s="53">
        <v>44172</v>
      </c>
      <c r="C6705" s="4">
        <v>55</v>
      </c>
      <c r="D6705" s="29">
        <f t="shared" si="559"/>
        <v>24575</v>
      </c>
      <c r="E6705" s="4">
        <v>5</v>
      </c>
      <c r="F6705" s="129">
        <f t="shared" si="560"/>
        <v>492</v>
      </c>
      <c r="I6705" s="88"/>
    </row>
    <row r="6706" spans="1:9" ht="15.75" thickBot="1" x14ac:dyDescent="0.3">
      <c r="A6706" s="140" t="s">
        <v>48</v>
      </c>
      <c r="B6706" s="53">
        <v>44172</v>
      </c>
      <c r="C6706" s="4">
        <v>0</v>
      </c>
      <c r="D6706" s="29">
        <f t="shared" si="559"/>
        <v>189</v>
      </c>
      <c r="E6706" s="4">
        <v>0</v>
      </c>
      <c r="F6706" s="129">
        <f t="shared" si="560"/>
        <v>3</v>
      </c>
      <c r="I6706" s="88"/>
    </row>
    <row r="6707" spans="1:9" ht="15.75" thickBot="1" x14ac:dyDescent="0.3">
      <c r="A6707" s="140" t="s">
        <v>39</v>
      </c>
      <c r="B6707" s="53">
        <v>44172</v>
      </c>
      <c r="C6707" s="4">
        <v>1</v>
      </c>
      <c r="D6707" s="29">
        <f t="shared" si="559"/>
        <v>18416</v>
      </c>
      <c r="E6707" s="4">
        <v>1</v>
      </c>
      <c r="F6707" s="129">
        <f t="shared" si="560"/>
        <v>852</v>
      </c>
      <c r="I6707" s="88"/>
    </row>
    <row r="6708" spans="1:9" ht="15.75" thickBot="1" x14ac:dyDescent="0.3">
      <c r="A6708" s="140" t="s">
        <v>40</v>
      </c>
      <c r="B6708" s="53">
        <v>44172</v>
      </c>
      <c r="C6708" s="4">
        <v>58</v>
      </c>
      <c r="D6708" s="29">
        <f t="shared" si="559"/>
        <v>6338</v>
      </c>
      <c r="E6708" s="4">
        <v>7</v>
      </c>
      <c r="F6708" s="129">
        <f t="shared" si="560"/>
        <v>95</v>
      </c>
      <c r="I6708" s="88"/>
    </row>
    <row r="6709" spans="1:9" ht="15.75" thickBot="1" x14ac:dyDescent="0.3">
      <c r="A6709" s="140" t="s">
        <v>28</v>
      </c>
      <c r="B6709" s="53">
        <v>44172</v>
      </c>
      <c r="C6709" s="4">
        <v>19</v>
      </c>
      <c r="D6709" s="29">
        <f t="shared" si="559"/>
        <v>8858</v>
      </c>
      <c r="E6709" s="4">
        <v>0</v>
      </c>
      <c r="F6709" s="129">
        <f t="shared" si="560"/>
        <v>321</v>
      </c>
      <c r="I6709" s="88"/>
    </row>
    <row r="6710" spans="1:9" ht="15.75" thickBot="1" x14ac:dyDescent="0.3">
      <c r="A6710" s="140" t="s">
        <v>24</v>
      </c>
      <c r="B6710" s="53">
        <v>44172</v>
      </c>
      <c r="C6710" s="4">
        <v>32</v>
      </c>
      <c r="D6710" s="29">
        <f t="shared" si="559"/>
        <v>57600</v>
      </c>
      <c r="E6710" s="4">
        <v>1</v>
      </c>
      <c r="F6710" s="129">
        <f t="shared" si="560"/>
        <v>1144</v>
      </c>
      <c r="I6710" s="88"/>
    </row>
    <row r="6711" spans="1:9" ht="15.75" thickBot="1" x14ac:dyDescent="0.3">
      <c r="A6711" s="140" t="s">
        <v>30</v>
      </c>
      <c r="B6711" s="53">
        <v>44172</v>
      </c>
      <c r="C6711" s="4">
        <v>6</v>
      </c>
      <c r="D6711" s="29">
        <f t="shared" si="559"/>
        <v>579</v>
      </c>
      <c r="E6711" s="4">
        <v>0</v>
      </c>
      <c r="F6711" s="129">
        <f t="shared" si="560"/>
        <v>9</v>
      </c>
      <c r="I6711" s="88"/>
    </row>
    <row r="6712" spans="1:9" ht="15.75" thickBot="1" x14ac:dyDescent="0.3">
      <c r="A6712" s="140" t="s">
        <v>26</v>
      </c>
      <c r="B6712" s="53">
        <v>44172</v>
      </c>
      <c r="C6712" s="4">
        <v>473</v>
      </c>
      <c r="D6712" s="29">
        <f t="shared" si="559"/>
        <v>35112</v>
      </c>
      <c r="E6712" s="4">
        <v>1</v>
      </c>
      <c r="F6712" s="129">
        <f t="shared" si="560"/>
        <v>658</v>
      </c>
      <c r="I6712" s="88"/>
    </row>
    <row r="6713" spans="1:9" ht="15.75" thickBot="1" x14ac:dyDescent="0.3">
      <c r="A6713" s="140" t="s">
        <v>25</v>
      </c>
      <c r="B6713" s="53">
        <v>44172</v>
      </c>
      <c r="C6713" s="4">
        <v>93</v>
      </c>
      <c r="D6713" s="29">
        <f t="shared" si="559"/>
        <v>32971</v>
      </c>
      <c r="E6713" s="4">
        <v>0</v>
      </c>
      <c r="F6713" s="129">
        <f t="shared" si="560"/>
        <v>801</v>
      </c>
      <c r="I6713" s="88"/>
    </row>
    <row r="6714" spans="1:9" ht="15.75" thickBot="1" x14ac:dyDescent="0.3">
      <c r="A6714" s="140" t="s">
        <v>41</v>
      </c>
      <c r="B6714" s="53">
        <v>44172</v>
      </c>
      <c r="C6714" s="4">
        <v>13</v>
      </c>
      <c r="D6714" s="29">
        <f t="shared" si="559"/>
        <v>21431</v>
      </c>
      <c r="E6714" s="4">
        <v>0</v>
      </c>
      <c r="F6714" s="129">
        <f t="shared" si="560"/>
        <v>1006</v>
      </c>
      <c r="I6714" s="88"/>
    </row>
    <row r="6715" spans="1:9" ht="15.75" thickBot="1" x14ac:dyDescent="0.3">
      <c r="A6715" s="140" t="s">
        <v>42</v>
      </c>
      <c r="B6715" s="53">
        <v>44172</v>
      </c>
      <c r="C6715" s="4">
        <v>35</v>
      </c>
      <c r="D6715" s="29">
        <f t="shared" si="559"/>
        <v>8499</v>
      </c>
      <c r="E6715" s="4">
        <v>0</v>
      </c>
      <c r="F6715" s="129">
        <f t="shared" si="560"/>
        <v>173</v>
      </c>
      <c r="I6715" s="88"/>
    </row>
    <row r="6716" spans="1:9" ht="15.75" thickBot="1" x14ac:dyDescent="0.3">
      <c r="A6716" s="140" t="s">
        <v>43</v>
      </c>
      <c r="B6716" s="53">
        <v>44172</v>
      </c>
      <c r="C6716" s="4">
        <v>43</v>
      </c>
      <c r="D6716" s="29">
        <f t="shared" si="559"/>
        <v>15144</v>
      </c>
      <c r="E6716" s="4">
        <v>0</v>
      </c>
      <c r="F6716" s="129">
        <f t="shared" si="560"/>
        <v>236</v>
      </c>
      <c r="I6716" s="88"/>
    </row>
    <row r="6717" spans="1:9" ht="15.75" thickBot="1" x14ac:dyDescent="0.3">
      <c r="A6717" s="140" t="s">
        <v>44</v>
      </c>
      <c r="B6717" s="53">
        <v>44172</v>
      </c>
      <c r="C6717" s="4">
        <v>119</v>
      </c>
      <c r="D6717" s="29">
        <f t="shared" si="559"/>
        <v>17416</v>
      </c>
      <c r="E6717" s="4">
        <v>5</v>
      </c>
      <c r="F6717" s="129">
        <f t="shared" si="560"/>
        <v>308</v>
      </c>
      <c r="I6717" s="88"/>
    </row>
    <row r="6718" spans="1:9" ht="15.75" thickBot="1" x14ac:dyDescent="0.3">
      <c r="A6718" s="140" t="s">
        <v>29</v>
      </c>
      <c r="B6718" s="53">
        <v>44172</v>
      </c>
      <c r="C6718" s="4">
        <v>576</v>
      </c>
      <c r="D6718" s="29">
        <f t="shared" si="559"/>
        <v>154795</v>
      </c>
      <c r="E6718" s="4">
        <v>14</v>
      </c>
      <c r="F6718" s="129">
        <f t="shared" si="560"/>
        <v>2424</v>
      </c>
      <c r="I6718" s="88"/>
    </row>
    <row r="6719" spans="1:9" ht="15.75" thickBot="1" x14ac:dyDescent="0.3">
      <c r="A6719" s="140" t="s">
        <v>45</v>
      </c>
      <c r="B6719" s="53">
        <v>44172</v>
      </c>
      <c r="C6719" s="4">
        <v>57</v>
      </c>
      <c r="D6719" s="29">
        <f t="shared" si="559"/>
        <v>16216</v>
      </c>
      <c r="E6719" s="4">
        <v>0</v>
      </c>
      <c r="F6719" s="129">
        <f t="shared" si="560"/>
        <v>200</v>
      </c>
      <c r="I6719" s="88"/>
    </row>
    <row r="6720" spans="1:9" ht="15.75" thickBot="1" x14ac:dyDescent="0.3">
      <c r="A6720" s="140" t="s">
        <v>46</v>
      </c>
      <c r="B6720" s="53">
        <v>44172</v>
      </c>
      <c r="C6720" s="4">
        <v>109</v>
      </c>
      <c r="D6720" s="29">
        <f t="shared" si="559"/>
        <v>16854</v>
      </c>
      <c r="E6720" s="4">
        <v>0</v>
      </c>
      <c r="F6720" s="129">
        <f t="shared" si="560"/>
        <v>238</v>
      </c>
      <c r="I6720" s="88"/>
    </row>
    <row r="6721" spans="1:6" ht="15.75" thickBot="1" x14ac:dyDescent="0.3">
      <c r="A6721" s="142" t="s">
        <v>47</v>
      </c>
      <c r="B6721" s="46">
        <v>44172</v>
      </c>
      <c r="C6721" s="47">
        <v>86</v>
      </c>
      <c r="D6721" s="85">
        <f>C6721+D6697</f>
        <v>67350</v>
      </c>
      <c r="E6721" s="47">
        <v>0</v>
      </c>
      <c r="F6721" s="139">
        <f t="shared" si="560"/>
        <v>1247</v>
      </c>
    </row>
    <row r="6722" spans="1:6" x14ac:dyDescent="0.25">
      <c r="A6722" s="64" t="s">
        <v>22</v>
      </c>
      <c r="B6722" s="49">
        <v>44173</v>
      </c>
      <c r="C6722" s="50">
        <v>836</v>
      </c>
      <c r="D6722" s="131">
        <f t="shared" si="559"/>
        <v>630006</v>
      </c>
      <c r="E6722" s="50">
        <v>39</v>
      </c>
      <c r="F6722" s="128">
        <f t="shared" si="560"/>
        <v>21197</v>
      </c>
    </row>
    <row r="6723" spans="1:6" x14ac:dyDescent="0.25">
      <c r="A6723" s="140" t="s">
        <v>20</v>
      </c>
      <c r="B6723" s="26">
        <v>44173</v>
      </c>
      <c r="C6723" s="4">
        <v>159</v>
      </c>
      <c r="D6723" s="29">
        <f t="shared" si="559"/>
        <v>160996</v>
      </c>
      <c r="E6723" s="4">
        <v>3</v>
      </c>
      <c r="F6723" s="129">
        <f t="shared" si="560"/>
        <v>5273</v>
      </c>
    </row>
    <row r="6724" spans="1:6" x14ac:dyDescent="0.25">
      <c r="A6724" s="140" t="s">
        <v>35</v>
      </c>
      <c r="B6724" s="26">
        <v>44173</v>
      </c>
      <c r="C6724" s="4">
        <v>12</v>
      </c>
      <c r="D6724" s="29">
        <f t="shared" si="559"/>
        <v>2027</v>
      </c>
      <c r="E6724" s="4">
        <v>0</v>
      </c>
      <c r="F6724" s="129">
        <f t="shared" si="560"/>
        <v>17</v>
      </c>
    </row>
    <row r="6725" spans="1:6" x14ac:dyDescent="0.25">
      <c r="A6725" s="140" t="s">
        <v>21</v>
      </c>
      <c r="B6725" s="26">
        <v>44173</v>
      </c>
      <c r="C6725" s="4">
        <v>59</v>
      </c>
      <c r="D6725" s="29">
        <f t="shared" si="559"/>
        <v>20885</v>
      </c>
      <c r="E6725" s="4">
        <v>10</v>
      </c>
      <c r="F6725" s="129">
        <f t="shared" si="560"/>
        <v>600</v>
      </c>
    </row>
    <row r="6726" spans="1:6" x14ac:dyDescent="0.25">
      <c r="A6726" s="140" t="s">
        <v>36</v>
      </c>
      <c r="B6726" s="26">
        <v>44173</v>
      </c>
      <c r="C6726" s="4">
        <v>121</v>
      </c>
      <c r="D6726" s="29">
        <f t="shared" si="559"/>
        <v>24770</v>
      </c>
      <c r="E6726" s="4">
        <v>4</v>
      </c>
      <c r="F6726" s="129">
        <f t="shared" si="560"/>
        <v>411</v>
      </c>
    </row>
    <row r="6727" spans="1:6" x14ac:dyDescent="0.25">
      <c r="A6727" s="140" t="s">
        <v>27</v>
      </c>
      <c r="B6727" s="26">
        <v>44173</v>
      </c>
      <c r="C6727" s="4">
        <v>241</v>
      </c>
      <c r="D6727" s="29">
        <f t="shared" si="559"/>
        <v>117848</v>
      </c>
      <c r="E6727" s="4">
        <v>19</v>
      </c>
      <c r="F6727" s="129">
        <f t="shared" si="560"/>
        <v>2117</v>
      </c>
    </row>
    <row r="6728" spans="1:6" x14ac:dyDescent="0.25">
      <c r="A6728" s="140" t="s">
        <v>37</v>
      </c>
      <c r="B6728" s="26">
        <v>44173</v>
      </c>
      <c r="C6728" s="4">
        <v>127</v>
      </c>
      <c r="D6728" s="29">
        <f t="shared" si="559"/>
        <v>8989</v>
      </c>
      <c r="E6728" s="4">
        <v>9</v>
      </c>
      <c r="F6728" s="129">
        <f t="shared" si="560"/>
        <v>120</v>
      </c>
    </row>
    <row r="6729" spans="1:6" x14ac:dyDescent="0.25">
      <c r="A6729" s="140" t="s">
        <v>38</v>
      </c>
      <c r="B6729" s="26">
        <v>44173</v>
      </c>
      <c r="C6729" s="4">
        <v>137</v>
      </c>
      <c r="D6729" s="29">
        <f t="shared" si="559"/>
        <v>24712</v>
      </c>
      <c r="E6729" s="4">
        <v>6</v>
      </c>
      <c r="F6729" s="129">
        <f t="shared" si="560"/>
        <v>498</v>
      </c>
    </row>
    <row r="6730" spans="1:6" x14ac:dyDescent="0.25">
      <c r="A6730" s="140" t="s">
        <v>48</v>
      </c>
      <c r="B6730" s="26">
        <v>44173</v>
      </c>
      <c r="C6730" s="4">
        <v>4</v>
      </c>
      <c r="D6730" s="29">
        <f t="shared" si="559"/>
        <v>193</v>
      </c>
      <c r="E6730" s="4">
        <v>0</v>
      </c>
      <c r="F6730" s="129">
        <f t="shared" si="560"/>
        <v>3</v>
      </c>
    </row>
    <row r="6731" spans="1:6" x14ac:dyDescent="0.25">
      <c r="A6731" s="140" t="s">
        <v>39</v>
      </c>
      <c r="B6731" s="26">
        <v>44173</v>
      </c>
      <c r="C6731" s="4">
        <v>9</v>
      </c>
      <c r="D6731" s="29">
        <f t="shared" si="559"/>
        <v>18425</v>
      </c>
      <c r="E6731" s="4">
        <v>0</v>
      </c>
      <c r="F6731" s="129">
        <f t="shared" si="560"/>
        <v>852</v>
      </c>
    </row>
    <row r="6732" spans="1:6" x14ac:dyDescent="0.25">
      <c r="A6732" s="140" t="s">
        <v>40</v>
      </c>
      <c r="B6732" s="26">
        <v>44173</v>
      </c>
      <c r="C6732" s="4">
        <v>62</v>
      </c>
      <c r="D6732" s="29">
        <f t="shared" si="559"/>
        <v>6400</v>
      </c>
      <c r="E6732" s="4">
        <v>0</v>
      </c>
      <c r="F6732" s="129">
        <f t="shared" si="560"/>
        <v>95</v>
      </c>
    </row>
    <row r="6733" spans="1:6" x14ac:dyDescent="0.25">
      <c r="A6733" s="140" t="s">
        <v>28</v>
      </c>
      <c r="B6733" s="26">
        <v>44173</v>
      </c>
      <c r="C6733" s="4">
        <v>7</v>
      </c>
      <c r="D6733" s="29">
        <f t="shared" si="559"/>
        <v>8865</v>
      </c>
      <c r="E6733" s="4">
        <v>1</v>
      </c>
      <c r="F6733" s="129">
        <f t="shared" si="560"/>
        <v>322</v>
      </c>
    </row>
    <row r="6734" spans="1:6" x14ac:dyDescent="0.25">
      <c r="A6734" s="140" t="s">
        <v>24</v>
      </c>
      <c r="B6734" s="26">
        <v>44173</v>
      </c>
      <c r="C6734" s="4">
        <v>32</v>
      </c>
      <c r="D6734" s="29">
        <f t="shared" si="559"/>
        <v>57632</v>
      </c>
      <c r="E6734" s="4">
        <v>2</v>
      </c>
      <c r="F6734" s="129">
        <f t="shared" si="560"/>
        <v>1146</v>
      </c>
    </row>
    <row r="6735" spans="1:6" x14ac:dyDescent="0.25">
      <c r="A6735" s="140" t="s">
        <v>30</v>
      </c>
      <c r="B6735" s="26">
        <v>44173</v>
      </c>
      <c r="C6735" s="4">
        <v>11</v>
      </c>
      <c r="D6735" s="29">
        <f t="shared" si="559"/>
        <v>590</v>
      </c>
      <c r="E6735" s="4">
        <v>0</v>
      </c>
      <c r="F6735" s="129">
        <f t="shared" si="560"/>
        <v>9</v>
      </c>
    </row>
    <row r="6736" spans="1:6" x14ac:dyDescent="0.25">
      <c r="A6736" s="140" t="s">
        <v>26</v>
      </c>
      <c r="B6736" s="26">
        <v>44173</v>
      </c>
      <c r="C6736" s="4">
        <v>477</v>
      </c>
      <c r="D6736" s="29">
        <f t="shared" si="559"/>
        <v>35589</v>
      </c>
      <c r="E6736" s="4">
        <v>0</v>
      </c>
      <c r="F6736" s="129">
        <f t="shared" si="560"/>
        <v>658</v>
      </c>
    </row>
    <row r="6737" spans="1:10" x14ac:dyDescent="0.25">
      <c r="A6737" s="140" t="s">
        <v>25</v>
      </c>
      <c r="B6737" s="26">
        <v>44173</v>
      </c>
      <c r="C6737" s="4">
        <v>137</v>
      </c>
      <c r="D6737" s="29">
        <f t="shared" si="559"/>
        <v>33108</v>
      </c>
      <c r="E6737" s="4">
        <v>2</v>
      </c>
      <c r="F6737" s="129">
        <f t="shared" si="560"/>
        <v>803</v>
      </c>
    </row>
    <row r="6738" spans="1:10" x14ac:dyDescent="0.25">
      <c r="A6738" s="140" t="s">
        <v>41</v>
      </c>
      <c r="B6738" s="26">
        <v>44173</v>
      </c>
      <c r="C6738" s="4">
        <v>7</v>
      </c>
      <c r="D6738" s="29">
        <f t="shared" si="559"/>
        <v>21438</v>
      </c>
      <c r="E6738" s="4">
        <v>0</v>
      </c>
      <c r="F6738" s="129">
        <f t="shared" si="560"/>
        <v>1006</v>
      </c>
    </row>
    <row r="6739" spans="1:10" x14ac:dyDescent="0.25">
      <c r="A6739" s="140" t="s">
        <v>42</v>
      </c>
      <c r="B6739" s="26">
        <v>44173</v>
      </c>
      <c r="C6739" s="4">
        <v>107</v>
      </c>
      <c r="D6739" s="29">
        <f t="shared" si="559"/>
        <v>8606</v>
      </c>
      <c r="E6739" s="4">
        <v>0</v>
      </c>
      <c r="F6739" s="129">
        <f t="shared" si="560"/>
        <v>173</v>
      </c>
    </row>
    <row r="6740" spans="1:10" x14ac:dyDescent="0.25">
      <c r="A6740" s="140" t="s">
        <v>43</v>
      </c>
      <c r="B6740" s="26">
        <v>44173</v>
      </c>
      <c r="C6740" s="4">
        <v>87</v>
      </c>
      <c r="D6740" s="29">
        <f t="shared" si="559"/>
        <v>15231</v>
      </c>
      <c r="E6740" s="4">
        <v>0</v>
      </c>
      <c r="F6740" s="129">
        <f t="shared" si="560"/>
        <v>236</v>
      </c>
    </row>
    <row r="6741" spans="1:10" x14ac:dyDescent="0.25">
      <c r="A6741" s="140" t="s">
        <v>44</v>
      </c>
      <c r="B6741" s="26">
        <v>44173</v>
      </c>
      <c r="C6741" s="4">
        <v>238</v>
      </c>
      <c r="D6741" s="29">
        <f t="shared" si="559"/>
        <v>17654</v>
      </c>
      <c r="E6741" s="4">
        <v>2</v>
      </c>
      <c r="F6741" s="129">
        <f t="shared" si="560"/>
        <v>310</v>
      </c>
    </row>
    <row r="6742" spans="1:10" x14ac:dyDescent="0.25">
      <c r="A6742" s="140" t="s">
        <v>29</v>
      </c>
      <c r="B6742" s="26">
        <v>44173</v>
      </c>
      <c r="C6742" s="4">
        <v>559</v>
      </c>
      <c r="D6742" s="29">
        <f t="shared" si="559"/>
        <v>155354</v>
      </c>
      <c r="E6742" s="4">
        <v>21</v>
      </c>
      <c r="F6742" s="129">
        <f t="shared" si="560"/>
        <v>2445</v>
      </c>
    </row>
    <row r="6743" spans="1:10" x14ac:dyDescent="0.25">
      <c r="A6743" s="140" t="s">
        <v>45</v>
      </c>
      <c r="B6743" s="26">
        <v>44173</v>
      </c>
      <c r="C6743" s="4">
        <v>23</v>
      </c>
      <c r="D6743" s="29">
        <f t="shared" si="559"/>
        <v>16239</v>
      </c>
      <c r="E6743" s="4">
        <v>1</v>
      </c>
      <c r="F6743" s="129">
        <f t="shared" si="560"/>
        <v>201</v>
      </c>
    </row>
    <row r="6744" spans="1:10" x14ac:dyDescent="0.25">
      <c r="A6744" s="140" t="s">
        <v>46</v>
      </c>
      <c r="B6744" s="26">
        <v>44173</v>
      </c>
      <c r="C6744" s="4">
        <v>65</v>
      </c>
      <c r="D6744" s="29">
        <f t="shared" si="559"/>
        <v>16919</v>
      </c>
      <c r="E6744" s="4">
        <v>1</v>
      </c>
      <c r="F6744" s="129">
        <f t="shared" si="560"/>
        <v>239</v>
      </c>
    </row>
    <row r="6745" spans="1:10" ht="15.75" thickBot="1" x14ac:dyDescent="0.3">
      <c r="A6745" s="141" t="s">
        <v>47</v>
      </c>
      <c r="B6745" s="53">
        <v>44173</v>
      </c>
      <c r="C6745" s="54">
        <v>93</v>
      </c>
      <c r="D6745" s="132">
        <f>C6745+D6721</f>
        <v>67443</v>
      </c>
      <c r="E6745" s="54">
        <v>0</v>
      </c>
      <c r="F6745" s="130">
        <f t="shared" si="560"/>
        <v>1247</v>
      </c>
    </row>
    <row r="6746" spans="1:10" x14ac:dyDescent="0.25">
      <c r="A6746" s="203" t="s">
        <v>22</v>
      </c>
      <c r="B6746" s="136">
        <v>44174</v>
      </c>
      <c r="C6746" s="48">
        <v>1460</v>
      </c>
      <c r="D6746" s="144">
        <f t="shared" si="559"/>
        <v>631466</v>
      </c>
      <c r="E6746" s="48">
        <v>66</v>
      </c>
      <c r="F6746" s="246">
        <f t="shared" si="560"/>
        <v>21263</v>
      </c>
      <c r="J6746" s="88"/>
    </row>
    <row r="6747" spans="1:10" x14ac:dyDescent="0.25">
      <c r="A6747" s="140" t="s">
        <v>20</v>
      </c>
      <c r="B6747" s="26">
        <v>44174</v>
      </c>
      <c r="C6747" s="4">
        <v>334</v>
      </c>
      <c r="D6747" s="29">
        <f t="shared" si="559"/>
        <v>161330</v>
      </c>
      <c r="E6747" s="4">
        <v>14</v>
      </c>
      <c r="F6747" s="129">
        <f t="shared" si="560"/>
        <v>5287</v>
      </c>
      <c r="J6747" s="88"/>
    </row>
    <row r="6748" spans="1:10" x14ac:dyDescent="0.25">
      <c r="A6748" s="140" t="s">
        <v>35</v>
      </c>
      <c r="B6748" s="26">
        <v>44174</v>
      </c>
      <c r="C6748" s="4">
        <v>3</v>
      </c>
      <c r="D6748" s="29">
        <f t="shared" si="559"/>
        <v>2030</v>
      </c>
      <c r="E6748" s="4">
        <v>0</v>
      </c>
      <c r="F6748" s="129">
        <f t="shared" si="560"/>
        <v>17</v>
      </c>
      <c r="J6748" s="88"/>
    </row>
    <row r="6749" spans="1:10" x14ac:dyDescent="0.25">
      <c r="A6749" s="140" t="s">
        <v>21</v>
      </c>
      <c r="B6749" s="26">
        <v>44174</v>
      </c>
      <c r="C6749" s="4">
        <v>151</v>
      </c>
      <c r="D6749" s="29">
        <f t="shared" si="559"/>
        <v>21036</v>
      </c>
      <c r="E6749" s="4">
        <v>4</v>
      </c>
      <c r="F6749" s="129">
        <f t="shared" si="560"/>
        <v>604</v>
      </c>
      <c r="J6749" s="88"/>
    </row>
    <row r="6750" spans="1:10" x14ac:dyDescent="0.25">
      <c r="A6750" s="140" t="s">
        <v>36</v>
      </c>
      <c r="B6750" s="26">
        <v>44174</v>
      </c>
      <c r="C6750" s="4">
        <v>266</v>
      </c>
      <c r="D6750" s="29">
        <f t="shared" si="559"/>
        <v>25036</v>
      </c>
      <c r="E6750" s="4">
        <v>0</v>
      </c>
      <c r="F6750" s="129">
        <f t="shared" si="560"/>
        <v>411</v>
      </c>
      <c r="J6750" s="88"/>
    </row>
    <row r="6751" spans="1:10" x14ac:dyDescent="0.25">
      <c r="A6751" s="140" t="s">
        <v>27</v>
      </c>
      <c r="B6751" s="26">
        <v>44174</v>
      </c>
      <c r="C6751" s="4">
        <v>251</v>
      </c>
      <c r="D6751" s="29">
        <f t="shared" si="559"/>
        <v>118099</v>
      </c>
      <c r="E6751" s="4">
        <v>24</v>
      </c>
      <c r="F6751" s="129">
        <f t="shared" si="560"/>
        <v>2141</v>
      </c>
      <c r="J6751" s="88"/>
    </row>
    <row r="6752" spans="1:10" x14ac:dyDescent="0.25">
      <c r="A6752" s="140" t="s">
        <v>37</v>
      </c>
      <c r="B6752" s="26">
        <v>44174</v>
      </c>
      <c r="C6752" s="4">
        <v>61</v>
      </c>
      <c r="D6752" s="29">
        <f t="shared" si="559"/>
        <v>9050</v>
      </c>
      <c r="E6752" s="4">
        <v>10</v>
      </c>
      <c r="F6752" s="129">
        <f t="shared" si="560"/>
        <v>130</v>
      </c>
      <c r="J6752" s="88"/>
    </row>
    <row r="6753" spans="1:10" x14ac:dyDescent="0.25">
      <c r="A6753" s="140" t="s">
        <v>38</v>
      </c>
      <c r="B6753" s="26">
        <v>44174</v>
      </c>
      <c r="C6753" s="4">
        <v>103</v>
      </c>
      <c r="D6753" s="29">
        <f t="shared" ref="D6753:D6818" si="561">C6753+D6729</f>
        <v>24815</v>
      </c>
      <c r="E6753" s="4">
        <v>7</v>
      </c>
      <c r="F6753" s="129">
        <f t="shared" si="560"/>
        <v>505</v>
      </c>
      <c r="J6753" s="88"/>
    </row>
    <row r="6754" spans="1:10" x14ac:dyDescent="0.25">
      <c r="A6754" s="140" t="s">
        <v>48</v>
      </c>
      <c r="B6754" s="26">
        <v>44174</v>
      </c>
      <c r="C6754" s="4">
        <v>4</v>
      </c>
      <c r="D6754" s="29">
        <f t="shared" si="561"/>
        <v>197</v>
      </c>
      <c r="E6754" s="4">
        <v>0</v>
      </c>
      <c r="F6754" s="129">
        <f t="shared" ref="F6754:F6818" si="562">E6754+F6730</f>
        <v>3</v>
      </c>
      <c r="J6754" s="88"/>
    </row>
    <row r="6755" spans="1:10" x14ac:dyDescent="0.25">
      <c r="A6755" s="140" t="s">
        <v>39</v>
      </c>
      <c r="B6755" s="26">
        <v>44174</v>
      </c>
      <c r="C6755" s="4">
        <v>4</v>
      </c>
      <c r="D6755" s="29">
        <f t="shared" si="561"/>
        <v>18429</v>
      </c>
      <c r="E6755" s="4">
        <v>0</v>
      </c>
      <c r="F6755" s="129">
        <f t="shared" si="562"/>
        <v>852</v>
      </c>
      <c r="J6755" s="88"/>
    </row>
    <row r="6756" spans="1:10" x14ac:dyDescent="0.25">
      <c r="A6756" s="140" t="s">
        <v>40</v>
      </c>
      <c r="B6756" s="26">
        <v>44174</v>
      </c>
      <c r="C6756" s="4">
        <v>123</v>
      </c>
      <c r="D6756" s="29">
        <f t="shared" si="561"/>
        <v>6523</v>
      </c>
      <c r="E6756" s="4">
        <v>0</v>
      </c>
      <c r="F6756" s="129">
        <f t="shared" si="562"/>
        <v>95</v>
      </c>
      <c r="J6756" s="88"/>
    </row>
    <row r="6757" spans="1:10" x14ac:dyDescent="0.25">
      <c r="A6757" s="140" t="s">
        <v>28</v>
      </c>
      <c r="B6757" s="26">
        <v>44174</v>
      </c>
      <c r="C6757" s="4">
        <v>28</v>
      </c>
      <c r="D6757" s="29">
        <f t="shared" si="561"/>
        <v>8893</v>
      </c>
      <c r="E6757" s="4">
        <v>0</v>
      </c>
      <c r="F6757" s="129">
        <f t="shared" si="562"/>
        <v>322</v>
      </c>
      <c r="J6757" s="88"/>
    </row>
    <row r="6758" spans="1:10" x14ac:dyDescent="0.25">
      <c r="A6758" s="140" t="s">
        <v>24</v>
      </c>
      <c r="B6758" s="26">
        <v>44174</v>
      </c>
      <c r="C6758" s="4">
        <v>108</v>
      </c>
      <c r="D6758" s="29">
        <f t="shared" si="561"/>
        <v>57740</v>
      </c>
      <c r="E6758" s="4">
        <v>18</v>
      </c>
      <c r="F6758" s="129">
        <f t="shared" si="562"/>
        <v>1164</v>
      </c>
      <c r="J6758" s="88"/>
    </row>
    <row r="6759" spans="1:10" x14ac:dyDescent="0.25">
      <c r="A6759" s="140" t="s">
        <v>30</v>
      </c>
      <c r="B6759" s="26">
        <v>44174</v>
      </c>
      <c r="C6759" s="4">
        <v>18</v>
      </c>
      <c r="D6759" s="29">
        <f t="shared" si="561"/>
        <v>608</v>
      </c>
      <c r="E6759" s="4">
        <v>0</v>
      </c>
      <c r="F6759" s="129">
        <f t="shared" si="562"/>
        <v>9</v>
      </c>
      <c r="J6759" s="88"/>
    </row>
    <row r="6760" spans="1:10" x14ac:dyDescent="0.25">
      <c r="A6760" s="140" t="s">
        <v>26</v>
      </c>
      <c r="B6760" s="26">
        <v>44174</v>
      </c>
      <c r="C6760" s="4">
        <v>550</v>
      </c>
      <c r="D6760" s="29">
        <f t="shared" si="561"/>
        <v>36139</v>
      </c>
      <c r="E6760" s="4">
        <v>1</v>
      </c>
      <c r="F6760" s="129">
        <f t="shared" si="562"/>
        <v>659</v>
      </c>
      <c r="J6760" s="88"/>
    </row>
    <row r="6761" spans="1:10" x14ac:dyDescent="0.25">
      <c r="A6761" s="140" t="s">
        <v>25</v>
      </c>
      <c r="B6761" s="26">
        <v>44174</v>
      </c>
      <c r="C6761" s="4">
        <v>128</v>
      </c>
      <c r="D6761" s="29">
        <f t="shared" si="561"/>
        <v>33236</v>
      </c>
      <c r="E6761" s="4">
        <v>5</v>
      </c>
      <c r="F6761" s="129">
        <f t="shared" si="562"/>
        <v>808</v>
      </c>
      <c r="J6761" s="88"/>
    </row>
    <row r="6762" spans="1:10" x14ac:dyDescent="0.25">
      <c r="A6762" s="140" t="s">
        <v>41</v>
      </c>
      <c r="B6762" s="26">
        <v>44174</v>
      </c>
      <c r="C6762" s="4">
        <v>15</v>
      </c>
      <c r="D6762" s="29">
        <f t="shared" si="561"/>
        <v>21453</v>
      </c>
      <c r="E6762" s="4">
        <v>1</v>
      </c>
      <c r="F6762" s="129">
        <f t="shared" si="562"/>
        <v>1007</v>
      </c>
      <c r="J6762" s="88"/>
    </row>
    <row r="6763" spans="1:10" x14ac:dyDescent="0.25">
      <c r="A6763" s="140" t="s">
        <v>42</v>
      </c>
      <c r="B6763" s="26">
        <v>44174</v>
      </c>
      <c r="C6763" s="4">
        <v>197</v>
      </c>
      <c r="D6763" s="29">
        <f t="shared" si="561"/>
        <v>8803</v>
      </c>
      <c r="E6763" s="4">
        <v>1</v>
      </c>
      <c r="F6763" s="129">
        <f t="shared" si="562"/>
        <v>174</v>
      </c>
      <c r="J6763" s="88"/>
    </row>
    <row r="6764" spans="1:10" x14ac:dyDescent="0.25">
      <c r="A6764" s="140" t="s">
        <v>43</v>
      </c>
      <c r="B6764" s="26">
        <v>44174</v>
      </c>
      <c r="C6764" s="4">
        <v>56</v>
      </c>
      <c r="D6764" s="29">
        <f t="shared" si="561"/>
        <v>15287</v>
      </c>
      <c r="E6764" s="4">
        <v>3</v>
      </c>
      <c r="F6764" s="129">
        <f t="shared" si="562"/>
        <v>239</v>
      </c>
      <c r="J6764" s="88"/>
    </row>
    <row r="6765" spans="1:10" x14ac:dyDescent="0.25">
      <c r="A6765" s="140" t="s">
        <v>44</v>
      </c>
      <c r="B6765" s="26">
        <v>44174</v>
      </c>
      <c r="C6765" s="4">
        <v>135</v>
      </c>
      <c r="D6765" s="29">
        <f t="shared" si="561"/>
        <v>17789</v>
      </c>
      <c r="E6765" s="4">
        <v>4</v>
      </c>
      <c r="F6765" s="129">
        <f t="shared" si="562"/>
        <v>314</v>
      </c>
      <c r="J6765" s="88"/>
    </row>
    <row r="6766" spans="1:10" x14ac:dyDescent="0.25">
      <c r="A6766" s="140" t="s">
        <v>29</v>
      </c>
      <c r="B6766" s="26">
        <v>44174</v>
      </c>
      <c r="C6766" s="4">
        <v>996</v>
      </c>
      <c r="D6766" s="29">
        <f t="shared" si="561"/>
        <v>156350</v>
      </c>
      <c r="E6766" s="4">
        <v>37</v>
      </c>
      <c r="F6766" s="129">
        <f t="shared" si="562"/>
        <v>2482</v>
      </c>
      <c r="J6766" s="88"/>
    </row>
    <row r="6767" spans="1:10" x14ac:dyDescent="0.25">
      <c r="A6767" s="140" t="s">
        <v>45</v>
      </c>
      <c r="B6767" s="26">
        <v>44174</v>
      </c>
      <c r="C6767" s="4">
        <v>56</v>
      </c>
      <c r="D6767" s="29">
        <f t="shared" si="561"/>
        <v>16295</v>
      </c>
      <c r="E6767" s="4">
        <v>1</v>
      </c>
      <c r="F6767" s="129">
        <f t="shared" si="562"/>
        <v>202</v>
      </c>
      <c r="J6767" s="88"/>
    </row>
    <row r="6768" spans="1:10" x14ac:dyDescent="0.25">
      <c r="A6768" s="140" t="s">
        <v>46</v>
      </c>
      <c r="B6768" s="26">
        <v>44174</v>
      </c>
      <c r="C6768" s="4">
        <v>89</v>
      </c>
      <c r="D6768" s="29">
        <f t="shared" si="561"/>
        <v>17008</v>
      </c>
      <c r="E6768" s="4">
        <v>2</v>
      </c>
      <c r="F6768" s="129">
        <f t="shared" si="562"/>
        <v>241</v>
      </c>
      <c r="J6768" s="88"/>
    </row>
    <row r="6769" spans="1:10" ht="15.75" thickBot="1" x14ac:dyDescent="0.3">
      <c r="A6769" s="142" t="s">
        <v>47</v>
      </c>
      <c r="B6769" s="46">
        <v>44174</v>
      </c>
      <c r="C6769" s="47">
        <v>167</v>
      </c>
      <c r="D6769" s="85">
        <f t="shared" si="561"/>
        <v>67610</v>
      </c>
      <c r="E6769" s="47">
        <v>10</v>
      </c>
      <c r="F6769" s="139">
        <f t="shared" si="562"/>
        <v>1257</v>
      </c>
    </row>
    <row r="6770" spans="1:10" x14ac:dyDescent="0.25">
      <c r="A6770" s="64" t="s">
        <v>22</v>
      </c>
      <c r="B6770" s="49">
        <v>44175</v>
      </c>
      <c r="C6770" s="50">
        <v>1906</v>
      </c>
      <c r="D6770" s="131">
        <f t="shared" si="561"/>
        <v>633372</v>
      </c>
      <c r="E6770" s="50">
        <v>57</v>
      </c>
      <c r="F6770" s="128">
        <f t="shared" si="562"/>
        <v>21320</v>
      </c>
    </row>
    <row r="6771" spans="1:10" x14ac:dyDescent="0.25">
      <c r="A6771" s="140" t="s">
        <v>20</v>
      </c>
      <c r="B6771" s="26">
        <v>44175</v>
      </c>
      <c r="C6771" s="4">
        <v>402</v>
      </c>
      <c r="D6771" s="29">
        <f t="shared" si="561"/>
        <v>161732</v>
      </c>
      <c r="E6771" s="4">
        <v>3</v>
      </c>
      <c r="F6771" s="129">
        <f t="shared" si="562"/>
        <v>5290</v>
      </c>
      <c r="J6771" s="88"/>
    </row>
    <row r="6772" spans="1:10" x14ac:dyDescent="0.25">
      <c r="A6772" s="140" t="s">
        <v>35</v>
      </c>
      <c r="B6772" s="26">
        <v>44175</v>
      </c>
      <c r="C6772" s="4">
        <v>27</v>
      </c>
      <c r="D6772" s="29">
        <f t="shared" si="561"/>
        <v>2057</v>
      </c>
      <c r="E6772" s="4">
        <v>0</v>
      </c>
      <c r="F6772" s="129">
        <f t="shared" si="562"/>
        <v>17</v>
      </c>
      <c r="J6772" s="88"/>
    </row>
    <row r="6773" spans="1:10" x14ac:dyDescent="0.25">
      <c r="A6773" s="140" t="s">
        <v>21</v>
      </c>
      <c r="B6773" s="26">
        <v>44175</v>
      </c>
      <c r="C6773" s="4">
        <v>155</v>
      </c>
      <c r="D6773" s="29">
        <f t="shared" si="561"/>
        <v>21191</v>
      </c>
      <c r="E6773" s="4">
        <v>2</v>
      </c>
      <c r="F6773" s="129">
        <f t="shared" si="562"/>
        <v>606</v>
      </c>
      <c r="J6773" s="88"/>
    </row>
    <row r="6774" spans="1:10" x14ac:dyDescent="0.25">
      <c r="A6774" s="140" t="s">
        <v>36</v>
      </c>
      <c r="B6774" s="26">
        <v>44175</v>
      </c>
      <c r="C6774" s="4">
        <v>337</v>
      </c>
      <c r="D6774" s="29">
        <f t="shared" si="561"/>
        <v>25373</v>
      </c>
      <c r="E6774" s="4">
        <v>15</v>
      </c>
      <c r="F6774" s="129">
        <f t="shared" si="562"/>
        <v>426</v>
      </c>
      <c r="J6774" s="88"/>
    </row>
    <row r="6775" spans="1:10" x14ac:dyDescent="0.25">
      <c r="A6775" s="140" t="s">
        <v>27</v>
      </c>
      <c r="B6775" s="26">
        <v>44175</v>
      </c>
      <c r="C6775" s="4">
        <v>610</v>
      </c>
      <c r="D6775" s="29">
        <f t="shared" si="561"/>
        <v>118709</v>
      </c>
      <c r="E6775" s="4">
        <v>26</v>
      </c>
      <c r="F6775" s="129">
        <f t="shared" si="562"/>
        <v>2167</v>
      </c>
      <c r="J6775" s="88"/>
    </row>
    <row r="6776" spans="1:10" x14ac:dyDescent="0.25">
      <c r="A6776" s="140" t="s">
        <v>37</v>
      </c>
      <c r="B6776" s="26">
        <v>44175</v>
      </c>
      <c r="C6776" s="4">
        <v>221</v>
      </c>
      <c r="D6776" s="29">
        <f t="shared" si="561"/>
        <v>9271</v>
      </c>
      <c r="E6776" s="4">
        <v>0</v>
      </c>
      <c r="F6776" s="129">
        <f t="shared" si="562"/>
        <v>130</v>
      </c>
      <c r="J6776" s="88"/>
    </row>
    <row r="6777" spans="1:10" x14ac:dyDescent="0.25">
      <c r="A6777" s="140" t="s">
        <v>38</v>
      </c>
      <c r="B6777" s="26">
        <v>44175</v>
      </c>
      <c r="C6777" s="4">
        <v>174</v>
      </c>
      <c r="D6777" s="29">
        <f t="shared" si="561"/>
        <v>24989</v>
      </c>
      <c r="E6777" s="4">
        <v>3</v>
      </c>
      <c r="F6777" s="129">
        <f t="shared" si="562"/>
        <v>508</v>
      </c>
      <c r="J6777" s="88"/>
    </row>
    <row r="6778" spans="1:10" x14ac:dyDescent="0.25">
      <c r="A6778" s="140" t="s">
        <v>48</v>
      </c>
      <c r="B6778" s="26">
        <v>44175</v>
      </c>
      <c r="C6778" s="4">
        <v>-2</v>
      </c>
      <c r="D6778" s="29">
        <f t="shared" si="561"/>
        <v>195</v>
      </c>
      <c r="E6778" s="4">
        <v>0</v>
      </c>
      <c r="F6778" s="129">
        <f t="shared" si="562"/>
        <v>3</v>
      </c>
      <c r="J6778" s="88"/>
    </row>
    <row r="6779" spans="1:10" x14ac:dyDescent="0.25">
      <c r="A6779" s="140" t="s">
        <v>39</v>
      </c>
      <c r="B6779" s="26">
        <v>44175</v>
      </c>
      <c r="C6779" s="4">
        <v>2</v>
      </c>
      <c r="D6779" s="29">
        <f t="shared" si="561"/>
        <v>18431</v>
      </c>
      <c r="E6779" s="4">
        <v>1</v>
      </c>
      <c r="F6779" s="129">
        <f t="shared" si="562"/>
        <v>853</v>
      </c>
      <c r="J6779" s="88"/>
    </row>
    <row r="6780" spans="1:10" x14ac:dyDescent="0.25">
      <c r="A6780" s="140" t="s">
        <v>40</v>
      </c>
      <c r="B6780" s="26">
        <v>44175</v>
      </c>
      <c r="C6780" s="4">
        <v>102</v>
      </c>
      <c r="D6780" s="29">
        <f t="shared" si="561"/>
        <v>6625</v>
      </c>
      <c r="E6780" s="4">
        <v>1</v>
      </c>
      <c r="F6780" s="129">
        <f t="shared" si="562"/>
        <v>96</v>
      </c>
      <c r="J6780" s="88"/>
    </row>
    <row r="6781" spans="1:10" x14ac:dyDescent="0.25">
      <c r="A6781" s="140" t="s">
        <v>28</v>
      </c>
      <c r="B6781" s="26">
        <v>44175</v>
      </c>
      <c r="C6781" s="4">
        <v>9</v>
      </c>
      <c r="D6781" s="29">
        <f t="shared" si="561"/>
        <v>8902</v>
      </c>
      <c r="E6781" s="4">
        <v>0</v>
      </c>
      <c r="F6781" s="129">
        <f t="shared" si="562"/>
        <v>322</v>
      </c>
      <c r="J6781" s="88"/>
    </row>
    <row r="6782" spans="1:10" x14ac:dyDescent="0.25">
      <c r="A6782" s="140" t="s">
        <v>24</v>
      </c>
      <c r="B6782" s="26">
        <v>44175</v>
      </c>
      <c r="C6782" s="4">
        <v>163</v>
      </c>
      <c r="D6782" s="29">
        <f t="shared" si="561"/>
        <v>57903</v>
      </c>
      <c r="E6782" s="4">
        <v>8</v>
      </c>
      <c r="F6782" s="129">
        <f t="shared" si="562"/>
        <v>1172</v>
      </c>
      <c r="J6782" s="88"/>
    </row>
    <row r="6783" spans="1:10" x14ac:dyDescent="0.25">
      <c r="A6783" s="140" t="s">
        <v>30</v>
      </c>
      <c r="B6783" s="26">
        <v>44175</v>
      </c>
      <c r="C6783" s="4">
        <v>8</v>
      </c>
      <c r="D6783" s="29">
        <f t="shared" si="561"/>
        <v>616</v>
      </c>
      <c r="E6783" s="4">
        <v>0</v>
      </c>
      <c r="F6783" s="129">
        <f t="shared" si="562"/>
        <v>9</v>
      </c>
      <c r="J6783" s="88"/>
    </row>
    <row r="6784" spans="1:10" x14ac:dyDescent="0.25">
      <c r="A6784" s="140" t="s">
        <v>26</v>
      </c>
      <c r="B6784" s="26">
        <v>44175</v>
      </c>
      <c r="C6784" s="4">
        <v>368</v>
      </c>
      <c r="D6784" s="29">
        <f t="shared" si="561"/>
        <v>36507</v>
      </c>
      <c r="E6784" s="4">
        <v>4</v>
      </c>
      <c r="F6784" s="129">
        <f t="shared" si="562"/>
        <v>663</v>
      </c>
      <c r="J6784" s="88"/>
    </row>
    <row r="6785" spans="1:10" x14ac:dyDescent="0.25">
      <c r="A6785" s="140" t="s">
        <v>25</v>
      </c>
      <c r="B6785" s="26">
        <v>44175</v>
      </c>
      <c r="C6785" s="4">
        <v>406</v>
      </c>
      <c r="D6785" s="29">
        <f t="shared" si="561"/>
        <v>33642</v>
      </c>
      <c r="E6785" s="4">
        <v>11</v>
      </c>
      <c r="F6785" s="129">
        <f t="shared" si="562"/>
        <v>819</v>
      </c>
      <c r="J6785" s="88"/>
    </row>
    <row r="6786" spans="1:10" x14ac:dyDescent="0.25">
      <c r="A6786" s="140" t="s">
        <v>41</v>
      </c>
      <c r="B6786" s="26">
        <v>44175</v>
      </c>
      <c r="C6786" s="4">
        <v>40</v>
      </c>
      <c r="D6786" s="29">
        <f t="shared" si="561"/>
        <v>21493</v>
      </c>
      <c r="E6786" s="4">
        <v>2</v>
      </c>
      <c r="F6786" s="129">
        <f t="shared" si="562"/>
        <v>1009</v>
      </c>
      <c r="J6786" s="88"/>
    </row>
    <row r="6787" spans="1:10" x14ac:dyDescent="0.25">
      <c r="A6787" s="140" t="s">
        <v>42</v>
      </c>
      <c r="B6787" s="26">
        <v>44175</v>
      </c>
      <c r="C6787" s="4">
        <v>239</v>
      </c>
      <c r="D6787" s="29">
        <f t="shared" si="561"/>
        <v>9042</v>
      </c>
      <c r="E6787" s="4">
        <v>0</v>
      </c>
      <c r="F6787" s="129">
        <f t="shared" si="562"/>
        <v>174</v>
      </c>
      <c r="J6787" s="88"/>
    </row>
    <row r="6788" spans="1:10" x14ac:dyDescent="0.25">
      <c r="A6788" s="140" t="s">
        <v>43</v>
      </c>
      <c r="B6788" s="26">
        <v>44175</v>
      </c>
      <c r="C6788" s="4">
        <v>76</v>
      </c>
      <c r="D6788" s="29">
        <f t="shared" si="561"/>
        <v>15363</v>
      </c>
      <c r="E6788" s="4">
        <v>9</v>
      </c>
      <c r="F6788" s="129">
        <f t="shared" si="562"/>
        <v>248</v>
      </c>
      <c r="J6788" s="88"/>
    </row>
    <row r="6789" spans="1:10" x14ac:dyDescent="0.25">
      <c r="A6789" s="140" t="s">
        <v>44</v>
      </c>
      <c r="B6789" s="26">
        <v>44175</v>
      </c>
      <c r="C6789" s="4">
        <v>320</v>
      </c>
      <c r="D6789" s="29">
        <f t="shared" si="561"/>
        <v>18109</v>
      </c>
      <c r="E6789" s="4">
        <v>5</v>
      </c>
      <c r="F6789" s="129">
        <f t="shared" si="562"/>
        <v>319</v>
      </c>
      <c r="J6789" s="88"/>
    </row>
    <row r="6790" spans="1:10" x14ac:dyDescent="0.25">
      <c r="A6790" s="140" t="s">
        <v>29</v>
      </c>
      <c r="B6790" s="26">
        <v>44175</v>
      </c>
      <c r="C6790" s="4">
        <v>1000</v>
      </c>
      <c r="D6790" s="29">
        <f t="shared" si="561"/>
        <v>157350</v>
      </c>
      <c r="E6790" s="4">
        <v>34</v>
      </c>
      <c r="F6790" s="129">
        <f t="shared" si="562"/>
        <v>2516</v>
      </c>
      <c r="J6790" s="88"/>
    </row>
    <row r="6791" spans="1:10" x14ac:dyDescent="0.25">
      <c r="A6791" s="140" t="s">
        <v>45</v>
      </c>
      <c r="B6791" s="26">
        <v>44175</v>
      </c>
      <c r="C6791" s="4">
        <v>44</v>
      </c>
      <c r="D6791" s="29">
        <f t="shared" si="561"/>
        <v>16339</v>
      </c>
      <c r="E6791" s="4">
        <v>3</v>
      </c>
      <c r="F6791" s="129">
        <f t="shared" si="562"/>
        <v>205</v>
      </c>
      <c r="J6791" s="88"/>
    </row>
    <row r="6792" spans="1:10" x14ac:dyDescent="0.25">
      <c r="A6792" s="140" t="s">
        <v>46</v>
      </c>
      <c r="B6792" s="26">
        <v>44175</v>
      </c>
      <c r="C6792" s="4">
        <v>152</v>
      </c>
      <c r="D6792" s="29">
        <f t="shared" si="561"/>
        <v>17160</v>
      </c>
      <c r="E6792" s="4">
        <v>1</v>
      </c>
      <c r="F6792" s="129">
        <f t="shared" si="562"/>
        <v>242</v>
      </c>
      <c r="J6792" s="88"/>
    </row>
    <row r="6793" spans="1:10" ht="15.75" thickBot="1" x14ac:dyDescent="0.3">
      <c r="A6793" s="141" t="s">
        <v>47</v>
      </c>
      <c r="B6793" s="26">
        <v>44175</v>
      </c>
      <c r="C6793" s="54">
        <v>235</v>
      </c>
      <c r="D6793" s="132">
        <f t="shared" si="561"/>
        <v>67845</v>
      </c>
      <c r="E6793" s="54">
        <v>25</v>
      </c>
      <c r="F6793" s="130">
        <f t="shared" si="562"/>
        <v>1282</v>
      </c>
      <c r="J6793" s="88"/>
    </row>
    <row r="6794" spans="1:10" x14ac:dyDescent="0.25">
      <c r="A6794" s="64" t="s">
        <v>22</v>
      </c>
      <c r="B6794" s="26">
        <v>44176</v>
      </c>
      <c r="C6794" s="48">
        <v>2101</v>
      </c>
      <c r="D6794" s="131">
        <f t="shared" si="561"/>
        <v>635473</v>
      </c>
      <c r="E6794" s="48">
        <v>31</v>
      </c>
      <c r="F6794" s="128">
        <f t="shared" si="562"/>
        <v>21351</v>
      </c>
      <c r="J6794" s="88"/>
    </row>
    <row r="6795" spans="1:10" x14ac:dyDescent="0.25">
      <c r="A6795" s="140" t="s">
        <v>20</v>
      </c>
      <c r="B6795" s="26">
        <v>44176</v>
      </c>
      <c r="C6795" s="4">
        <v>445</v>
      </c>
      <c r="D6795" s="29">
        <f t="shared" si="561"/>
        <v>162177</v>
      </c>
      <c r="E6795" s="4">
        <v>10</v>
      </c>
      <c r="F6795" s="129">
        <f t="shared" si="562"/>
        <v>5300</v>
      </c>
      <c r="J6795" s="88"/>
    </row>
    <row r="6796" spans="1:10" x14ac:dyDescent="0.25">
      <c r="A6796" s="140" t="s">
        <v>35</v>
      </c>
      <c r="B6796" s="26">
        <v>44176</v>
      </c>
      <c r="C6796" s="4">
        <v>3</v>
      </c>
      <c r="D6796" s="29">
        <f t="shared" si="561"/>
        <v>2060</v>
      </c>
      <c r="E6796" s="4">
        <v>0</v>
      </c>
      <c r="F6796" s="129">
        <f t="shared" si="562"/>
        <v>17</v>
      </c>
      <c r="J6796" s="88"/>
    </row>
    <row r="6797" spans="1:10" x14ac:dyDescent="0.25">
      <c r="A6797" s="140" t="s">
        <v>21</v>
      </c>
      <c r="B6797" s="26">
        <v>44176</v>
      </c>
      <c r="C6797" s="4">
        <v>202</v>
      </c>
      <c r="D6797" s="29">
        <f t="shared" si="561"/>
        <v>21393</v>
      </c>
      <c r="E6797" s="4">
        <v>6</v>
      </c>
      <c r="F6797" s="129">
        <f t="shared" si="562"/>
        <v>612</v>
      </c>
      <c r="J6797" s="88"/>
    </row>
    <row r="6798" spans="1:10" x14ac:dyDescent="0.25">
      <c r="A6798" s="140" t="s">
        <v>36</v>
      </c>
      <c r="B6798" s="26">
        <v>44176</v>
      </c>
      <c r="C6798" s="4">
        <v>342</v>
      </c>
      <c r="D6798" s="29">
        <f t="shared" si="561"/>
        <v>25715</v>
      </c>
      <c r="E6798" s="4">
        <v>10</v>
      </c>
      <c r="F6798" s="129">
        <f t="shared" si="562"/>
        <v>436</v>
      </c>
      <c r="J6798" s="88"/>
    </row>
    <row r="6799" spans="1:10" x14ac:dyDescent="0.25">
      <c r="A6799" s="140" t="s">
        <v>27</v>
      </c>
      <c r="B6799" s="26">
        <v>44176</v>
      </c>
      <c r="C6799" s="4">
        <v>532</v>
      </c>
      <c r="D6799" s="29">
        <f t="shared" si="561"/>
        <v>119241</v>
      </c>
      <c r="E6799" s="4">
        <v>36</v>
      </c>
      <c r="F6799" s="129">
        <f t="shared" si="562"/>
        <v>2203</v>
      </c>
      <c r="J6799" s="88"/>
    </row>
    <row r="6800" spans="1:10" x14ac:dyDescent="0.25">
      <c r="A6800" s="140" t="s">
        <v>37</v>
      </c>
      <c r="B6800" s="26">
        <v>44176</v>
      </c>
      <c r="C6800" s="4">
        <v>171</v>
      </c>
      <c r="D6800" s="29">
        <f t="shared" si="561"/>
        <v>9442</v>
      </c>
      <c r="E6800" s="4">
        <v>3</v>
      </c>
      <c r="F6800" s="129">
        <f t="shared" si="562"/>
        <v>133</v>
      </c>
      <c r="J6800" s="88"/>
    </row>
    <row r="6801" spans="1:10" x14ac:dyDescent="0.25">
      <c r="A6801" s="140" t="s">
        <v>38</v>
      </c>
      <c r="B6801" s="26">
        <v>44176</v>
      </c>
      <c r="C6801" s="4">
        <v>350</v>
      </c>
      <c r="D6801" s="29">
        <f t="shared" si="561"/>
        <v>25339</v>
      </c>
      <c r="E6801" s="4">
        <v>9</v>
      </c>
      <c r="F6801" s="129">
        <f t="shared" si="562"/>
        <v>517</v>
      </c>
      <c r="J6801" s="88"/>
    </row>
    <row r="6802" spans="1:10" x14ac:dyDescent="0.25">
      <c r="A6802" s="140" t="s">
        <v>48</v>
      </c>
      <c r="B6802" s="26">
        <v>44176</v>
      </c>
      <c r="C6802" s="4">
        <v>1</v>
      </c>
      <c r="D6802" s="29">
        <f t="shared" si="561"/>
        <v>196</v>
      </c>
      <c r="E6802" s="4">
        <v>0</v>
      </c>
      <c r="F6802" s="129">
        <f t="shared" si="562"/>
        <v>3</v>
      </c>
      <c r="J6802" s="88"/>
    </row>
    <row r="6803" spans="1:10" x14ac:dyDescent="0.25">
      <c r="A6803" s="140" t="s">
        <v>39</v>
      </c>
      <c r="B6803" s="26">
        <v>44176</v>
      </c>
      <c r="C6803" s="4">
        <v>8</v>
      </c>
      <c r="D6803" s="29">
        <f t="shared" si="561"/>
        <v>18439</v>
      </c>
      <c r="E6803" s="4">
        <v>0</v>
      </c>
      <c r="F6803" s="129">
        <f t="shared" si="562"/>
        <v>853</v>
      </c>
      <c r="J6803" s="88"/>
    </row>
    <row r="6804" spans="1:10" x14ac:dyDescent="0.25">
      <c r="A6804" s="140" t="s">
        <v>40</v>
      </c>
      <c r="B6804" s="26">
        <v>44176</v>
      </c>
      <c r="C6804" s="4">
        <v>134</v>
      </c>
      <c r="D6804" s="29">
        <f t="shared" si="561"/>
        <v>6759</v>
      </c>
      <c r="E6804" s="4">
        <v>3</v>
      </c>
      <c r="F6804" s="129">
        <f t="shared" si="562"/>
        <v>99</v>
      </c>
      <c r="J6804" s="88"/>
    </row>
    <row r="6805" spans="1:10" x14ac:dyDescent="0.25">
      <c r="A6805" s="140" t="s">
        <v>28</v>
      </c>
      <c r="B6805" s="26">
        <v>44176</v>
      </c>
      <c r="C6805" s="4">
        <v>3</v>
      </c>
      <c r="D6805" s="29">
        <f t="shared" si="561"/>
        <v>8905</v>
      </c>
      <c r="E6805" s="4">
        <v>1</v>
      </c>
      <c r="F6805" s="129">
        <f t="shared" si="562"/>
        <v>323</v>
      </c>
      <c r="J6805" s="88"/>
    </row>
    <row r="6806" spans="1:10" x14ac:dyDescent="0.25">
      <c r="A6806" s="140" t="s">
        <v>24</v>
      </c>
      <c r="B6806" s="26">
        <v>44176</v>
      </c>
      <c r="C6806" s="4">
        <v>124</v>
      </c>
      <c r="D6806" s="29">
        <f t="shared" si="561"/>
        <v>58027</v>
      </c>
      <c r="E6806" s="4">
        <v>1</v>
      </c>
      <c r="F6806" s="129">
        <f t="shared" si="562"/>
        <v>1173</v>
      </c>
      <c r="J6806" s="88"/>
    </row>
    <row r="6807" spans="1:10" x14ac:dyDescent="0.25">
      <c r="A6807" s="140" t="s">
        <v>30</v>
      </c>
      <c r="B6807" s="26">
        <v>44176</v>
      </c>
      <c r="C6807" s="4">
        <v>20</v>
      </c>
      <c r="D6807" s="29">
        <f t="shared" si="561"/>
        <v>636</v>
      </c>
      <c r="E6807" s="4">
        <v>0</v>
      </c>
      <c r="F6807" s="129">
        <f t="shared" si="562"/>
        <v>9</v>
      </c>
      <c r="J6807" s="88"/>
    </row>
    <row r="6808" spans="1:10" x14ac:dyDescent="0.25">
      <c r="A6808" s="140" t="s">
        <v>26</v>
      </c>
      <c r="B6808" s="26">
        <v>44176</v>
      </c>
      <c r="C6808" s="4">
        <v>183</v>
      </c>
      <c r="D6808" s="29">
        <f t="shared" si="561"/>
        <v>36690</v>
      </c>
      <c r="E6808" s="4">
        <v>12</v>
      </c>
      <c r="F6808" s="129">
        <f t="shared" si="562"/>
        <v>675</v>
      </c>
      <c r="J6808" s="88"/>
    </row>
    <row r="6809" spans="1:10" x14ac:dyDescent="0.25">
      <c r="A6809" s="140" t="s">
        <v>25</v>
      </c>
      <c r="B6809" s="26">
        <v>44176</v>
      </c>
      <c r="C6809" s="4">
        <v>218</v>
      </c>
      <c r="D6809" s="29">
        <f t="shared" si="561"/>
        <v>33860</v>
      </c>
      <c r="E6809" s="4">
        <v>16</v>
      </c>
      <c r="F6809" s="129">
        <f t="shared" si="562"/>
        <v>835</v>
      </c>
      <c r="J6809" s="88"/>
    </row>
    <row r="6810" spans="1:10" x14ac:dyDescent="0.25">
      <c r="A6810" s="140" t="s">
        <v>41</v>
      </c>
      <c r="B6810" s="26">
        <v>44176</v>
      </c>
      <c r="C6810" s="4">
        <v>28</v>
      </c>
      <c r="D6810" s="29">
        <f t="shared" si="561"/>
        <v>21521</v>
      </c>
      <c r="E6810" s="4">
        <v>2</v>
      </c>
      <c r="F6810" s="129">
        <f t="shared" si="562"/>
        <v>1011</v>
      </c>
      <c r="J6810" s="88"/>
    </row>
    <row r="6811" spans="1:10" x14ac:dyDescent="0.25">
      <c r="A6811" s="140" t="s">
        <v>42</v>
      </c>
      <c r="B6811" s="26">
        <v>44176</v>
      </c>
      <c r="C6811" s="4">
        <v>132</v>
      </c>
      <c r="D6811" s="29">
        <f t="shared" si="561"/>
        <v>9174</v>
      </c>
      <c r="E6811" s="4">
        <v>0</v>
      </c>
      <c r="F6811" s="129">
        <f t="shared" si="562"/>
        <v>174</v>
      </c>
      <c r="J6811" s="88"/>
    </row>
    <row r="6812" spans="1:10" x14ac:dyDescent="0.25">
      <c r="A6812" s="140" t="s">
        <v>43</v>
      </c>
      <c r="B6812" s="26">
        <v>44176</v>
      </c>
      <c r="C6812" s="4">
        <v>76</v>
      </c>
      <c r="D6812" s="29">
        <f t="shared" si="561"/>
        <v>15439</v>
      </c>
      <c r="E6812" s="4">
        <v>1</v>
      </c>
      <c r="F6812" s="129">
        <f t="shared" si="562"/>
        <v>249</v>
      </c>
      <c r="J6812" s="88"/>
    </row>
    <row r="6813" spans="1:10" x14ac:dyDescent="0.25">
      <c r="A6813" s="140" t="s">
        <v>44</v>
      </c>
      <c r="B6813" s="26">
        <v>44176</v>
      </c>
      <c r="C6813" s="4">
        <v>296</v>
      </c>
      <c r="D6813" s="29">
        <f t="shared" si="561"/>
        <v>18405</v>
      </c>
      <c r="E6813" s="4">
        <v>5</v>
      </c>
      <c r="F6813" s="129">
        <f t="shared" si="562"/>
        <v>324</v>
      </c>
      <c r="J6813" s="88"/>
    </row>
    <row r="6814" spans="1:10" x14ac:dyDescent="0.25">
      <c r="A6814" s="140" t="s">
        <v>29</v>
      </c>
      <c r="B6814" s="26">
        <v>44176</v>
      </c>
      <c r="C6814" s="4">
        <v>1205</v>
      </c>
      <c r="D6814" s="29">
        <f t="shared" si="561"/>
        <v>158555</v>
      </c>
      <c r="E6814" s="4">
        <v>20</v>
      </c>
      <c r="F6814" s="129">
        <f t="shared" si="562"/>
        <v>2536</v>
      </c>
      <c r="J6814" s="88"/>
    </row>
    <row r="6815" spans="1:10" x14ac:dyDescent="0.25">
      <c r="A6815" s="140" t="s">
        <v>45</v>
      </c>
      <c r="B6815" s="26">
        <v>44176</v>
      </c>
      <c r="C6815" s="4">
        <v>62</v>
      </c>
      <c r="D6815" s="29">
        <f t="shared" si="561"/>
        <v>16401</v>
      </c>
      <c r="E6815" s="4">
        <v>1</v>
      </c>
      <c r="F6815" s="129">
        <f t="shared" si="562"/>
        <v>206</v>
      </c>
      <c r="J6815" s="88"/>
    </row>
    <row r="6816" spans="1:10" x14ac:dyDescent="0.25">
      <c r="A6816" s="140" t="s">
        <v>46</v>
      </c>
      <c r="B6816" s="26">
        <v>44176</v>
      </c>
      <c r="C6816" s="4">
        <v>177</v>
      </c>
      <c r="D6816" s="29">
        <f t="shared" si="561"/>
        <v>17337</v>
      </c>
      <c r="E6816" s="4">
        <v>0</v>
      </c>
      <c r="F6816" s="129">
        <f t="shared" si="562"/>
        <v>242</v>
      </c>
      <c r="J6816" s="88"/>
    </row>
    <row r="6817" spans="1:9" ht="15.75" thickBot="1" x14ac:dyDescent="0.3">
      <c r="A6817" s="141" t="s">
        <v>47</v>
      </c>
      <c r="B6817" s="26">
        <v>44176</v>
      </c>
      <c r="C6817" s="4">
        <v>299</v>
      </c>
      <c r="D6817" s="132">
        <f>C6817+D6793</f>
        <v>68144</v>
      </c>
      <c r="E6817" s="4">
        <v>10</v>
      </c>
      <c r="F6817" s="130">
        <f t="shared" si="562"/>
        <v>1292</v>
      </c>
    </row>
    <row r="6818" spans="1:9" x14ac:dyDescent="0.25">
      <c r="A6818" s="64" t="s">
        <v>22</v>
      </c>
      <c r="B6818" s="26">
        <v>44177</v>
      </c>
      <c r="C6818" s="4">
        <v>1686</v>
      </c>
      <c r="D6818" s="131">
        <f t="shared" si="561"/>
        <v>637159</v>
      </c>
      <c r="E6818" s="4">
        <v>15</v>
      </c>
      <c r="F6818" s="128">
        <f t="shared" si="562"/>
        <v>21366</v>
      </c>
    </row>
    <row r="6819" spans="1:9" x14ac:dyDescent="0.25">
      <c r="A6819" s="140" t="s">
        <v>20</v>
      </c>
      <c r="B6819" s="26">
        <v>44177</v>
      </c>
      <c r="C6819" s="4">
        <v>386</v>
      </c>
      <c r="D6819" s="29">
        <f t="shared" ref="D6819:D6882" si="563">C6819+D6795</f>
        <v>162563</v>
      </c>
      <c r="E6819" s="4">
        <v>4</v>
      </c>
      <c r="F6819" s="129">
        <f t="shared" ref="F6819:F6882" si="564">E6819+F6795</f>
        <v>5304</v>
      </c>
      <c r="I6819" s="88"/>
    </row>
    <row r="6820" spans="1:9" x14ac:dyDescent="0.25">
      <c r="A6820" s="140" t="s">
        <v>35</v>
      </c>
      <c r="B6820" s="26">
        <v>44177</v>
      </c>
      <c r="C6820" s="4">
        <v>55</v>
      </c>
      <c r="D6820" s="29">
        <f t="shared" si="563"/>
        <v>2115</v>
      </c>
      <c r="E6820" s="4">
        <v>0</v>
      </c>
      <c r="F6820" s="129">
        <f t="shared" si="564"/>
        <v>17</v>
      </c>
      <c r="I6820" s="88"/>
    </row>
    <row r="6821" spans="1:9" x14ac:dyDescent="0.25">
      <c r="A6821" s="140" t="s">
        <v>21</v>
      </c>
      <c r="B6821" s="26">
        <v>44177</v>
      </c>
      <c r="C6821" s="4">
        <v>200</v>
      </c>
      <c r="D6821" s="29">
        <f t="shared" si="563"/>
        <v>21593</v>
      </c>
      <c r="E6821" s="4">
        <v>0</v>
      </c>
      <c r="F6821" s="129">
        <f t="shared" si="564"/>
        <v>612</v>
      </c>
      <c r="I6821" s="88"/>
    </row>
    <row r="6822" spans="1:9" x14ac:dyDescent="0.25">
      <c r="A6822" s="140" t="s">
        <v>36</v>
      </c>
      <c r="B6822" s="26">
        <v>44177</v>
      </c>
      <c r="C6822" s="4">
        <v>229</v>
      </c>
      <c r="D6822" s="29">
        <f t="shared" si="563"/>
        <v>25944</v>
      </c>
      <c r="E6822" s="4">
        <v>0</v>
      </c>
      <c r="F6822" s="129">
        <f t="shared" si="564"/>
        <v>436</v>
      </c>
      <c r="I6822" s="88"/>
    </row>
    <row r="6823" spans="1:9" x14ac:dyDescent="0.25">
      <c r="A6823" s="140" t="s">
        <v>27</v>
      </c>
      <c r="B6823" s="26">
        <v>44177</v>
      </c>
      <c r="C6823" s="4">
        <v>291</v>
      </c>
      <c r="D6823" s="29">
        <f t="shared" si="563"/>
        <v>119532</v>
      </c>
      <c r="E6823" s="4">
        <v>23</v>
      </c>
      <c r="F6823" s="129">
        <f t="shared" si="564"/>
        <v>2226</v>
      </c>
      <c r="I6823" s="88"/>
    </row>
    <row r="6824" spans="1:9" x14ac:dyDescent="0.25">
      <c r="A6824" s="140" t="s">
        <v>37</v>
      </c>
      <c r="B6824" s="26">
        <v>44177</v>
      </c>
      <c r="C6824" s="4">
        <v>64</v>
      </c>
      <c r="D6824" s="29">
        <f t="shared" si="563"/>
        <v>9506</v>
      </c>
      <c r="E6824" s="4">
        <v>0</v>
      </c>
      <c r="F6824" s="129">
        <f t="shared" si="564"/>
        <v>133</v>
      </c>
      <c r="I6824" s="88"/>
    </row>
    <row r="6825" spans="1:9" x14ac:dyDescent="0.25">
      <c r="A6825" s="140" t="s">
        <v>38</v>
      </c>
      <c r="B6825" s="26">
        <v>44177</v>
      </c>
      <c r="C6825" s="4">
        <v>246</v>
      </c>
      <c r="D6825" s="29">
        <f t="shared" si="563"/>
        <v>25585</v>
      </c>
      <c r="E6825" s="4">
        <v>4</v>
      </c>
      <c r="F6825" s="129">
        <f t="shared" si="564"/>
        <v>521</v>
      </c>
      <c r="I6825" s="88"/>
    </row>
    <row r="6826" spans="1:9" x14ac:dyDescent="0.25">
      <c r="A6826" s="140" t="s">
        <v>48</v>
      </c>
      <c r="B6826" s="26">
        <v>44177</v>
      </c>
      <c r="C6826" s="4">
        <v>0</v>
      </c>
      <c r="D6826" s="29">
        <f t="shared" si="563"/>
        <v>196</v>
      </c>
      <c r="E6826" s="4">
        <v>0</v>
      </c>
      <c r="F6826" s="129">
        <f t="shared" si="564"/>
        <v>3</v>
      </c>
      <c r="I6826" s="88"/>
    </row>
    <row r="6827" spans="1:9" x14ac:dyDescent="0.25">
      <c r="A6827" s="140" t="s">
        <v>39</v>
      </c>
      <c r="B6827" s="26">
        <v>44177</v>
      </c>
      <c r="C6827" s="4">
        <v>9</v>
      </c>
      <c r="D6827" s="29">
        <f t="shared" si="563"/>
        <v>18448</v>
      </c>
      <c r="E6827" s="4">
        <v>1</v>
      </c>
      <c r="F6827" s="129">
        <f t="shared" si="564"/>
        <v>854</v>
      </c>
      <c r="I6827" s="88"/>
    </row>
    <row r="6828" spans="1:9" x14ac:dyDescent="0.25">
      <c r="A6828" s="140" t="s">
        <v>40</v>
      </c>
      <c r="B6828" s="26">
        <v>44177</v>
      </c>
      <c r="C6828" s="4">
        <v>91</v>
      </c>
      <c r="D6828" s="29">
        <f t="shared" si="563"/>
        <v>6850</v>
      </c>
      <c r="E6828" s="4">
        <v>0</v>
      </c>
      <c r="F6828" s="129">
        <f t="shared" si="564"/>
        <v>99</v>
      </c>
      <c r="I6828" s="88"/>
    </row>
    <row r="6829" spans="1:9" x14ac:dyDescent="0.25">
      <c r="A6829" s="140" t="s">
        <v>28</v>
      </c>
      <c r="B6829" s="26">
        <v>44177</v>
      </c>
      <c r="C6829" s="4">
        <v>18</v>
      </c>
      <c r="D6829" s="29">
        <f t="shared" si="563"/>
        <v>8923</v>
      </c>
      <c r="E6829" s="4">
        <v>1</v>
      </c>
      <c r="F6829" s="129">
        <f t="shared" si="564"/>
        <v>324</v>
      </c>
      <c r="I6829" s="88"/>
    </row>
    <row r="6830" spans="1:9" x14ac:dyDescent="0.25">
      <c r="A6830" s="140" t="s">
        <v>24</v>
      </c>
      <c r="B6830" s="26">
        <v>44177</v>
      </c>
      <c r="C6830" s="4">
        <v>111</v>
      </c>
      <c r="D6830" s="29">
        <f t="shared" si="563"/>
        <v>58138</v>
      </c>
      <c r="E6830" s="4">
        <v>1</v>
      </c>
      <c r="F6830" s="129">
        <f t="shared" si="564"/>
        <v>1174</v>
      </c>
      <c r="I6830" s="88"/>
    </row>
    <row r="6831" spans="1:9" x14ac:dyDescent="0.25">
      <c r="A6831" s="140" t="s">
        <v>30</v>
      </c>
      <c r="B6831" s="26">
        <v>44177</v>
      </c>
      <c r="C6831" s="4">
        <v>19</v>
      </c>
      <c r="D6831" s="29">
        <f t="shared" si="563"/>
        <v>655</v>
      </c>
      <c r="E6831" s="4">
        <v>0</v>
      </c>
      <c r="F6831" s="129">
        <f t="shared" si="564"/>
        <v>9</v>
      </c>
      <c r="I6831" s="88"/>
    </row>
    <row r="6832" spans="1:9" x14ac:dyDescent="0.25">
      <c r="A6832" s="140" t="s">
        <v>26</v>
      </c>
      <c r="B6832" s="26">
        <v>44177</v>
      </c>
      <c r="C6832" s="4">
        <v>126</v>
      </c>
      <c r="D6832" s="29">
        <f t="shared" si="563"/>
        <v>36816</v>
      </c>
      <c r="E6832" s="4">
        <v>0</v>
      </c>
      <c r="F6832" s="129">
        <f t="shared" si="564"/>
        <v>675</v>
      </c>
      <c r="I6832" s="88"/>
    </row>
    <row r="6833" spans="1:9" x14ac:dyDescent="0.25">
      <c r="A6833" s="140" t="s">
        <v>25</v>
      </c>
      <c r="B6833" s="26">
        <v>44177</v>
      </c>
      <c r="C6833" s="4">
        <v>220</v>
      </c>
      <c r="D6833" s="29">
        <f t="shared" si="563"/>
        <v>34080</v>
      </c>
      <c r="E6833" s="4">
        <v>4</v>
      </c>
      <c r="F6833" s="129">
        <f t="shared" si="564"/>
        <v>839</v>
      </c>
      <c r="I6833" s="88"/>
    </row>
    <row r="6834" spans="1:9" x14ac:dyDescent="0.25">
      <c r="A6834" s="140" t="s">
        <v>41</v>
      </c>
      <c r="B6834" s="26">
        <v>44177</v>
      </c>
      <c r="C6834" s="4">
        <v>29</v>
      </c>
      <c r="D6834" s="29">
        <f t="shared" si="563"/>
        <v>21550</v>
      </c>
      <c r="E6834" s="4">
        <v>1</v>
      </c>
      <c r="F6834" s="129">
        <f t="shared" si="564"/>
        <v>1012</v>
      </c>
      <c r="I6834" s="88"/>
    </row>
    <row r="6835" spans="1:9" x14ac:dyDescent="0.25">
      <c r="A6835" s="140" t="s">
        <v>42</v>
      </c>
      <c r="B6835" s="26">
        <v>44177</v>
      </c>
      <c r="C6835" s="4">
        <v>47</v>
      </c>
      <c r="D6835" s="29">
        <f t="shared" si="563"/>
        <v>9221</v>
      </c>
      <c r="E6835" s="4">
        <v>0</v>
      </c>
      <c r="F6835" s="129">
        <f t="shared" si="564"/>
        <v>174</v>
      </c>
      <c r="I6835" s="88"/>
    </row>
    <row r="6836" spans="1:9" x14ac:dyDescent="0.25">
      <c r="A6836" s="140" t="s">
        <v>43</v>
      </c>
      <c r="B6836" s="26">
        <v>44177</v>
      </c>
      <c r="C6836" s="4">
        <v>19</v>
      </c>
      <c r="D6836" s="29">
        <f t="shared" si="563"/>
        <v>15458</v>
      </c>
      <c r="E6836" s="4">
        <v>1</v>
      </c>
      <c r="F6836" s="129">
        <f t="shared" si="564"/>
        <v>250</v>
      </c>
      <c r="I6836" s="88"/>
    </row>
    <row r="6837" spans="1:9" x14ac:dyDescent="0.25">
      <c r="A6837" s="140" t="s">
        <v>44</v>
      </c>
      <c r="B6837" s="26">
        <v>44177</v>
      </c>
      <c r="C6837" s="4">
        <v>229</v>
      </c>
      <c r="D6837" s="29">
        <f t="shared" si="563"/>
        <v>18634</v>
      </c>
      <c r="E6837" s="4">
        <v>5</v>
      </c>
      <c r="F6837" s="129">
        <f t="shared" si="564"/>
        <v>329</v>
      </c>
      <c r="I6837" s="88"/>
    </row>
    <row r="6838" spans="1:9" x14ac:dyDescent="0.25">
      <c r="A6838" s="140" t="s">
        <v>29</v>
      </c>
      <c r="B6838" s="26">
        <v>44177</v>
      </c>
      <c r="C6838" s="4">
        <v>893</v>
      </c>
      <c r="D6838" s="29">
        <f t="shared" si="563"/>
        <v>159448</v>
      </c>
      <c r="E6838" s="4">
        <v>2</v>
      </c>
      <c r="F6838" s="129">
        <f t="shared" si="564"/>
        <v>2538</v>
      </c>
      <c r="I6838" s="88"/>
    </row>
    <row r="6839" spans="1:9" x14ac:dyDescent="0.25">
      <c r="A6839" s="140" t="s">
        <v>45</v>
      </c>
      <c r="B6839" s="26">
        <v>44177</v>
      </c>
      <c r="C6839" s="4">
        <v>42</v>
      </c>
      <c r="D6839" s="29">
        <f t="shared" si="563"/>
        <v>16443</v>
      </c>
      <c r="E6839" s="4">
        <v>0</v>
      </c>
      <c r="F6839" s="129">
        <f t="shared" si="564"/>
        <v>206</v>
      </c>
      <c r="I6839" s="88"/>
    </row>
    <row r="6840" spans="1:9" x14ac:dyDescent="0.25">
      <c r="A6840" s="140" t="s">
        <v>46</v>
      </c>
      <c r="B6840" s="26">
        <v>44177</v>
      </c>
      <c r="C6840" s="4">
        <v>93</v>
      </c>
      <c r="D6840" s="29">
        <f t="shared" si="563"/>
        <v>17430</v>
      </c>
      <c r="E6840" s="4">
        <v>0</v>
      </c>
      <c r="F6840" s="129">
        <f t="shared" si="564"/>
        <v>242</v>
      </c>
      <c r="I6840" s="88"/>
    </row>
    <row r="6841" spans="1:9" ht="15.75" thickBot="1" x14ac:dyDescent="0.3">
      <c r="A6841" s="141" t="s">
        <v>47</v>
      </c>
      <c r="B6841" s="26">
        <v>44177</v>
      </c>
      <c r="C6841" s="4">
        <v>171</v>
      </c>
      <c r="D6841" s="132">
        <f t="shared" si="563"/>
        <v>68315</v>
      </c>
      <c r="E6841" s="4">
        <v>0</v>
      </c>
      <c r="F6841" s="130">
        <f t="shared" si="564"/>
        <v>1292</v>
      </c>
      <c r="I6841" s="88"/>
    </row>
    <row r="6842" spans="1:9" x14ac:dyDescent="0.25">
      <c r="A6842" s="64" t="s">
        <v>22</v>
      </c>
      <c r="B6842" s="26">
        <v>44178</v>
      </c>
      <c r="C6842" s="4">
        <v>870</v>
      </c>
      <c r="D6842" s="131">
        <f t="shared" si="563"/>
        <v>638029</v>
      </c>
      <c r="E6842" s="4">
        <v>49</v>
      </c>
      <c r="F6842" s="128">
        <f t="shared" si="564"/>
        <v>21415</v>
      </c>
    </row>
    <row r="6843" spans="1:9" x14ac:dyDescent="0.25">
      <c r="A6843" s="140" t="s">
        <v>20</v>
      </c>
      <c r="B6843" s="26">
        <v>44178</v>
      </c>
      <c r="C6843" s="4">
        <v>246</v>
      </c>
      <c r="D6843" s="29">
        <f t="shared" si="563"/>
        <v>162809</v>
      </c>
      <c r="E6843" s="4">
        <v>1</v>
      </c>
      <c r="F6843" s="129">
        <f t="shared" si="564"/>
        <v>5305</v>
      </c>
      <c r="I6843" s="88"/>
    </row>
    <row r="6844" spans="1:9" x14ac:dyDescent="0.25">
      <c r="A6844" s="140" t="s">
        <v>35</v>
      </c>
      <c r="B6844" s="26">
        <v>44178</v>
      </c>
      <c r="C6844" s="4">
        <v>22</v>
      </c>
      <c r="D6844" s="29">
        <f t="shared" si="563"/>
        <v>2137</v>
      </c>
      <c r="E6844" s="4">
        <v>0</v>
      </c>
      <c r="F6844" s="129">
        <f t="shared" si="564"/>
        <v>17</v>
      </c>
      <c r="I6844" s="88"/>
    </row>
    <row r="6845" spans="1:9" x14ac:dyDescent="0.25">
      <c r="A6845" s="140" t="s">
        <v>21</v>
      </c>
      <c r="B6845" s="26">
        <v>44178</v>
      </c>
      <c r="C6845" s="4">
        <v>109</v>
      </c>
      <c r="D6845" s="29">
        <f t="shared" si="563"/>
        <v>21702</v>
      </c>
      <c r="E6845" s="4">
        <v>4</v>
      </c>
      <c r="F6845" s="129">
        <f t="shared" si="564"/>
        <v>616</v>
      </c>
      <c r="I6845" s="88"/>
    </row>
    <row r="6846" spans="1:9" x14ac:dyDescent="0.25">
      <c r="A6846" s="140" t="s">
        <v>36</v>
      </c>
      <c r="B6846" s="26">
        <v>44178</v>
      </c>
      <c r="C6846" s="4">
        <v>125</v>
      </c>
      <c r="D6846" s="29">
        <f t="shared" si="563"/>
        <v>26069</v>
      </c>
      <c r="E6846" s="4">
        <v>0</v>
      </c>
      <c r="F6846" s="129">
        <f t="shared" si="564"/>
        <v>436</v>
      </c>
      <c r="I6846" s="88"/>
    </row>
    <row r="6847" spans="1:9" x14ac:dyDescent="0.25">
      <c r="A6847" s="140" t="s">
        <v>27</v>
      </c>
      <c r="B6847" s="26">
        <v>44178</v>
      </c>
      <c r="C6847" s="4">
        <v>249</v>
      </c>
      <c r="D6847" s="29">
        <f t="shared" si="563"/>
        <v>119781</v>
      </c>
      <c r="E6847" s="4">
        <v>30</v>
      </c>
      <c r="F6847" s="129">
        <f t="shared" si="564"/>
        <v>2256</v>
      </c>
      <c r="I6847" s="88"/>
    </row>
    <row r="6848" spans="1:9" x14ac:dyDescent="0.25">
      <c r="A6848" s="140" t="s">
        <v>37</v>
      </c>
      <c r="B6848" s="26">
        <v>44178</v>
      </c>
      <c r="C6848" s="4">
        <v>42</v>
      </c>
      <c r="D6848" s="29">
        <f t="shared" si="563"/>
        <v>9548</v>
      </c>
      <c r="E6848" s="4">
        <v>2</v>
      </c>
      <c r="F6848" s="129">
        <f t="shared" si="564"/>
        <v>135</v>
      </c>
      <c r="I6848" s="88"/>
    </row>
    <row r="6849" spans="1:10" x14ac:dyDescent="0.25">
      <c r="A6849" s="140" t="s">
        <v>38</v>
      </c>
      <c r="B6849" s="26">
        <v>44178</v>
      </c>
      <c r="C6849" s="4">
        <v>134</v>
      </c>
      <c r="D6849" s="29">
        <f t="shared" si="563"/>
        <v>25719</v>
      </c>
      <c r="E6849" s="4">
        <v>0</v>
      </c>
      <c r="F6849" s="129">
        <f t="shared" si="564"/>
        <v>521</v>
      </c>
      <c r="I6849" s="88"/>
    </row>
    <row r="6850" spans="1:10" x14ac:dyDescent="0.25">
      <c r="A6850" s="140" t="s">
        <v>48</v>
      </c>
      <c r="B6850" s="26">
        <v>44178</v>
      </c>
      <c r="C6850" s="4">
        <v>1</v>
      </c>
      <c r="D6850" s="29">
        <f t="shared" si="563"/>
        <v>197</v>
      </c>
      <c r="E6850" s="4">
        <v>0</v>
      </c>
      <c r="F6850" s="129">
        <f t="shared" si="564"/>
        <v>3</v>
      </c>
      <c r="I6850" s="88"/>
    </row>
    <row r="6851" spans="1:10" x14ac:dyDescent="0.25">
      <c r="A6851" s="140" t="s">
        <v>39</v>
      </c>
      <c r="B6851" s="26">
        <v>44178</v>
      </c>
      <c r="C6851" s="4">
        <v>1</v>
      </c>
      <c r="D6851" s="29">
        <f t="shared" si="563"/>
        <v>18449</v>
      </c>
      <c r="E6851" s="4">
        <v>0</v>
      </c>
      <c r="F6851" s="129">
        <f t="shared" si="564"/>
        <v>854</v>
      </c>
      <c r="I6851" s="88"/>
    </row>
    <row r="6852" spans="1:10" x14ac:dyDescent="0.25">
      <c r="A6852" s="140" t="s">
        <v>40</v>
      </c>
      <c r="B6852" s="26">
        <v>44178</v>
      </c>
      <c r="C6852" s="4">
        <v>120</v>
      </c>
      <c r="D6852" s="29">
        <f t="shared" si="563"/>
        <v>6970</v>
      </c>
      <c r="E6852" s="4">
        <v>0</v>
      </c>
      <c r="F6852" s="129">
        <f t="shared" si="564"/>
        <v>99</v>
      </c>
      <c r="I6852" s="88"/>
    </row>
    <row r="6853" spans="1:10" x14ac:dyDescent="0.25">
      <c r="A6853" s="140" t="s">
        <v>28</v>
      </c>
      <c r="B6853" s="26">
        <v>44178</v>
      </c>
      <c r="C6853" s="4">
        <v>11</v>
      </c>
      <c r="D6853" s="29">
        <f t="shared" si="563"/>
        <v>8934</v>
      </c>
      <c r="E6853" s="4">
        <v>1</v>
      </c>
      <c r="F6853" s="129">
        <f t="shared" si="564"/>
        <v>325</v>
      </c>
      <c r="I6853" s="88"/>
    </row>
    <row r="6854" spans="1:10" x14ac:dyDescent="0.25">
      <c r="A6854" s="140" t="s">
        <v>24</v>
      </c>
      <c r="B6854" s="26">
        <v>44178</v>
      </c>
      <c r="C6854" s="4">
        <v>120</v>
      </c>
      <c r="D6854" s="29">
        <f t="shared" si="563"/>
        <v>58258</v>
      </c>
      <c r="E6854" s="4">
        <v>0</v>
      </c>
      <c r="F6854" s="129">
        <f t="shared" si="564"/>
        <v>1174</v>
      </c>
      <c r="I6854" s="88"/>
    </row>
    <row r="6855" spans="1:10" x14ac:dyDescent="0.25">
      <c r="A6855" s="140" t="s">
        <v>30</v>
      </c>
      <c r="B6855" s="26">
        <v>44178</v>
      </c>
      <c r="C6855" s="4">
        <v>28</v>
      </c>
      <c r="D6855" s="29">
        <f t="shared" si="563"/>
        <v>683</v>
      </c>
      <c r="E6855" s="4">
        <v>0</v>
      </c>
      <c r="F6855" s="129">
        <f t="shared" si="564"/>
        <v>9</v>
      </c>
      <c r="I6855" s="88"/>
    </row>
    <row r="6856" spans="1:10" x14ac:dyDescent="0.25">
      <c r="A6856" s="140" t="s">
        <v>26</v>
      </c>
      <c r="B6856" s="26">
        <v>44178</v>
      </c>
      <c r="C6856" s="4">
        <v>104</v>
      </c>
      <c r="D6856" s="29">
        <f t="shared" si="563"/>
        <v>36920</v>
      </c>
      <c r="E6856" s="4">
        <v>0</v>
      </c>
      <c r="F6856" s="129">
        <f t="shared" si="564"/>
        <v>675</v>
      </c>
      <c r="I6856" s="88"/>
    </row>
    <row r="6857" spans="1:10" x14ac:dyDescent="0.25">
      <c r="A6857" s="140" t="s">
        <v>25</v>
      </c>
      <c r="B6857" s="26">
        <v>44178</v>
      </c>
      <c r="C6857" s="4">
        <v>158</v>
      </c>
      <c r="D6857" s="29">
        <f t="shared" si="563"/>
        <v>34238</v>
      </c>
      <c r="E6857" s="4">
        <v>0</v>
      </c>
      <c r="F6857" s="129">
        <f t="shared" si="564"/>
        <v>839</v>
      </c>
      <c r="I6857" s="88"/>
    </row>
    <row r="6858" spans="1:10" x14ac:dyDescent="0.25">
      <c r="A6858" s="140" t="s">
        <v>41</v>
      </c>
      <c r="B6858" s="26">
        <v>44178</v>
      </c>
      <c r="C6858" s="4">
        <v>28</v>
      </c>
      <c r="D6858" s="29">
        <f t="shared" si="563"/>
        <v>21578</v>
      </c>
      <c r="E6858" s="4">
        <v>0</v>
      </c>
      <c r="F6858" s="129">
        <f t="shared" si="564"/>
        <v>1012</v>
      </c>
      <c r="I6858" s="88"/>
    </row>
    <row r="6859" spans="1:10" x14ac:dyDescent="0.25">
      <c r="A6859" s="140" t="s">
        <v>42</v>
      </c>
      <c r="B6859" s="26">
        <v>44178</v>
      </c>
      <c r="C6859" s="4">
        <v>28</v>
      </c>
      <c r="D6859" s="29">
        <f t="shared" si="563"/>
        <v>9249</v>
      </c>
      <c r="E6859" s="4">
        <v>0</v>
      </c>
      <c r="F6859" s="129">
        <f t="shared" si="564"/>
        <v>174</v>
      </c>
      <c r="I6859" s="88"/>
    </row>
    <row r="6860" spans="1:10" x14ac:dyDescent="0.25">
      <c r="A6860" s="140" t="s">
        <v>43</v>
      </c>
      <c r="B6860" s="26">
        <v>44178</v>
      </c>
      <c r="C6860" s="4">
        <v>27</v>
      </c>
      <c r="D6860" s="29">
        <f t="shared" si="563"/>
        <v>15485</v>
      </c>
      <c r="E6860" s="4">
        <v>0</v>
      </c>
      <c r="F6860" s="129">
        <f t="shared" si="564"/>
        <v>250</v>
      </c>
      <c r="I6860" s="88"/>
    </row>
    <row r="6861" spans="1:10" x14ac:dyDescent="0.25">
      <c r="A6861" s="140" t="s">
        <v>44</v>
      </c>
      <c r="B6861" s="26">
        <v>44178</v>
      </c>
      <c r="C6861" s="4">
        <v>203</v>
      </c>
      <c r="D6861" s="29">
        <f t="shared" si="563"/>
        <v>18837</v>
      </c>
      <c r="E6861" s="4">
        <v>2</v>
      </c>
      <c r="F6861" s="129">
        <f t="shared" si="564"/>
        <v>331</v>
      </c>
      <c r="I6861" s="88"/>
      <c r="J6861" s="88"/>
    </row>
    <row r="6862" spans="1:10" x14ac:dyDescent="0.25">
      <c r="A6862" s="140" t="s">
        <v>29</v>
      </c>
      <c r="B6862" s="26">
        <v>44178</v>
      </c>
      <c r="C6862" s="4">
        <v>632</v>
      </c>
      <c r="D6862" s="29">
        <f t="shared" si="563"/>
        <v>160080</v>
      </c>
      <c r="E6862" s="4">
        <v>9</v>
      </c>
      <c r="F6862" s="129">
        <f t="shared" si="564"/>
        <v>2547</v>
      </c>
      <c r="I6862" s="88"/>
      <c r="J6862" s="88"/>
    </row>
    <row r="6863" spans="1:10" x14ac:dyDescent="0.25">
      <c r="A6863" s="140" t="s">
        <v>45</v>
      </c>
      <c r="B6863" s="26">
        <v>44178</v>
      </c>
      <c r="C6863" s="4">
        <v>45</v>
      </c>
      <c r="D6863" s="29">
        <f t="shared" si="563"/>
        <v>16488</v>
      </c>
      <c r="E6863" s="4">
        <v>0</v>
      </c>
      <c r="F6863" s="129">
        <f t="shared" si="564"/>
        <v>206</v>
      </c>
      <c r="I6863" s="88"/>
      <c r="J6863" s="88"/>
    </row>
    <row r="6864" spans="1:10" x14ac:dyDescent="0.25">
      <c r="A6864" s="140" t="s">
        <v>46</v>
      </c>
      <c r="B6864" s="26">
        <v>44178</v>
      </c>
      <c r="C6864" s="4">
        <v>75</v>
      </c>
      <c r="D6864" s="29">
        <f t="shared" si="563"/>
        <v>17505</v>
      </c>
      <c r="E6864" s="4">
        <v>0</v>
      </c>
      <c r="F6864" s="129">
        <f t="shared" si="564"/>
        <v>242</v>
      </c>
      <c r="I6864" s="88"/>
      <c r="J6864" s="88"/>
    </row>
    <row r="6865" spans="1:10" ht="15.75" thickBot="1" x14ac:dyDescent="0.3">
      <c r="A6865" s="141" t="s">
        <v>47</v>
      </c>
      <c r="B6865" s="26">
        <v>44178</v>
      </c>
      <c r="C6865" s="4">
        <v>80</v>
      </c>
      <c r="D6865" s="132">
        <f t="shared" si="563"/>
        <v>68395</v>
      </c>
      <c r="E6865" s="4">
        <v>0</v>
      </c>
      <c r="F6865" s="130">
        <f t="shared" si="564"/>
        <v>1292</v>
      </c>
      <c r="I6865" s="88"/>
      <c r="J6865" s="88"/>
    </row>
    <row r="6866" spans="1:10" x14ac:dyDescent="0.25">
      <c r="A6866" s="64" t="s">
        <v>22</v>
      </c>
      <c r="B6866" s="26">
        <v>44179</v>
      </c>
      <c r="C6866" s="4">
        <v>1532</v>
      </c>
      <c r="D6866" s="131">
        <f t="shared" si="563"/>
        <v>639561</v>
      </c>
      <c r="E6866" s="4">
        <v>121</v>
      </c>
      <c r="F6866" s="128">
        <f t="shared" si="564"/>
        <v>21536</v>
      </c>
      <c r="J6866" s="88"/>
    </row>
    <row r="6867" spans="1:10" x14ac:dyDescent="0.25">
      <c r="A6867" s="140" t="s">
        <v>20</v>
      </c>
      <c r="B6867" s="26">
        <v>44179</v>
      </c>
      <c r="C6867" s="4">
        <v>416</v>
      </c>
      <c r="D6867" s="29">
        <f t="shared" si="563"/>
        <v>163225</v>
      </c>
      <c r="E6867" s="4">
        <v>7</v>
      </c>
      <c r="F6867" s="129">
        <f t="shared" si="564"/>
        <v>5312</v>
      </c>
      <c r="J6867" s="88"/>
    </row>
    <row r="6868" spans="1:10" x14ac:dyDescent="0.25">
      <c r="A6868" s="140" t="s">
        <v>35</v>
      </c>
      <c r="B6868" s="26">
        <v>44179</v>
      </c>
      <c r="C6868" s="4">
        <v>34</v>
      </c>
      <c r="D6868" s="29">
        <f t="shared" si="563"/>
        <v>2171</v>
      </c>
      <c r="E6868" s="4">
        <v>0</v>
      </c>
      <c r="F6868" s="129">
        <f t="shared" si="564"/>
        <v>17</v>
      </c>
      <c r="J6868" s="88"/>
    </row>
    <row r="6869" spans="1:10" x14ac:dyDescent="0.25">
      <c r="A6869" s="140" t="s">
        <v>21</v>
      </c>
      <c r="B6869" s="26">
        <v>44179</v>
      </c>
      <c r="C6869" s="4">
        <v>166</v>
      </c>
      <c r="D6869" s="29">
        <f t="shared" si="563"/>
        <v>21868</v>
      </c>
      <c r="E6869" s="4">
        <v>7</v>
      </c>
      <c r="F6869" s="129">
        <f t="shared" si="564"/>
        <v>623</v>
      </c>
      <c r="J6869" s="88"/>
    </row>
    <row r="6870" spans="1:10" x14ac:dyDescent="0.25">
      <c r="A6870" s="140" t="s">
        <v>36</v>
      </c>
      <c r="B6870" s="26">
        <v>44179</v>
      </c>
      <c r="C6870" s="4">
        <v>232</v>
      </c>
      <c r="D6870" s="29">
        <f t="shared" si="563"/>
        <v>26301</v>
      </c>
      <c r="E6870" s="4">
        <v>13</v>
      </c>
      <c r="F6870" s="129">
        <f t="shared" si="564"/>
        <v>449</v>
      </c>
      <c r="J6870" s="88"/>
    </row>
    <row r="6871" spans="1:10" x14ac:dyDescent="0.25">
      <c r="A6871" s="140" t="s">
        <v>27</v>
      </c>
      <c r="B6871" s="26">
        <v>44179</v>
      </c>
      <c r="C6871" s="4">
        <v>234</v>
      </c>
      <c r="D6871" s="29">
        <f t="shared" si="563"/>
        <v>120015</v>
      </c>
      <c r="E6871" s="4">
        <v>30</v>
      </c>
      <c r="F6871" s="129">
        <f t="shared" si="564"/>
        <v>2286</v>
      </c>
      <c r="J6871" s="88"/>
    </row>
    <row r="6872" spans="1:10" x14ac:dyDescent="0.25">
      <c r="A6872" s="140" t="s">
        <v>37</v>
      </c>
      <c r="B6872" s="26">
        <v>44179</v>
      </c>
      <c r="C6872" s="4">
        <v>92</v>
      </c>
      <c r="D6872" s="29">
        <f t="shared" si="563"/>
        <v>9640</v>
      </c>
      <c r="E6872" s="4">
        <v>2</v>
      </c>
      <c r="F6872" s="129">
        <f t="shared" si="564"/>
        <v>137</v>
      </c>
      <c r="J6872" s="88"/>
    </row>
    <row r="6873" spans="1:10" x14ac:dyDescent="0.25">
      <c r="A6873" s="140" t="s">
        <v>38</v>
      </c>
      <c r="B6873" s="26">
        <v>44179</v>
      </c>
      <c r="C6873" s="4">
        <v>73</v>
      </c>
      <c r="D6873" s="29">
        <f t="shared" si="563"/>
        <v>25792</v>
      </c>
      <c r="E6873" s="4">
        <v>8</v>
      </c>
      <c r="F6873" s="129">
        <f t="shared" si="564"/>
        <v>529</v>
      </c>
      <c r="J6873" s="88"/>
    </row>
    <row r="6874" spans="1:10" x14ac:dyDescent="0.25">
      <c r="A6874" s="140" t="s">
        <v>48</v>
      </c>
      <c r="B6874" s="26">
        <v>44179</v>
      </c>
      <c r="C6874" s="4">
        <v>1</v>
      </c>
      <c r="D6874" s="29">
        <f t="shared" si="563"/>
        <v>198</v>
      </c>
      <c r="E6874" s="4">
        <v>0</v>
      </c>
      <c r="F6874" s="129">
        <f t="shared" si="564"/>
        <v>3</v>
      </c>
      <c r="J6874" s="88"/>
    </row>
    <row r="6875" spans="1:10" x14ac:dyDescent="0.25">
      <c r="A6875" s="140" t="s">
        <v>39</v>
      </c>
      <c r="B6875" s="26">
        <v>44179</v>
      </c>
      <c r="C6875" s="4">
        <v>6</v>
      </c>
      <c r="D6875" s="29">
        <f t="shared" si="563"/>
        <v>18455</v>
      </c>
      <c r="E6875" s="4">
        <v>0</v>
      </c>
      <c r="F6875" s="129">
        <f t="shared" si="564"/>
        <v>854</v>
      </c>
      <c r="J6875" s="88"/>
    </row>
    <row r="6876" spans="1:10" x14ac:dyDescent="0.25">
      <c r="A6876" s="140" t="s">
        <v>40</v>
      </c>
      <c r="B6876" s="26">
        <v>44179</v>
      </c>
      <c r="C6876" s="4">
        <v>148</v>
      </c>
      <c r="D6876" s="29">
        <f t="shared" si="563"/>
        <v>7118</v>
      </c>
      <c r="E6876" s="4">
        <v>5</v>
      </c>
      <c r="F6876" s="129">
        <f t="shared" si="564"/>
        <v>104</v>
      </c>
      <c r="J6876" s="88"/>
    </row>
    <row r="6877" spans="1:10" x14ac:dyDescent="0.25">
      <c r="A6877" s="140" t="s">
        <v>28</v>
      </c>
      <c r="B6877" s="26">
        <v>44179</v>
      </c>
      <c r="C6877" s="4">
        <v>7</v>
      </c>
      <c r="D6877" s="29">
        <f t="shared" si="563"/>
        <v>8941</v>
      </c>
      <c r="E6877" s="4">
        <v>0</v>
      </c>
      <c r="F6877" s="129">
        <f t="shared" si="564"/>
        <v>325</v>
      </c>
      <c r="J6877" s="88"/>
    </row>
    <row r="6878" spans="1:10" x14ac:dyDescent="0.25">
      <c r="A6878" s="140" t="s">
        <v>24</v>
      </c>
      <c r="B6878" s="26">
        <v>44179</v>
      </c>
      <c r="C6878" s="4">
        <v>108</v>
      </c>
      <c r="D6878" s="29">
        <f t="shared" si="563"/>
        <v>58366</v>
      </c>
      <c r="E6878" s="4">
        <v>4</v>
      </c>
      <c r="F6878" s="129">
        <f t="shared" si="564"/>
        <v>1178</v>
      </c>
      <c r="J6878" s="88"/>
    </row>
    <row r="6879" spans="1:10" x14ac:dyDescent="0.25">
      <c r="A6879" s="140" t="s">
        <v>30</v>
      </c>
      <c r="B6879" s="26">
        <v>44179</v>
      </c>
      <c r="C6879" s="4">
        <v>2</v>
      </c>
      <c r="D6879" s="29">
        <f t="shared" si="563"/>
        <v>685</v>
      </c>
      <c r="E6879" s="4">
        <v>1</v>
      </c>
      <c r="F6879" s="129">
        <f t="shared" si="564"/>
        <v>10</v>
      </c>
      <c r="J6879" s="88"/>
    </row>
    <row r="6880" spans="1:10" x14ac:dyDescent="0.25">
      <c r="A6880" s="140" t="s">
        <v>26</v>
      </c>
      <c r="B6880" s="26">
        <v>44179</v>
      </c>
      <c r="C6880" s="4">
        <v>172</v>
      </c>
      <c r="D6880" s="29">
        <f t="shared" si="563"/>
        <v>37092</v>
      </c>
      <c r="E6880" s="4">
        <v>0</v>
      </c>
      <c r="F6880" s="129">
        <f t="shared" si="564"/>
        <v>675</v>
      </c>
      <c r="J6880" s="88"/>
    </row>
    <row r="6881" spans="1:10" x14ac:dyDescent="0.25">
      <c r="A6881" s="140" t="s">
        <v>25</v>
      </c>
      <c r="B6881" s="26">
        <v>44179</v>
      </c>
      <c r="C6881" s="4">
        <v>133</v>
      </c>
      <c r="D6881" s="29">
        <f t="shared" si="563"/>
        <v>34371</v>
      </c>
      <c r="E6881" s="4">
        <v>5</v>
      </c>
      <c r="F6881" s="129">
        <f t="shared" si="564"/>
        <v>844</v>
      </c>
      <c r="J6881" s="88"/>
    </row>
    <row r="6882" spans="1:10" x14ac:dyDescent="0.25">
      <c r="A6882" s="140" t="s">
        <v>41</v>
      </c>
      <c r="B6882" s="26">
        <v>44179</v>
      </c>
      <c r="C6882" s="4">
        <v>36</v>
      </c>
      <c r="D6882" s="29">
        <f t="shared" si="563"/>
        <v>21614</v>
      </c>
      <c r="E6882" s="4">
        <v>2</v>
      </c>
      <c r="F6882" s="129">
        <f t="shared" si="564"/>
        <v>1014</v>
      </c>
      <c r="J6882" s="88"/>
    </row>
    <row r="6883" spans="1:10" x14ac:dyDescent="0.25">
      <c r="A6883" s="140" t="s">
        <v>42</v>
      </c>
      <c r="B6883" s="26">
        <v>44179</v>
      </c>
      <c r="C6883" s="4">
        <v>232</v>
      </c>
      <c r="D6883" s="29">
        <f t="shared" ref="D6883:D6946" si="565">C6883+D6859</f>
        <v>9481</v>
      </c>
      <c r="E6883" s="4">
        <v>22</v>
      </c>
      <c r="F6883" s="129">
        <f t="shared" ref="F6883:F6946" si="566">E6883+F6859</f>
        <v>196</v>
      </c>
      <c r="J6883" s="88"/>
    </row>
    <row r="6884" spans="1:10" x14ac:dyDescent="0.25">
      <c r="A6884" s="140" t="s">
        <v>43</v>
      </c>
      <c r="B6884" s="26">
        <v>44179</v>
      </c>
      <c r="C6884" s="4">
        <v>58</v>
      </c>
      <c r="D6884" s="29">
        <f t="shared" si="565"/>
        <v>15543</v>
      </c>
      <c r="E6884" s="4">
        <v>3</v>
      </c>
      <c r="F6884" s="129">
        <f t="shared" si="566"/>
        <v>253</v>
      </c>
      <c r="J6884" s="88"/>
    </row>
    <row r="6885" spans="1:10" x14ac:dyDescent="0.25">
      <c r="A6885" s="140" t="s">
        <v>44</v>
      </c>
      <c r="B6885" s="26">
        <v>44179</v>
      </c>
      <c r="C6885" s="4">
        <v>177</v>
      </c>
      <c r="D6885" s="29">
        <f t="shared" si="565"/>
        <v>19014</v>
      </c>
      <c r="E6885" s="4">
        <v>5</v>
      </c>
      <c r="F6885" s="129">
        <f t="shared" si="566"/>
        <v>336</v>
      </c>
      <c r="J6885" s="88"/>
    </row>
    <row r="6886" spans="1:10" x14ac:dyDescent="0.25">
      <c r="A6886" s="140" t="s">
        <v>29</v>
      </c>
      <c r="B6886" s="26">
        <v>44179</v>
      </c>
      <c r="C6886" s="4">
        <v>741</v>
      </c>
      <c r="D6886" s="29">
        <f t="shared" si="565"/>
        <v>160821</v>
      </c>
      <c r="E6886" s="4">
        <v>29</v>
      </c>
      <c r="F6886" s="129">
        <f t="shared" si="566"/>
        <v>2576</v>
      </c>
      <c r="J6886" s="88"/>
    </row>
    <row r="6887" spans="1:10" x14ac:dyDescent="0.25">
      <c r="A6887" s="140" t="s">
        <v>45</v>
      </c>
      <c r="B6887" s="26">
        <v>44179</v>
      </c>
      <c r="C6887" s="4">
        <v>44</v>
      </c>
      <c r="D6887" s="29">
        <f t="shared" si="565"/>
        <v>16532</v>
      </c>
      <c r="E6887" s="4">
        <v>2</v>
      </c>
      <c r="F6887" s="129">
        <f t="shared" si="566"/>
        <v>208</v>
      </c>
      <c r="J6887" s="88"/>
    </row>
    <row r="6888" spans="1:10" x14ac:dyDescent="0.25">
      <c r="A6888" s="140" t="s">
        <v>46</v>
      </c>
      <c r="B6888" s="26">
        <v>44179</v>
      </c>
      <c r="C6888" s="4">
        <v>172</v>
      </c>
      <c r="D6888" s="29">
        <f t="shared" si="565"/>
        <v>17677</v>
      </c>
      <c r="E6888" s="4">
        <v>0</v>
      </c>
      <c r="F6888" s="129">
        <f t="shared" si="566"/>
        <v>242</v>
      </c>
      <c r="J6888" s="88"/>
    </row>
    <row r="6889" spans="1:10" ht="15.75" thickBot="1" x14ac:dyDescent="0.3">
      <c r="A6889" s="141" t="s">
        <v>47</v>
      </c>
      <c r="B6889" s="26">
        <v>44179</v>
      </c>
      <c r="C6889" s="4">
        <v>246</v>
      </c>
      <c r="D6889" s="132">
        <f t="shared" si="565"/>
        <v>68641</v>
      </c>
      <c r="E6889" s="4">
        <v>9</v>
      </c>
      <c r="F6889" s="130">
        <f t="shared" si="566"/>
        <v>1301</v>
      </c>
    </row>
    <row r="6890" spans="1:10" x14ac:dyDescent="0.25">
      <c r="A6890" s="64" t="s">
        <v>22</v>
      </c>
      <c r="B6890" s="26">
        <v>44180</v>
      </c>
      <c r="C6890" s="4">
        <v>2226</v>
      </c>
      <c r="D6890" s="131">
        <f t="shared" si="565"/>
        <v>641787</v>
      </c>
      <c r="E6890" s="4">
        <v>25</v>
      </c>
      <c r="F6890" s="128">
        <f t="shared" si="566"/>
        <v>21561</v>
      </c>
    </row>
    <row r="6891" spans="1:10" x14ac:dyDescent="0.25">
      <c r="A6891" s="140" t="s">
        <v>20</v>
      </c>
      <c r="B6891" s="26">
        <v>44180</v>
      </c>
      <c r="C6891" s="4">
        <v>483</v>
      </c>
      <c r="D6891" s="29">
        <f t="shared" si="565"/>
        <v>163708</v>
      </c>
      <c r="E6891" s="4">
        <v>8</v>
      </c>
      <c r="F6891" s="129">
        <f t="shared" si="566"/>
        <v>5320</v>
      </c>
    </row>
    <row r="6892" spans="1:10" x14ac:dyDescent="0.25">
      <c r="A6892" s="140" t="s">
        <v>35</v>
      </c>
      <c r="B6892" s="26">
        <v>44180</v>
      </c>
      <c r="C6892" s="4">
        <v>19</v>
      </c>
      <c r="D6892" s="29">
        <f t="shared" si="565"/>
        <v>2190</v>
      </c>
      <c r="F6892" s="129">
        <f t="shared" si="566"/>
        <v>17</v>
      </c>
    </row>
    <row r="6893" spans="1:10" x14ac:dyDescent="0.25">
      <c r="A6893" s="140" t="s">
        <v>21</v>
      </c>
      <c r="B6893" s="26">
        <v>44180</v>
      </c>
      <c r="C6893" s="4">
        <v>160</v>
      </c>
      <c r="D6893" s="29">
        <f t="shared" si="565"/>
        <v>22028</v>
      </c>
      <c r="E6893" s="4">
        <v>7</v>
      </c>
      <c r="F6893" s="129">
        <f t="shared" si="566"/>
        <v>630</v>
      </c>
    </row>
    <row r="6894" spans="1:10" x14ac:dyDescent="0.25">
      <c r="A6894" s="140" t="s">
        <v>36</v>
      </c>
      <c r="B6894" s="26">
        <v>44180</v>
      </c>
      <c r="C6894" s="4">
        <v>358</v>
      </c>
      <c r="D6894" s="29">
        <f t="shared" si="565"/>
        <v>26659</v>
      </c>
      <c r="E6894" s="4">
        <v>11</v>
      </c>
      <c r="F6894" s="129">
        <f t="shared" si="566"/>
        <v>460</v>
      </c>
    </row>
    <row r="6895" spans="1:10" x14ac:dyDescent="0.25">
      <c r="A6895" s="140" t="s">
        <v>27</v>
      </c>
      <c r="B6895" s="26">
        <v>44180</v>
      </c>
      <c r="C6895" s="4">
        <v>386</v>
      </c>
      <c r="D6895" s="29">
        <f t="shared" si="565"/>
        <v>120401</v>
      </c>
      <c r="E6895" s="4">
        <v>33</v>
      </c>
      <c r="F6895" s="129">
        <f t="shared" si="566"/>
        <v>2319</v>
      </c>
    </row>
    <row r="6896" spans="1:10" x14ac:dyDescent="0.25">
      <c r="A6896" s="140" t="s">
        <v>37</v>
      </c>
      <c r="B6896" s="26">
        <v>44180</v>
      </c>
      <c r="C6896" s="4">
        <v>156</v>
      </c>
      <c r="D6896" s="29">
        <f t="shared" si="565"/>
        <v>9796</v>
      </c>
      <c r="E6896" s="4">
        <v>1</v>
      </c>
      <c r="F6896" s="129">
        <f t="shared" si="566"/>
        <v>138</v>
      </c>
    </row>
    <row r="6897" spans="1:6" x14ac:dyDescent="0.25">
      <c r="A6897" s="140" t="s">
        <v>38</v>
      </c>
      <c r="B6897" s="26">
        <v>44180</v>
      </c>
      <c r="C6897" s="4">
        <v>135</v>
      </c>
      <c r="D6897" s="29">
        <f t="shared" si="565"/>
        <v>25927</v>
      </c>
      <c r="E6897" s="4">
        <v>6</v>
      </c>
      <c r="F6897" s="129">
        <f t="shared" si="566"/>
        <v>535</v>
      </c>
    </row>
    <row r="6898" spans="1:6" x14ac:dyDescent="0.25">
      <c r="A6898" s="140" t="s">
        <v>48</v>
      </c>
      <c r="B6898" s="26">
        <v>44180</v>
      </c>
      <c r="C6898" s="4">
        <v>-1</v>
      </c>
      <c r="D6898" s="29">
        <f t="shared" si="565"/>
        <v>197</v>
      </c>
      <c r="F6898" s="129">
        <f t="shared" si="566"/>
        <v>3</v>
      </c>
    </row>
    <row r="6899" spans="1:6" x14ac:dyDescent="0.25">
      <c r="A6899" s="140" t="s">
        <v>39</v>
      </c>
      <c r="B6899" s="26">
        <v>44180</v>
      </c>
      <c r="C6899" s="4">
        <v>4</v>
      </c>
      <c r="D6899" s="29">
        <f t="shared" si="565"/>
        <v>18459</v>
      </c>
      <c r="F6899" s="129">
        <f t="shared" si="566"/>
        <v>854</v>
      </c>
    </row>
    <row r="6900" spans="1:6" x14ac:dyDescent="0.25">
      <c r="A6900" s="140" t="s">
        <v>40</v>
      </c>
      <c r="B6900" s="26">
        <v>44180</v>
      </c>
      <c r="C6900" s="4">
        <v>163</v>
      </c>
      <c r="D6900" s="29">
        <f t="shared" si="565"/>
        <v>7281</v>
      </c>
      <c r="F6900" s="129">
        <f t="shared" si="566"/>
        <v>104</v>
      </c>
    </row>
    <row r="6901" spans="1:6" x14ac:dyDescent="0.25">
      <c r="A6901" s="140" t="s">
        <v>28</v>
      </c>
      <c r="B6901" s="26">
        <v>44180</v>
      </c>
      <c r="C6901" s="4">
        <v>9</v>
      </c>
      <c r="D6901" s="29">
        <f t="shared" si="565"/>
        <v>8950</v>
      </c>
      <c r="F6901" s="129">
        <f t="shared" si="566"/>
        <v>325</v>
      </c>
    </row>
    <row r="6902" spans="1:6" x14ac:dyDescent="0.25">
      <c r="A6902" s="140" t="s">
        <v>24</v>
      </c>
      <c r="B6902" s="26">
        <v>44180</v>
      </c>
      <c r="C6902" s="4">
        <v>160</v>
      </c>
      <c r="D6902" s="29">
        <f t="shared" si="565"/>
        <v>58526</v>
      </c>
      <c r="E6902" s="4">
        <v>6</v>
      </c>
      <c r="F6902" s="129">
        <f t="shared" si="566"/>
        <v>1184</v>
      </c>
    </row>
    <row r="6903" spans="1:6" x14ac:dyDescent="0.25">
      <c r="A6903" s="140" t="s">
        <v>30</v>
      </c>
      <c r="B6903" s="26">
        <v>44180</v>
      </c>
      <c r="C6903" s="4">
        <v>18</v>
      </c>
      <c r="D6903" s="29">
        <f t="shared" si="565"/>
        <v>703</v>
      </c>
      <c r="E6903" s="4">
        <v>1</v>
      </c>
      <c r="F6903" s="129">
        <f t="shared" si="566"/>
        <v>11</v>
      </c>
    </row>
    <row r="6904" spans="1:6" x14ac:dyDescent="0.25">
      <c r="A6904" s="140" t="s">
        <v>26</v>
      </c>
      <c r="B6904" s="26">
        <v>44180</v>
      </c>
      <c r="C6904" s="4">
        <v>247</v>
      </c>
      <c r="D6904" s="29">
        <f t="shared" si="565"/>
        <v>37339</v>
      </c>
      <c r="E6904" s="4">
        <v>7</v>
      </c>
      <c r="F6904" s="129">
        <f t="shared" si="566"/>
        <v>682</v>
      </c>
    </row>
    <row r="6905" spans="1:6" x14ac:dyDescent="0.25">
      <c r="A6905" s="140" t="s">
        <v>25</v>
      </c>
      <c r="B6905" s="26">
        <v>44180</v>
      </c>
      <c r="C6905" s="4">
        <v>286</v>
      </c>
      <c r="D6905" s="29">
        <f t="shared" si="565"/>
        <v>34657</v>
      </c>
      <c r="E6905" s="4">
        <v>4</v>
      </c>
      <c r="F6905" s="129">
        <f t="shared" si="566"/>
        <v>848</v>
      </c>
    </row>
    <row r="6906" spans="1:6" x14ac:dyDescent="0.25">
      <c r="A6906" s="140" t="s">
        <v>41</v>
      </c>
      <c r="B6906" s="26">
        <v>44180</v>
      </c>
      <c r="C6906" s="4">
        <v>65</v>
      </c>
      <c r="D6906" s="29">
        <f t="shared" si="565"/>
        <v>21679</v>
      </c>
      <c r="E6906" s="4">
        <v>1</v>
      </c>
      <c r="F6906" s="129">
        <f t="shared" si="566"/>
        <v>1015</v>
      </c>
    </row>
    <row r="6907" spans="1:6" x14ac:dyDescent="0.25">
      <c r="A6907" s="140" t="s">
        <v>42</v>
      </c>
      <c r="B6907" s="26">
        <v>44180</v>
      </c>
      <c r="C6907" s="4">
        <v>204</v>
      </c>
      <c r="D6907" s="29">
        <f t="shared" si="565"/>
        <v>9685</v>
      </c>
      <c r="F6907" s="129">
        <f t="shared" si="566"/>
        <v>196</v>
      </c>
    </row>
    <row r="6908" spans="1:6" x14ac:dyDescent="0.25">
      <c r="A6908" s="140" t="s">
        <v>43</v>
      </c>
      <c r="B6908" s="26">
        <v>44180</v>
      </c>
      <c r="C6908" s="4">
        <v>101</v>
      </c>
      <c r="D6908" s="29">
        <f t="shared" si="565"/>
        <v>15644</v>
      </c>
      <c r="E6908" s="4">
        <v>4</v>
      </c>
      <c r="F6908" s="129">
        <f t="shared" si="566"/>
        <v>257</v>
      </c>
    </row>
    <row r="6909" spans="1:6" x14ac:dyDescent="0.25">
      <c r="A6909" s="140" t="s">
        <v>44</v>
      </c>
      <c r="B6909" s="26">
        <v>44180</v>
      </c>
      <c r="C6909" s="4">
        <v>332</v>
      </c>
      <c r="D6909" s="29">
        <f t="shared" si="565"/>
        <v>19346</v>
      </c>
      <c r="E6909" s="4">
        <v>6</v>
      </c>
      <c r="F6909" s="129">
        <f t="shared" si="566"/>
        <v>342</v>
      </c>
    </row>
    <row r="6910" spans="1:6" x14ac:dyDescent="0.25">
      <c r="A6910" s="140" t="s">
        <v>29</v>
      </c>
      <c r="B6910" s="26">
        <v>44180</v>
      </c>
      <c r="C6910" s="4">
        <v>1145</v>
      </c>
      <c r="D6910" s="29">
        <f t="shared" si="565"/>
        <v>161966</v>
      </c>
      <c r="E6910" s="4">
        <v>22</v>
      </c>
      <c r="F6910" s="129">
        <f t="shared" si="566"/>
        <v>2598</v>
      </c>
    </row>
    <row r="6911" spans="1:6" x14ac:dyDescent="0.25">
      <c r="A6911" s="140" t="s">
        <v>45</v>
      </c>
      <c r="B6911" s="26">
        <v>44180</v>
      </c>
      <c r="C6911" s="4">
        <v>39</v>
      </c>
      <c r="D6911" s="29">
        <f t="shared" si="565"/>
        <v>16571</v>
      </c>
      <c r="E6911" s="4">
        <v>2</v>
      </c>
      <c r="F6911" s="129">
        <f t="shared" si="566"/>
        <v>210</v>
      </c>
    </row>
    <row r="6912" spans="1:6" x14ac:dyDescent="0.25">
      <c r="A6912" s="140" t="s">
        <v>46</v>
      </c>
      <c r="B6912" s="26">
        <v>44180</v>
      </c>
      <c r="C6912" s="4">
        <v>72</v>
      </c>
      <c r="D6912" s="29">
        <f t="shared" si="565"/>
        <v>17749</v>
      </c>
      <c r="F6912" s="129">
        <f t="shared" si="566"/>
        <v>242</v>
      </c>
    </row>
    <row r="6913" spans="1:10" ht="15.75" thickBot="1" x14ac:dyDescent="0.3">
      <c r="A6913" s="141" t="s">
        <v>47</v>
      </c>
      <c r="B6913" s="26">
        <v>44180</v>
      </c>
      <c r="C6913" s="4">
        <v>214</v>
      </c>
      <c r="D6913" s="132">
        <f t="shared" si="565"/>
        <v>68855</v>
      </c>
      <c r="E6913" s="4">
        <v>8</v>
      </c>
      <c r="F6913" s="130">
        <f t="shared" si="566"/>
        <v>1309</v>
      </c>
    </row>
    <row r="6914" spans="1:10" x14ac:dyDescent="0.25">
      <c r="A6914" s="64" t="s">
        <v>22</v>
      </c>
      <c r="B6914" s="26">
        <v>44181</v>
      </c>
      <c r="C6914" s="4">
        <v>2321</v>
      </c>
      <c r="D6914" s="131">
        <f t="shared" si="565"/>
        <v>644108</v>
      </c>
      <c r="E6914" s="4">
        <v>38</v>
      </c>
      <c r="F6914" s="128">
        <f t="shared" si="566"/>
        <v>21599</v>
      </c>
    </row>
    <row r="6915" spans="1:10" x14ac:dyDescent="0.25">
      <c r="A6915" s="140" t="s">
        <v>20</v>
      </c>
      <c r="B6915" s="26">
        <v>44181</v>
      </c>
      <c r="C6915" s="4">
        <v>394</v>
      </c>
      <c r="D6915" s="29">
        <f t="shared" si="565"/>
        <v>164102</v>
      </c>
      <c r="E6915" s="4">
        <v>10</v>
      </c>
      <c r="F6915" s="129">
        <f t="shared" si="566"/>
        <v>5330</v>
      </c>
      <c r="J6915" s="88"/>
    </row>
    <row r="6916" spans="1:10" x14ac:dyDescent="0.25">
      <c r="A6916" s="140" t="s">
        <v>35</v>
      </c>
      <c r="B6916" s="26">
        <v>44181</v>
      </c>
      <c r="C6916" s="4">
        <v>20</v>
      </c>
      <c r="D6916" s="29">
        <f t="shared" si="565"/>
        <v>2210</v>
      </c>
      <c r="E6916" s="4">
        <v>0</v>
      </c>
      <c r="F6916" s="129">
        <f t="shared" si="566"/>
        <v>17</v>
      </c>
      <c r="J6916" s="88"/>
    </row>
    <row r="6917" spans="1:10" x14ac:dyDescent="0.25">
      <c r="A6917" s="140" t="s">
        <v>21</v>
      </c>
      <c r="B6917" s="26">
        <v>44181</v>
      </c>
      <c r="C6917" s="4">
        <v>187</v>
      </c>
      <c r="D6917" s="29">
        <f t="shared" si="565"/>
        <v>22215</v>
      </c>
      <c r="E6917" s="4">
        <v>2</v>
      </c>
      <c r="F6917" s="129">
        <f t="shared" si="566"/>
        <v>632</v>
      </c>
      <c r="J6917" s="88"/>
    </row>
    <row r="6918" spans="1:10" x14ac:dyDescent="0.25">
      <c r="A6918" s="140" t="s">
        <v>36</v>
      </c>
      <c r="B6918" s="26">
        <v>44181</v>
      </c>
      <c r="C6918" s="4">
        <v>384</v>
      </c>
      <c r="D6918" s="29">
        <f t="shared" si="565"/>
        <v>27043</v>
      </c>
      <c r="E6918" s="4">
        <v>3</v>
      </c>
      <c r="F6918" s="129">
        <f t="shared" si="566"/>
        <v>463</v>
      </c>
      <c r="J6918" s="88"/>
    </row>
    <row r="6919" spans="1:10" x14ac:dyDescent="0.25">
      <c r="A6919" s="140" t="s">
        <v>27</v>
      </c>
      <c r="B6919" s="26">
        <v>44181</v>
      </c>
      <c r="C6919" s="4">
        <v>528</v>
      </c>
      <c r="D6919" s="29">
        <f t="shared" si="565"/>
        <v>120929</v>
      </c>
      <c r="E6919" s="4">
        <v>21</v>
      </c>
      <c r="F6919" s="129">
        <f t="shared" si="566"/>
        <v>2340</v>
      </c>
      <c r="J6919" s="88"/>
    </row>
    <row r="6920" spans="1:10" x14ac:dyDescent="0.25">
      <c r="A6920" s="140" t="s">
        <v>37</v>
      </c>
      <c r="B6920" s="26">
        <v>44181</v>
      </c>
      <c r="C6920" s="4">
        <v>111</v>
      </c>
      <c r="D6920" s="29">
        <f t="shared" si="565"/>
        <v>9907</v>
      </c>
      <c r="E6920" s="4">
        <v>0</v>
      </c>
      <c r="F6920" s="129">
        <f t="shared" si="566"/>
        <v>138</v>
      </c>
      <c r="J6920" s="88"/>
    </row>
    <row r="6921" spans="1:10" x14ac:dyDescent="0.25">
      <c r="A6921" s="140" t="s">
        <v>38</v>
      </c>
      <c r="B6921" s="26">
        <v>44181</v>
      </c>
      <c r="C6921" s="4">
        <v>242</v>
      </c>
      <c r="D6921" s="29">
        <f t="shared" si="565"/>
        <v>26169</v>
      </c>
      <c r="E6921" s="4">
        <v>8</v>
      </c>
      <c r="F6921" s="129">
        <f t="shared" si="566"/>
        <v>543</v>
      </c>
      <c r="J6921" s="88"/>
    </row>
    <row r="6922" spans="1:10" x14ac:dyDescent="0.25">
      <c r="A6922" s="140" t="s">
        <v>48</v>
      </c>
      <c r="B6922" s="26">
        <v>44181</v>
      </c>
      <c r="C6922" s="4">
        <v>5</v>
      </c>
      <c r="D6922" s="29">
        <f t="shared" si="565"/>
        <v>202</v>
      </c>
      <c r="E6922" s="4">
        <v>0</v>
      </c>
      <c r="F6922" s="129">
        <f t="shared" si="566"/>
        <v>3</v>
      </c>
      <c r="J6922" s="88"/>
    </row>
    <row r="6923" spans="1:10" x14ac:dyDescent="0.25">
      <c r="A6923" s="140" t="s">
        <v>39</v>
      </c>
      <c r="B6923" s="26">
        <v>44181</v>
      </c>
      <c r="C6923" s="4">
        <v>1</v>
      </c>
      <c r="D6923" s="29">
        <f t="shared" si="565"/>
        <v>18460</v>
      </c>
      <c r="E6923" s="4">
        <v>0</v>
      </c>
      <c r="F6923" s="129">
        <f t="shared" si="566"/>
        <v>854</v>
      </c>
      <c r="J6923" s="88"/>
    </row>
    <row r="6924" spans="1:10" x14ac:dyDescent="0.25">
      <c r="A6924" s="140" t="s">
        <v>40</v>
      </c>
      <c r="B6924" s="26">
        <v>44181</v>
      </c>
      <c r="C6924" s="4">
        <v>213</v>
      </c>
      <c r="D6924" s="29">
        <f t="shared" si="565"/>
        <v>7494</v>
      </c>
      <c r="E6924" s="4">
        <v>0</v>
      </c>
      <c r="F6924" s="129">
        <f t="shared" si="566"/>
        <v>104</v>
      </c>
      <c r="J6924" s="88"/>
    </row>
    <row r="6925" spans="1:10" x14ac:dyDescent="0.25">
      <c r="A6925" s="140" t="s">
        <v>28</v>
      </c>
      <c r="B6925" s="26">
        <v>44181</v>
      </c>
      <c r="C6925" s="4">
        <v>13</v>
      </c>
      <c r="D6925" s="29">
        <f t="shared" si="565"/>
        <v>8963</v>
      </c>
      <c r="E6925" s="4">
        <v>4</v>
      </c>
      <c r="F6925" s="129">
        <f t="shared" si="566"/>
        <v>329</v>
      </c>
      <c r="J6925" s="88"/>
    </row>
    <row r="6926" spans="1:10" x14ac:dyDescent="0.25">
      <c r="A6926" s="140" t="s">
        <v>24</v>
      </c>
      <c r="B6926" s="26">
        <v>44181</v>
      </c>
      <c r="C6926" s="4">
        <v>148</v>
      </c>
      <c r="D6926" s="29">
        <f t="shared" si="565"/>
        <v>58674</v>
      </c>
      <c r="E6926" s="4">
        <v>5</v>
      </c>
      <c r="F6926" s="129">
        <f t="shared" si="566"/>
        <v>1189</v>
      </c>
      <c r="J6926" s="88"/>
    </row>
    <row r="6927" spans="1:10" x14ac:dyDescent="0.25">
      <c r="A6927" s="140" t="s">
        <v>30</v>
      </c>
      <c r="B6927" s="26">
        <v>44181</v>
      </c>
      <c r="C6927" s="4">
        <v>45</v>
      </c>
      <c r="D6927" s="29">
        <f t="shared" si="565"/>
        <v>748</v>
      </c>
      <c r="E6927" s="4">
        <v>0</v>
      </c>
      <c r="F6927" s="129">
        <f t="shared" si="566"/>
        <v>11</v>
      </c>
      <c r="J6927" s="88"/>
    </row>
    <row r="6928" spans="1:10" x14ac:dyDescent="0.25">
      <c r="A6928" s="140" t="s">
        <v>26</v>
      </c>
      <c r="B6928" s="26">
        <v>44181</v>
      </c>
      <c r="C6928" s="4">
        <v>-4</v>
      </c>
      <c r="D6928" s="29">
        <f t="shared" si="565"/>
        <v>37335</v>
      </c>
      <c r="E6928" s="4">
        <v>1</v>
      </c>
      <c r="F6928" s="129">
        <f t="shared" si="566"/>
        <v>683</v>
      </c>
      <c r="J6928" s="88"/>
    </row>
    <row r="6929" spans="1:10" x14ac:dyDescent="0.25">
      <c r="A6929" s="140" t="s">
        <v>25</v>
      </c>
      <c r="B6929" s="26">
        <v>44181</v>
      </c>
      <c r="C6929" s="4">
        <v>224</v>
      </c>
      <c r="D6929" s="29">
        <f t="shared" si="565"/>
        <v>34881</v>
      </c>
      <c r="E6929" s="4">
        <v>3</v>
      </c>
      <c r="F6929" s="129">
        <f t="shared" si="566"/>
        <v>851</v>
      </c>
      <c r="J6929" s="88"/>
    </row>
    <row r="6930" spans="1:10" x14ac:dyDescent="0.25">
      <c r="A6930" s="140" t="s">
        <v>41</v>
      </c>
      <c r="B6930" s="26">
        <v>44181</v>
      </c>
      <c r="C6930" s="4">
        <v>53</v>
      </c>
      <c r="D6930" s="29">
        <f t="shared" si="565"/>
        <v>21732</v>
      </c>
      <c r="E6930" s="4">
        <v>5</v>
      </c>
      <c r="F6930" s="129">
        <f t="shared" si="566"/>
        <v>1020</v>
      </c>
      <c r="J6930" s="88"/>
    </row>
    <row r="6931" spans="1:10" x14ac:dyDescent="0.25">
      <c r="A6931" s="140" t="s">
        <v>42</v>
      </c>
      <c r="B6931" s="26">
        <v>44181</v>
      </c>
      <c r="C6931" s="4">
        <v>149</v>
      </c>
      <c r="D6931" s="29">
        <f t="shared" si="565"/>
        <v>9834</v>
      </c>
      <c r="E6931" s="4">
        <v>0</v>
      </c>
      <c r="F6931" s="129">
        <f t="shared" si="566"/>
        <v>196</v>
      </c>
      <c r="J6931" s="88"/>
    </row>
    <row r="6932" spans="1:10" x14ac:dyDescent="0.25">
      <c r="A6932" s="140" t="s">
        <v>43</v>
      </c>
      <c r="B6932" s="26">
        <v>44181</v>
      </c>
      <c r="C6932" s="4">
        <v>84</v>
      </c>
      <c r="D6932" s="29">
        <f t="shared" si="565"/>
        <v>15728</v>
      </c>
      <c r="E6932" s="4">
        <v>11</v>
      </c>
      <c r="F6932" s="129">
        <f t="shared" si="566"/>
        <v>268</v>
      </c>
      <c r="J6932" s="88"/>
    </row>
    <row r="6933" spans="1:10" x14ac:dyDescent="0.25">
      <c r="A6933" s="140" t="s">
        <v>44</v>
      </c>
      <c r="B6933" s="26">
        <v>44181</v>
      </c>
      <c r="C6933" s="4">
        <v>274</v>
      </c>
      <c r="D6933" s="29">
        <f t="shared" si="565"/>
        <v>19620</v>
      </c>
      <c r="E6933" s="4">
        <v>4</v>
      </c>
      <c r="F6933" s="129">
        <f t="shared" si="566"/>
        <v>346</v>
      </c>
      <c r="J6933" s="88"/>
    </row>
    <row r="6934" spans="1:10" x14ac:dyDescent="0.25">
      <c r="A6934" s="140" t="s">
        <v>29</v>
      </c>
      <c r="B6934" s="26">
        <v>44181</v>
      </c>
      <c r="C6934" s="4">
        <v>1121</v>
      </c>
      <c r="D6934" s="29">
        <f t="shared" si="565"/>
        <v>163087</v>
      </c>
      <c r="E6934" s="4">
        <v>43</v>
      </c>
      <c r="F6934" s="129">
        <f t="shared" si="566"/>
        <v>2641</v>
      </c>
      <c r="J6934" s="88"/>
    </row>
    <row r="6935" spans="1:10" x14ac:dyDescent="0.25">
      <c r="A6935" s="140" t="s">
        <v>45</v>
      </c>
      <c r="B6935" s="26">
        <v>44181</v>
      </c>
      <c r="C6935" s="4">
        <v>54</v>
      </c>
      <c r="D6935" s="29">
        <f t="shared" si="565"/>
        <v>16625</v>
      </c>
      <c r="E6935" s="4">
        <v>0</v>
      </c>
      <c r="F6935" s="129">
        <f t="shared" si="566"/>
        <v>210</v>
      </c>
      <c r="J6935" s="88"/>
    </row>
    <row r="6936" spans="1:10" x14ac:dyDescent="0.25">
      <c r="A6936" s="140" t="s">
        <v>46</v>
      </c>
      <c r="B6936" s="26">
        <v>44181</v>
      </c>
      <c r="C6936" s="4">
        <v>48</v>
      </c>
      <c r="D6936" s="29">
        <f t="shared" si="565"/>
        <v>17797</v>
      </c>
      <c r="E6936" s="4">
        <v>0</v>
      </c>
      <c r="F6936" s="129">
        <f t="shared" si="566"/>
        <v>242</v>
      </c>
      <c r="J6936" s="88"/>
    </row>
    <row r="6937" spans="1:10" ht="15.75" thickBot="1" x14ac:dyDescent="0.3">
      <c r="A6937" s="141" t="s">
        <v>47</v>
      </c>
      <c r="B6937" s="26">
        <v>44181</v>
      </c>
      <c r="C6937" s="4">
        <v>228</v>
      </c>
      <c r="D6937" s="132">
        <f t="shared" si="565"/>
        <v>69083</v>
      </c>
      <c r="E6937" s="4">
        <v>4</v>
      </c>
      <c r="F6937" s="130">
        <f t="shared" si="566"/>
        <v>1313</v>
      </c>
      <c r="J6937" s="88"/>
    </row>
    <row r="6938" spans="1:10" x14ac:dyDescent="0.25">
      <c r="A6938" s="64" t="s">
        <v>22</v>
      </c>
      <c r="B6938" s="26">
        <v>44182</v>
      </c>
      <c r="C6938" s="4">
        <v>2250</v>
      </c>
      <c r="D6938" s="131">
        <f t="shared" si="565"/>
        <v>646358</v>
      </c>
      <c r="E6938" s="4">
        <v>55</v>
      </c>
      <c r="F6938" s="128">
        <f t="shared" si="566"/>
        <v>21654</v>
      </c>
      <c r="J6938" s="88"/>
    </row>
    <row r="6939" spans="1:10" x14ac:dyDescent="0.25">
      <c r="A6939" s="140" t="s">
        <v>20</v>
      </c>
      <c r="B6939" s="26">
        <v>44182</v>
      </c>
      <c r="C6939" s="4">
        <v>508</v>
      </c>
      <c r="D6939" s="29">
        <f t="shared" si="565"/>
        <v>164610</v>
      </c>
      <c r="E6939" s="4">
        <v>13</v>
      </c>
      <c r="F6939" s="129">
        <f t="shared" si="566"/>
        <v>5343</v>
      </c>
      <c r="J6939" s="88"/>
    </row>
    <row r="6940" spans="1:10" x14ac:dyDescent="0.25">
      <c r="A6940" s="140" t="s">
        <v>35</v>
      </c>
      <c r="B6940" s="26">
        <v>44182</v>
      </c>
      <c r="C6940" s="4">
        <v>17</v>
      </c>
      <c r="D6940" s="29">
        <f t="shared" si="565"/>
        <v>2227</v>
      </c>
      <c r="E6940" s="4">
        <v>0</v>
      </c>
      <c r="F6940" s="129">
        <f t="shared" si="566"/>
        <v>17</v>
      </c>
      <c r="J6940" s="88"/>
    </row>
    <row r="6941" spans="1:10" x14ac:dyDescent="0.25">
      <c r="A6941" s="140" t="s">
        <v>21</v>
      </c>
      <c r="B6941" s="26">
        <v>44182</v>
      </c>
      <c r="C6941" s="4">
        <v>196</v>
      </c>
      <c r="D6941" s="29">
        <f t="shared" si="565"/>
        <v>22411</v>
      </c>
      <c r="E6941" s="4">
        <v>1</v>
      </c>
      <c r="F6941" s="129">
        <f t="shared" si="566"/>
        <v>633</v>
      </c>
      <c r="J6941" s="88"/>
    </row>
    <row r="6942" spans="1:10" x14ac:dyDescent="0.25">
      <c r="A6942" s="140" t="s">
        <v>36</v>
      </c>
      <c r="B6942" s="26">
        <v>44182</v>
      </c>
      <c r="C6942" s="4">
        <v>417</v>
      </c>
      <c r="D6942" s="29">
        <f t="shared" si="565"/>
        <v>27460</v>
      </c>
      <c r="E6942" s="4">
        <v>6</v>
      </c>
      <c r="F6942" s="129">
        <f t="shared" si="566"/>
        <v>469</v>
      </c>
      <c r="J6942" s="88"/>
    </row>
    <row r="6943" spans="1:10" x14ac:dyDescent="0.25">
      <c r="A6943" s="140" t="s">
        <v>27</v>
      </c>
      <c r="B6943" s="26">
        <v>44182</v>
      </c>
      <c r="C6943" s="4">
        <v>605</v>
      </c>
      <c r="D6943" s="29">
        <f t="shared" si="565"/>
        <v>121534</v>
      </c>
      <c r="E6943" s="4">
        <v>25</v>
      </c>
      <c r="F6943" s="129">
        <f t="shared" si="566"/>
        <v>2365</v>
      </c>
      <c r="J6943" s="88"/>
    </row>
    <row r="6944" spans="1:10" x14ac:dyDescent="0.25">
      <c r="A6944" s="140" t="s">
        <v>37</v>
      </c>
      <c r="B6944" s="26">
        <v>44182</v>
      </c>
      <c r="C6944" s="4">
        <v>118</v>
      </c>
      <c r="D6944" s="29">
        <f t="shared" si="565"/>
        <v>10025</v>
      </c>
      <c r="E6944" s="4">
        <v>0</v>
      </c>
      <c r="F6944" s="129">
        <f t="shared" si="566"/>
        <v>138</v>
      </c>
      <c r="J6944" s="88"/>
    </row>
    <row r="6945" spans="1:10" x14ac:dyDescent="0.25">
      <c r="A6945" s="140" t="s">
        <v>38</v>
      </c>
      <c r="B6945" s="26">
        <v>44182</v>
      </c>
      <c r="C6945" s="4">
        <v>252</v>
      </c>
      <c r="D6945" s="29">
        <f t="shared" si="565"/>
        <v>26421</v>
      </c>
      <c r="E6945" s="4">
        <v>1</v>
      </c>
      <c r="F6945" s="129">
        <f t="shared" si="566"/>
        <v>544</v>
      </c>
      <c r="J6945" s="88"/>
    </row>
    <row r="6946" spans="1:10" x14ac:dyDescent="0.25">
      <c r="A6946" s="140" t="s">
        <v>48</v>
      </c>
      <c r="B6946" s="26">
        <v>44182</v>
      </c>
      <c r="C6946" s="4">
        <v>1</v>
      </c>
      <c r="D6946" s="29">
        <f t="shared" si="565"/>
        <v>203</v>
      </c>
      <c r="E6946" s="4">
        <v>0</v>
      </c>
      <c r="F6946" s="129">
        <f t="shared" si="566"/>
        <v>3</v>
      </c>
      <c r="J6946" s="88"/>
    </row>
    <row r="6947" spans="1:10" x14ac:dyDescent="0.25">
      <c r="A6947" s="140" t="s">
        <v>39</v>
      </c>
      <c r="B6947" s="26">
        <v>44182</v>
      </c>
      <c r="C6947" s="4">
        <v>5</v>
      </c>
      <c r="D6947" s="29">
        <f t="shared" ref="D6947:D7010" si="567">C6947+D6923</f>
        <v>18465</v>
      </c>
      <c r="E6947" s="4">
        <v>1</v>
      </c>
      <c r="F6947" s="129">
        <f t="shared" ref="F6947:F7010" si="568">E6947+F6923</f>
        <v>855</v>
      </c>
      <c r="J6947" s="88"/>
    </row>
    <row r="6948" spans="1:10" x14ac:dyDescent="0.25">
      <c r="A6948" s="140" t="s">
        <v>40</v>
      </c>
      <c r="B6948" s="26">
        <v>44182</v>
      </c>
      <c r="C6948" s="4">
        <v>211</v>
      </c>
      <c r="D6948" s="29">
        <f t="shared" si="567"/>
        <v>7705</v>
      </c>
      <c r="E6948" s="4">
        <v>0</v>
      </c>
      <c r="F6948" s="129">
        <f t="shared" si="568"/>
        <v>104</v>
      </c>
      <c r="J6948" s="88"/>
    </row>
    <row r="6949" spans="1:10" x14ac:dyDescent="0.25">
      <c r="A6949" s="140" t="s">
        <v>28</v>
      </c>
      <c r="B6949" s="26">
        <v>44182</v>
      </c>
      <c r="C6949" s="4">
        <v>14</v>
      </c>
      <c r="D6949" s="29">
        <f t="shared" si="567"/>
        <v>8977</v>
      </c>
      <c r="E6949" s="4">
        <v>0</v>
      </c>
      <c r="F6949" s="129">
        <f t="shared" si="568"/>
        <v>329</v>
      </c>
      <c r="J6949" s="88"/>
    </row>
    <row r="6950" spans="1:10" x14ac:dyDescent="0.25">
      <c r="A6950" s="140" t="s">
        <v>24</v>
      </c>
      <c r="B6950" s="26">
        <v>44182</v>
      </c>
      <c r="C6950" s="4">
        <v>103</v>
      </c>
      <c r="D6950" s="29">
        <f t="shared" si="567"/>
        <v>58777</v>
      </c>
      <c r="E6950" s="4">
        <v>10</v>
      </c>
      <c r="F6950" s="129">
        <f t="shared" si="568"/>
        <v>1199</v>
      </c>
      <c r="J6950" s="88"/>
    </row>
    <row r="6951" spans="1:10" x14ac:dyDescent="0.25">
      <c r="A6951" s="140" t="s">
        <v>30</v>
      </c>
      <c r="B6951" s="26">
        <v>44182</v>
      </c>
      <c r="C6951" s="4">
        <v>40</v>
      </c>
      <c r="D6951" s="29">
        <f t="shared" si="567"/>
        <v>788</v>
      </c>
      <c r="E6951" s="4">
        <v>0</v>
      </c>
      <c r="F6951" s="129">
        <f t="shared" si="568"/>
        <v>11</v>
      </c>
      <c r="J6951" s="88"/>
    </row>
    <row r="6952" spans="1:10" x14ac:dyDescent="0.25">
      <c r="A6952" s="140" t="s">
        <v>26</v>
      </c>
      <c r="B6952" s="26">
        <v>44182</v>
      </c>
      <c r="C6952" s="4">
        <v>184</v>
      </c>
      <c r="D6952" s="29">
        <f t="shared" si="567"/>
        <v>37519</v>
      </c>
      <c r="E6952" s="4">
        <v>0</v>
      </c>
      <c r="F6952" s="129">
        <f t="shared" si="568"/>
        <v>683</v>
      </c>
      <c r="J6952" s="88"/>
    </row>
    <row r="6953" spans="1:10" x14ac:dyDescent="0.25">
      <c r="A6953" s="140" t="s">
        <v>25</v>
      </c>
      <c r="B6953" s="26">
        <v>44182</v>
      </c>
      <c r="C6953" s="4">
        <v>279</v>
      </c>
      <c r="D6953" s="29">
        <f t="shared" si="567"/>
        <v>35160</v>
      </c>
      <c r="E6953" s="4">
        <v>6</v>
      </c>
      <c r="F6953" s="129">
        <f t="shared" si="568"/>
        <v>857</v>
      </c>
      <c r="J6953" s="88"/>
    </row>
    <row r="6954" spans="1:10" x14ac:dyDescent="0.25">
      <c r="A6954" s="140" t="s">
        <v>41</v>
      </c>
      <c r="B6954" s="26">
        <v>44182</v>
      </c>
      <c r="C6954" s="4">
        <v>52</v>
      </c>
      <c r="D6954" s="29">
        <f t="shared" si="567"/>
        <v>21784</v>
      </c>
      <c r="E6954" s="4">
        <v>1</v>
      </c>
      <c r="F6954" s="129">
        <f t="shared" si="568"/>
        <v>1021</v>
      </c>
      <c r="J6954" s="88"/>
    </row>
    <row r="6955" spans="1:10" x14ac:dyDescent="0.25">
      <c r="A6955" s="140" t="s">
        <v>42</v>
      </c>
      <c r="B6955" s="26">
        <v>44182</v>
      </c>
      <c r="C6955" s="4">
        <v>228</v>
      </c>
      <c r="D6955" s="29">
        <f t="shared" si="567"/>
        <v>10062</v>
      </c>
      <c r="E6955" s="4">
        <v>0</v>
      </c>
      <c r="F6955" s="129">
        <f t="shared" si="568"/>
        <v>196</v>
      </c>
      <c r="J6955" s="88"/>
    </row>
    <row r="6956" spans="1:10" x14ac:dyDescent="0.25">
      <c r="A6956" s="140" t="s">
        <v>43</v>
      </c>
      <c r="B6956" s="26">
        <v>44182</v>
      </c>
      <c r="C6956" s="4">
        <v>38</v>
      </c>
      <c r="D6956" s="29">
        <f t="shared" si="567"/>
        <v>15766</v>
      </c>
      <c r="E6956" s="4">
        <v>6</v>
      </c>
      <c r="F6956" s="129">
        <f t="shared" si="568"/>
        <v>274</v>
      </c>
      <c r="J6956" s="88"/>
    </row>
    <row r="6957" spans="1:10" x14ac:dyDescent="0.25">
      <c r="A6957" s="140" t="s">
        <v>44</v>
      </c>
      <c r="B6957" s="26">
        <v>44182</v>
      </c>
      <c r="C6957" s="4">
        <v>315</v>
      </c>
      <c r="D6957" s="29">
        <f t="shared" si="567"/>
        <v>19935</v>
      </c>
      <c r="E6957" s="4">
        <v>4</v>
      </c>
      <c r="F6957" s="129">
        <f t="shared" si="568"/>
        <v>350</v>
      </c>
      <c r="J6957" s="88"/>
    </row>
    <row r="6958" spans="1:10" x14ac:dyDescent="0.25">
      <c r="A6958" s="140" t="s">
        <v>29</v>
      </c>
      <c r="B6958" s="26">
        <v>44182</v>
      </c>
      <c r="C6958" s="4">
        <v>1109</v>
      </c>
      <c r="D6958" s="29">
        <f t="shared" si="567"/>
        <v>164196</v>
      </c>
      <c r="E6958" s="4">
        <v>32</v>
      </c>
      <c r="F6958" s="129">
        <f t="shared" si="568"/>
        <v>2673</v>
      </c>
      <c r="J6958" s="88"/>
    </row>
    <row r="6959" spans="1:10" x14ac:dyDescent="0.25">
      <c r="A6959" s="140" t="s">
        <v>45</v>
      </c>
      <c r="B6959" s="26">
        <v>44182</v>
      </c>
      <c r="C6959" s="4">
        <v>66</v>
      </c>
      <c r="D6959" s="29">
        <f t="shared" si="567"/>
        <v>16691</v>
      </c>
      <c r="E6959" s="4">
        <v>1</v>
      </c>
      <c r="F6959" s="129">
        <f t="shared" si="568"/>
        <v>211</v>
      </c>
      <c r="J6959" s="88"/>
    </row>
    <row r="6960" spans="1:10" x14ac:dyDescent="0.25">
      <c r="A6960" s="140" t="s">
        <v>46</v>
      </c>
      <c r="B6960" s="26">
        <v>44182</v>
      </c>
      <c r="C6960" s="4">
        <v>107</v>
      </c>
      <c r="D6960" s="29">
        <f t="shared" si="567"/>
        <v>17904</v>
      </c>
      <c r="E6960" s="4">
        <v>0</v>
      </c>
      <c r="F6960" s="129">
        <f t="shared" si="568"/>
        <v>242</v>
      </c>
      <c r="J6960" s="88"/>
    </row>
    <row r="6961" spans="1:10" ht="15.75" thickBot="1" x14ac:dyDescent="0.3">
      <c r="A6961" s="142" t="s">
        <v>47</v>
      </c>
      <c r="B6961" s="46">
        <v>44182</v>
      </c>
      <c r="C6961" s="47">
        <v>211</v>
      </c>
      <c r="D6961" s="85">
        <f t="shared" si="567"/>
        <v>69294</v>
      </c>
      <c r="E6961" s="47">
        <v>7</v>
      </c>
      <c r="F6961" s="139">
        <f t="shared" si="568"/>
        <v>1320</v>
      </c>
    </row>
    <row r="6962" spans="1:10" x14ac:dyDescent="0.25">
      <c r="A6962" s="64" t="s">
        <v>22</v>
      </c>
      <c r="B6962" s="49">
        <v>44183</v>
      </c>
      <c r="C6962" s="50">
        <v>2323</v>
      </c>
      <c r="D6962" s="131">
        <f t="shared" si="567"/>
        <v>648681</v>
      </c>
      <c r="E6962" s="50">
        <v>49</v>
      </c>
      <c r="F6962" s="128">
        <f t="shared" si="568"/>
        <v>21703</v>
      </c>
    </row>
    <row r="6963" spans="1:10" x14ac:dyDescent="0.25">
      <c r="A6963" s="140" t="s">
        <v>20</v>
      </c>
      <c r="B6963" s="26">
        <v>44183</v>
      </c>
      <c r="C6963" s="4">
        <v>584</v>
      </c>
      <c r="D6963" s="29">
        <f t="shared" si="567"/>
        <v>165194</v>
      </c>
      <c r="E6963" s="4">
        <v>1</v>
      </c>
      <c r="F6963" s="129">
        <f t="shared" si="568"/>
        <v>5344</v>
      </c>
      <c r="J6963" s="88"/>
    </row>
    <row r="6964" spans="1:10" x14ac:dyDescent="0.25">
      <c r="A6964" s="140" t="s">
        <v>35</v>
      </c>
      <c r="B6964" s="26">
        <v>44183</v>
      </c>
      <c r="C6964" s="4">
        <v>48</v>
      </c>
      <c r="D6964" s="29">
        <f t="shared" si="567"/>
        <v>2275</v>
      </c>
      <c r="E6964" s="4">
        <v>0</v>
      </c>
      <c r="F6964" s="129">
        <f t="shared" si="568"/>
        <v>17</v>
      </c>
      <c r="J6964" s="88"/>
    </row>
    <row r="6965" spans="1:10" x14ac:dyDescent="0.25">
      <c r="A6965" s="140" t="s">
        <v>21</v>
      </c>
      <c r="B6965" s="26">
        <v>44183</v>
      </c>
      <c r="C6965" s="4">
        <v>186</v>
      </c>
      <c r="D6965" s="29">
        <f t="shared" si="567"/>
        <v>22597</v>
      </c>
      <c r="E6965" s="4">
        <v>7</v>
      </c>
      <c r="F6965" s="129">
        <f t="shared" si="568"/>
        <v>640</v>
      </c>
      <c r="J6965" s="88"/>
    </row>
    <row r="6966" spans="1:10" x14ac:dyDescent="0.25">
      <c r="A6966" s="140" t="s">
        <v>36</v>
      </c>
      <c r="B6966" s="26">
        <v>44183</v>
      </c>
      <c r="C6966" s="4">
        <v>233</v>
      </c>
      <c r="D6966" s="29">
        <f t="shared" si="567"/>
        <v>27693</v>
      </c>
      <c r="E6966" s="4">
        <v>4</v>
      </c>
      <c r="F6966" s="129">
        <f t="shared" si="568"/>
        <v>473</v>
      </c>
      <c r="J6966" s="88"/>
    </row>
    <row r="6967" spans="1:10" x14ac:dyDescent="0.25">
      <c r="A6967" s="140" t="s">
        <v>27</v>
      </c>
      <c r="B6967" s="26">
        <v>44183</v>
      </c>
      <c r="C6967" s="4">
        <v>442</v>
      </c>
      <c r="D6967" s="29">
        <f t="shared" si="567"/>
        <v>121976</v>
      </c>
      <c r="E6967" s="4">
        <v>12</v>
      </c>
      <c r="F6967" s="129">
        <f t="shared" si="568"/>
        <v>2377</v>
      </c>
      <c r="J6967" s="88"/>
    </row>
    <row r="6968" spans="1:10" x14ac:dyDescent="0.25">
      <c r="A6968" s="140" t="s">
        <v>37</v>
      </c>
      <c r="B6968" s="26">
        <v>44183</v>
      </c>
      <c r="C6968" s="4">
        <v>175</v>
      </c>
      <c r="D6968" s="29">
        <f t="shared" si="567"/>
        <v>10200</v>
      </c>
      <c r="E6968" s="4">
        <v>3</v>
      </c>
      <c r="F6968" s="129">
        <f t="shared" si="568"/>
        <v>141</v>
      </c>
      <c r="J6968" s="88"/>
    </row>
    <row r="6969" spans="1:10" x14ac:dyDescent="0.25">
      <c r="A6969" s="140" t="s">
        <v>38</v>
      </c>
      <c r="B6969" s="26">
        <v>44183</v>
      </c>
      <c r="C6969" s="4">
        <v>177</v>
      </c>
      <c r="D6969" s="29">
        <f t="shared" si="567"/>
        <v>26598</v>
      </c>
      <c r="E6969" s="4">
        <v>7</v>
      </c>
      <c r="F6969" s="129">
        <f t="shared" si="568"/>
        <v>551</v>
      </c>
      <c r="J6969" s="88"/>
    </row>
    <row r="6970" spans="1:10" x14ac:dyDescent="0.25">
      <c r="A6970" s="140" t="s">
        <v>48</v>
      </c>
      <c r="B6970" s="26">
        <v>44183</v>
      </c>
      <c r="C6970" s="4">
        <v>-2</v>
      </c>
      <c r="D6970" s="29">
        <f t="shared" si="567"/>
        <v>201</v>
      </c>
      <c r="E6970" s="4">
        <v>0</v>
      </c>
      <c r="F6970" s="129">
        <f t="shared" si="568"/>
        <v>3</v>
      </c>
      <c r="J6970" s="88"/>
    </row>
    <row r="6971" spans="1:10" x14ac:dyDescent="0.25">
      <c r="A6971" s="140" t="s">
        <v>39</v>
      </c>
      <c r="B6971" s="26">
        <v>44183</v>
      </c>
      <c r="C6971" s="4">
        <v>13</v>
      </c>
      <c r="D6971" s="29">
        <f t="shared" si="567"/>
        <v>18478</v>
      </c>
      <c r="E6971" s="4">
        <v>1</v>
      </c>
      <c r="F6971" s="129">
        <f t="shared" si="568"/>
        <v>856</v>
      </c>
      <c r="J6971" s="88"/>
    </row>
    <row r="6972" spans="1:10" x14ac:dyDescent="0.25">
      <c r="A6972" s="140" t="s">
        <v>40</v>
      </c>
      <c r="B6972" s="26">
        <v>44183</v>
      </c>
      <c r="C6972" s="4">
        <v>193</v>
      </c>
      <c r="D6972" s="29">
        <f t="shared" si="567"/>
        <v>7898</v>
      </c>
      <c r="E6972" s="4">
        <v>1</v>
      </c>
      <c r="F6972" s="129">
        <f t="shared" si="568"/>
        <v>105</v>
      </c>
      <c r="J6972" s="88"/>
    </row>
    <row r="6973" spans="1:10" x14ac:dyDescent="0.25">
      <c r="A6973" s="140" t="s">
        <v>28</v>
      </c>
      <c r="B6973" s="26">
        <v>44183</v>
      </c>
      <c r="C6973" s="4">
        <v>12</v>
      </c>
      <c r="D6973" s="29">
        <f t="shared" si="567"/>
        <v>8989</v>
      </c>
      <c r="E6973" s="4">
        <v>10</v>
      </c>
      <c r="F6973" s="129">
        <f t="shared" si="568"/>
        <v>339</v>
      </c>
      <c r="J6973" s="88"/>
    </row>
    <row r="6974" spans="1:10" x14ac:dyDescent="0.25">
      <c r="A6974" s="140" t="s">
        <v>24</v>
      </c>
      <c r="B6974" s="26">
        <v>44183</v>
      </c>
      <c r="C6974" s="4">
        <v>95</v>
      </c>
      <c r="D6974" s="29">
        <f t="shared" si="567"/>
        <v>58872</v>
      </c>
      <c r="E6974" s="4">
        <v>0</v>
      </c>
      <c r="F6974" s="129">
        <f t="shared" si="568"/>
        <v>1199</v>
      </c>
      <c r="J6974" s="88"/>
    </row>
    <row r="6975" spans="1:10" x14ac:dyDescent="0.25">
      <c r="A6975" s="140" t="s">
        <v>30</v>
      </c>
      <c r="B6975" s="26">
        <v>44183</v>
      </c>
      <c r="C6975" s="4">
        <v>34</v>
      </c>
      <c r="D6975" s="29">
        <f t="shared" si="567"/>
        <v>822</v>
      </c>
      <c r="E6975" s="4">
        <v>0</v>
      </c>
      <c r="F6975" s="129">
        <f t="shared" si="568"/>
        <v>11</v>
      </c>
      <c r="J6975" s="88"/>
    </row>
    <row r="6976" spans="1:10" x14ac:dyDescent="0.25">
      <c r="A6976" s="140" t="s">
        <v>26</v>
      </c>
      <c r="B6976" s="26">
        <v>44183</v>
      </c>
      <c r="C6976" s="4">
        <v>176</v>
      </c>
      <c r="D6976" s="29">
        <f t="shared" si="567"/>
        <v>37695</v>
      </c>
      <c r="E6976" s="4">
        <v>0</v>
      </c>
      <c r="F6976" s="129">
        <f t="shared" si="568"/>
        <v>683</v>
      </c>
      <c r="J6976" s="88"/>
    </row>
    <row r="6977" spans="1:10" x14ac:dyDescent="0.25">
      <c r="A6977" s="140" t="s">
        <v>25</v>
      </c>
      <c r="B6977" s="26">
        <v>44183</v>
      </c>
      <c r="C6977" s="4">
        <v>197</v>
      </c>
      <c r="D6977" s="29">
        <f t="shared" si="567"/>
        <v>35357</v>
      </c>
      <c r="E6977" s="4">
        <v>5</v>
      </c>
      <c r="F6977" s="129">
        <f t="shared" si="568"/>
        <v>862</v>
      </c>
      <c r="J6977" s="88"/>
    </row>
    <row r="6978" spans="1:10" x14ac:dyDescent="0.25">
      <c r="A6978" s="140" t="s">
        <v>41</v>
      </c>
      <c r="B6978" s="26">
        <v>44183</v>
      </c>
      <c r="C6978" s="4">
        <v>73</v>
      </c>
      <c r="D6978" s="29">
        <f t="shared" si="567"/>
        <v>21857</v>
      </c>
      <c r="E6978" s="4">
        <v>1</v>
      </c>
      <c r="F6978" s="129">
        <f t="shared" si="568"/>
        <v>1022</v>
      </c>
      <c r="J6978" s="88"/>
    </row>
    <row r="6979" spans="1:10" x14ac:dyDescent="0.25">
      <c r="A6979" s="140" t="s">
        <v>42</v>
      </c>
      <c r="B6979" s="26">
        <v>44183</v>
      </c>
      <c r="C6979" s="4">
        <v>195</v>
      </c>
      <c r="D6979" s="29">
        <f t="shared" si="567"/>
        <v>10257</v>
      </c>
      <c r="E6979" s="4">
        <v>0</v>
      </c>
      <c r="F6979" s="129">
        <f t="shared" si="568"/>
        <v>196</v>
      </c>
      <c r="J6979" s="88"/>
    </row>
    <row r="6980" spans="1:10" x14ac:dyDescent="0.25">
      <c r="A6980" s="140" t="s">
        <v>43</v>
      </c>
      <c r="B6980" s="26">
        <v>44183</v>
      </c>
      <c r="C6980" s="4">
        <v>65</v>
      </c>
      <c r="D6980" s="29">
        <f t="shared" si="567"/>
        <v>15831</v>
      </c>
      <c r="E6980" s="4">
        <v>3</v>
      </c>
      <c r="F6980" s="129">
        <f t="shared" si="568"/>
        <v>277</v>
      </c>
      <c r="J6980" s="88"/>
    </row>
    <row r="6981" spans="1:10" x14ac:dyDescent="0.25">
      <c r="A6981" s="140" t="s">
        <v>44</v>
      </c>
      <c r="B6981" s="26">
        <v>44183</v>
      </c>
      <c r="C6981" s="4">
        <v>318</v>
      </c>
      <c r="D6981" s="29">
        <f t="shared" si="567"/>
        <v>20253</v>
      </c>
      <c r="E6981" s="4">
        <v>3</v>
      </c>
      <c r="F6981" s="129">
        <f t="shared" si="568"/>
        <v>353</v>
      </c>
      <c r="J6981" s="88"/>
    </row>
    <row r="6982" spans="1:10" x14ac:dyDescent="0.25">
      <c r="A6982" s="140" t="s">
        <v>29</v>
      </c>
      <c r="B6982" s="26">
        <v>44183</v>
      </c>
      <c r="C6982" s="4">
        <v>1073</v>
      </c>
      <c r="D6982" s="29">
        <f t="shared" si="567"/>
        <v>165269</v>
      </c>
      <c r="E6982" s="4">
        <v>25</v>
      </c>
      <c r="F6982" s="129">
        <f t="shared" si="568"/>
        <v>2698</v>
      </c>
      <c r="J6982" s="88"/>
    </row>
    <row r="6983" spans="1:10" x14ac:dyDescent="0.25">
      <c r="A6983" s="140" t="s">
        <v>45</v>
      </c>
      <c r="B6983" s="26">
        <v>44183</v>
      </c>
      <c r="C6983" s="4">
        <v>75</v>
      </c>
      <c r="D6983" s="29">
        <f t="shared" si="567"/>
        <v>16766</v>
      </c>
      <c r="E6983" s="4">
        <v>2</v>
      </c>
      <c r="F6983" s="129">
        <f t="shared" si="568"/>
        <v>213</v>
      </c>
      <c r="J6983" s="88"/>
    </row>
    <row r="6984" spans="1:10" x14ac:dyDescent="0.25">
      <c r="A6984" s="140" t="s">
        <v>46</v>
      </c>
      <c r="B6984" s="26">
        <v>44183</v>
      </c>
      <c r="C6984" s="4">
        <v>116</v>
      </c>
      <c r="D6984" s="29">
        <f t="shared" si="567"/>
        <v>18020</v>
      </c>
      <c r="E6984" s="4">
        <v>2</v>
      </c>
      <c r="F6984" s="129">
        <f t="shared" si="568"/>
        <v>244</v>
      </c>
      <c r="J6984" s="88"/>
    </row>
    <row r="6985" spans="1:10" ht="15.75" thickBot="1" x14ac:dyDescent="0.3">
      <c r="A6985" s="141" t="s">
        <v>47</v>
      </c>
      <c r="B6985" s="53">
        <v>44183</v>
      </c>
      <c r="C6985" s="54">
        <v>201</v>
      </c>
      <c r="D6985" s="132">
        <f t="shared" si="567"/>
        <v>69495</v>
      </c>
      <c r="E6985" s="54">
        <v>2</v>
      </c>
      <c r="F6985" s="130">
        <f t="shared" si="568"/>
        <v>1322</v>
      </c>
      <c r="J6985" s="88"/>
    </row>
    <row r="6986" spans="1:10" ht="15.75" thickBot="1" x14ac:dyDescent="0.3">
      <c r="A6986" s="64" t="s">
        <v>22</v>
      </c>
      <c r="B6986" s="53">
        <v>44184</v>
      </c>
      <c r="C6986" s="48">
        <v>2180</v>
      </c>
      <c r="D6986" s="131">
        <f t="shared" si="567"/>
        <v>650861</v>
      </c>
      <c r="E6986" s="48">
        <v>32</v>
      </c>
      <c r="F6986" s="128">
        <f t="shared" si="568"/>
        <v>21735</v>
      </c>
    </row>
    <row r="6987" spans="1:10" ht="15.75" thickBot="1" x14ac:dyDescent="0.3">
      <c r="A6987" s="140" t="s">
        <v>20</v>
      </c>
      <c r="B6987" s="53">
        <v>44184</v>
      </c>
      <c r="C6987" s="4">
        <v>501</v>
      </c>
      <c r="D6987" s="29">
        <f t="shared" si="567"/>
        <v>165695</v>
      </c>
      <c r="E6987" s="4">
        <v>3</v>
      </c>
      <c r="F6987" s="129">
        <f t="shared" si="568"/>
        <v>5347</v>
      </c>
      <c r="I6987" s="88"/>
    </row>
    <row r="6988" spans="1:10" ht="15.75" thickBot="1" x14ac:dyDescent="0.3">
      <c r="A6988" s="140" t="s">
        <v>35</v>
      </c>
      <c r="B6988" s="53">
        <v>44184</v>
      </c>
      <c r="C6988" s="4">
        <v>29</v>
      </c>
      <c r="D6988" s="29">
        <f t="shared" si="567"/>
        <v>2304</v>
      </c>
      <c r="E6988" s="4">
        <v>0</v>
      </c>
      <c r="F6988" s="129">
        <f t="shared" si="568"/>
        <v>17</v>
      </c>
      <c r="I6988" s="88"/>
    </row>
    <row r="6989" spans="1:10" ht="15.75" thickBot="1" x14ac:dyDescent="0.3">
      <c r="A6989" s="140" t="s">
        <v>21</v>
      </c>
      <c r="B6989" s="53">
        <v>44184</v>
      </c>
      <c r="C6989" s="4">
        <v>138</v>
      </c>
      <c r="D6989" s="29">
        <f t="shared" si="567"/>
        <v>22735</v>
      </c>
      <c r="E6989" s="4">
        <v>2</v>
      </c>
      <c r="F6989" s="129">
        <f t="shared" si="568"/>
        <v>642</v>
      </c>
      <c r="I6989" s="88"/>
    </row>
    <row r="6990" spans="1:10" ht="15.75" thickBot="1" x14ac:dyDescent="0.3">
      <c r="A6990" s="140" t="s">
        <v>36</v>
      </c>
      <c r="B6990" s="53">
        <v>44184</v>
      </c>
      <c r="C6990" s="4">
        <v>322</v>
      </c>
      <c r="D6990" s="29">
        <f t="shared" si="567"/>
        <v>28015</v>
      </c>
      <c r="E6990" s="4">
        <v>11</v>
      </c>
      <c r="F6990" s="129">
        <f t="shared" si="568"/>
        <v>484</v>
      </c>
      <c r="I6990" s="88"/>
    </row>
    <row r="6991" spans="1:10" ht="15.75" thickBot="1" x14ac:dyDescent="0.3">
      <c r="A6991" s="140" t="s">
        <v>27</v>
      </c>
      <c r="B6991" s="53">
        <v>44184</v>
      </c>
      <c r="C6991" s="4">
        <v>262</v>
      </c>
      <c r="D6991" s="29">
        <f t="shared" si="567"/>
        <v>122238</v>
      </c>
      <c r="E6991" s="4">
        <v>8</v>
      </c>
      <c r="F6991" s="129">
        <f t="shared" si="568"/>
        <v>2385</v>
      </c>
      <c r="I6991" s="88"/>
    </row>
    <row r="6992" spans="1:10" ht="15.75" thickBot="1" x14ac:dyDescent="0.3">
      <c r="A6992" s="140" t="s">
        <v>37</v>
      </c>
      <c r="B6992" s="53">
        <v>44184</v>
      </c>
      <c r="C6992" s="4">
        <v>100</v>
      </c>
      <c r="D6992" s="29">
        <f t="shared" si="567"/>
        <v>10300</v>
      </c>
      <c r="E6992" s="4">
        <v>2</v>
      </c>
      <c r="F6992" s="129">
        <f t="shared" si="568"/>
        <v>143</v>
      </c>
      <c r="I6992" s="88"/>
    </row>
    <row r="6993" spans="1:9" ht="15.75" thickBot="1" x14ac:dyDescent="0.3">
      <c r="A6993" s="140" t="s">
        <v>38</v>
      </c>
      <c r="B6993" s="53">
        <v>44184</v>
      </c>
      <c r="C6993" s="4">
        <v>210</v>
      </c>
      <c r="D6993" s="29">
        <f t="shared" si="567"/>
        <v>26808</v>
      </c>
      <c r="E6993" s="4">
        <v>2</v>
      </c>
      <c r="F6993" s="129">
        <f t="shared" si="568"/>
        <v>553</v>
      </c>
      <c r="I6993" s="88"/>
    </row>
    <row r="6994" spans="1:9" ht="15.75" thickBot="1" x14ac:dyDescent="0.3">
      <c r="A6994" s="140" t="s">
        <v>48</v>
      </c>
      <c r="B6994" s="53">
        <v>44184</v>
      </c>
      <c r="C6994" s="4">
        <v>0</v>
      </c>
      <c r="D6994" s="29">
        <f t="shared" si="567"/>
        <v>201</v>
      </c>
      <c r="E6994" s="4">
        <v>0</v>
      </c>
      <c r="F6994" s="129">
        <f t="shared" si="568"/>
        <v>3</v>
      </c>
      <c r="I6994" s="88"/>
    </row>
    <row r="6995" spans="1:9" ht="15.75" thickBot="1" x14ac:dyDescent="0.3">
      <c r="A6995" s="140" t="s">
        <v>39</v>
      </c>
      <c r="B6995" s="53">
        <v>44184</v>
      </c>
      <c r="C6995" s="4">
        <v>4</v>
      </c>
      <c r="D6995" s="29">
        <f t="shared" si="567"/>
        <v>18482</v>
      </c>
      <c r="E6995" s="4">
        <v>1</v>
      </c>
      <c r="F6995" s="129">
        <f t="shared" si="568"/>
        <v>857</v>
      </c>
      <c r="I6995" s="88"/>
    </row>
    <row r="6996" spans="1:9" ht="15.75" thickBot="1" x14ac:dyDescent="0.3">
      <c r="A6996" s="140" t="s">
        <v>40</v>
      </c>
      <c r="B6996" s="53">
        <v>44184</v>
      </c>
      <c r="C6996" s="4">
        <v>203</v>
      </c>
      <c r="D6996" s="29">
        <f t="shared" si="567"/>
        <v>8101</v>
      </c>
      <c r="E6996" s="4">
        <v>0</v>
      </c>
      <c r="F6996" s="129">
        <f t="shared" si="568"/>
        <v>105</v>
      </c>
      <c r="I6996" s="88"/>
    </row>
    <row r="6997" spans="1:9" ht="15.75" thickBot="1" x14ac:dyDescent="0.3">
      <c r="A6997" s="140" t="s">
        <v>28</v>
      </c>
      <c r="B6997" s="53">
        <v>44184</v>
      </c>
      <c r="C6997" s="4">
        <v>5</v>
      </c>
      <c r="D6997" s="29">
        <f t="shared" si="567"/>
        <v>8994</v>
      </c>
      <c r="E6997" s="4">
        <v>9</v>
      </c>
      <c r="F6997" s="129">
        <f t="shared" si="568"/>
        <v>348</v>
      </c>
      <c r="I6997" s="88"/>
    </row>
    <row r="6998" spans="1:9" ht="15.75" thickBot="1" x14ac:dyDescent="0.3">
      <c r="A6998" s="140" t="s">
        <v>24</v>
      </c>
      <c r="B6998" s="53">
        <v>44184</v>
      </c>
      <c r="C6998" s="4">
        <v>82</v>
      </c>
      <c r="D6998" s="29">
        <f t="shared" si="567"/>
        <v>58954</v>
      </c>
      <c r="E6998" s="4">
        <v>0</v>
      </c>
      <c r="F6998" s="129">
        <f t="shared" si="568"/>
        <v>1199</v>
      </c>
      <c r="I6998" s="88"/>
    </row>
    <row r="6999" spans="1:9" ht="15.75" thickBot="1" x14ac:dyDescent="0.3">
      <c r="A6999" s="140" t="s">
        <v>30</v>
      </c>
      <c r="B6999" s="53">
        <v>44184</v>
      </c>
      <c r="C6999" s="4">
        <v>24</v>
      </c>
      <c r="D6999" s="29">
        <f t="shared" si="567"/>
        <v>846</v>
      </c>
      <c r="E6999" s="4">
        <v>0</v>
      </c>
      <c r="F6999" s="129">
        <f t="shared" si="568"/>
        <v>11</v>
      </c>
      <c r="I6999" s="88"/>
    </row>
    <row r="7000" spans="1:9" ht="15.75" thickBot="1" x14ac:dyDescent="0.3">
      <c r="A7000" s="140" t="s">
        <v>26</v>
      </c>
      <c r="B7000" s="53">
        <v>44184</v>
      </c>
      <c r="C7000" s="4">
        <v>215</v>
      </c>
      <c r="D7000" s="29">
        <f t="shared" si="567"/>
        <v>37910</v>
      </c>
      <c r="E7000" s="4">
        <v>0</v>
      </c>
      <c r="F7000" s="129">
        <f t="shared" si="568"/>
        <v>683</v>
      </c>
      <c r="I7000" s="88"/>
    </row>
    <row r="7001" spans="1:9" ht="15.75" thickBot="1" x14ac:dyDescent="0.3">
      <c r="A7001" s="140" t="s">
        <v>25</v>
      </c>
      <c r="B7001" s="53">
        <v>44184</v>
      </c>
      <c r="C7001" s="4">
        <v>204</v>
      </c>
      <c r="D7001" s="29">
        <f t="shared" si="567"/>
        <v>35561</v>
      </c>
      <c r="E7001" s="4">
        <v>5</v>
      </c>
      <c r="F7001" s="129">
        <f t="shared" si="568"/>
        <v>867</v>
      </c>
      <c r="I7001" s="88"/>
    </row>
    <row r="7002" spans="1:9" ht="15.75" thickBot="1" x14ac:dyDescent="0.3">
      <c r="A7002" s="140" t="s">
        <v>41</v>
      </c>
      <c r="B7002" s="53">
        <v>44184</v>
      </c>
      <c r="C7002" s="4">
        <v>67</v>
      </c>
      <c r="D7002" s="29">
        <f t="shared" si="567"/>
        <v>21924</v>
      </c>
      <c r="E7002" s="4">
        <v>1</v>
      </c>
      <c r="F7002" s="129">
        <f t="shared" si="568"/>
        <v>1023</v>
      </c>
      <c r="I7002" s="88"/>
    </row>
    <row r="7003" spans="1:9" ht="15.75" thickBot="1" x14ac:dyDescent="0.3">
      <c r="A7003" s="140" t="s">
        <v>42</v>
      </c>
      <c r="B7003" s="53">
        <v>44184</v>
      </c>
      <c r="C7003" s="4">
        <v>19</v>
      </c>
      <c r="D7003" s="29">
        <f t="shared" si="567"/>
        <v>10276</v>
      </c>
      <c r="E7003" s="4">
        <v>0</v>
      </c>
      <c r="F7003" s="129">
        <f t="shared" si="568"/>
        <v>196</v>
      </c>
      <c r="I7003" s="88"/>
    </row>
    <row r="7004" spans="1:9" ht="15.75" thickBot="1" x14ac:dyDescent="0.3">
      <c r="A7004" s="140" t="s">
        <v>43</v>
      </c>
      <c r="B7004" s="53">
        <v>44184</v>
      </c>
      <c r="C7004" s="4">
        <v>31</v>
      </c>
      <c r="D7004" s="29">
        <f t="shared" si="567"/>
        <v>15862</v>
      </c>
      <c r="E7004" s="4">
        <v>0</v>
      </c>
      <c r="F7004" s="129">
        <f t="shared" si="568"/>
        <v>277</v>
      </c>
      <c r="I7004" s="88"/>
    </row>
    <row r="7005" spans="1:9" ht="15.75" thickBot="1" x14ac:dyDescent="0.3">
      <c r="A7005" s="140" t="s">
        <v>44</v>
      </c>
      <c r="B7005" s="53">
        <v>44184</v>
      </c>
      <c r="C7005" s="4">
        <v>254</v>
      </c>
      <c r="D7005" s="29">
        <f t="shared" si="567"/>
        <v>20507</v>
      </c>
      <c r="E7005" s="4">
        <v>0</v>
      </c>
      <c r="F7005" s="129">
        <f t="shared" si="568"/>
        <v>353</v>
      </c>
      <c r="I7005" s="88"/>
    </row>
    <row r="7006" spans="1:9" ht="15.75" thickBot="1" x14ac:dyDescent="0.3">
      <c r="A7006" s="140" t="s">
        <v>29</v>
      </c>
      <c r="B7006" s="53">
        <v>44184</v>
      </c>
      <c r="C7006" s="4">
        <v>742</v>
      </c>
      <c r="D7006" s="29">
        <f t="shared" si="567"/>
        <v>166011</v>
      </c>
      <c r="E7006" s="4">
        <v>14</v>
      </c>
      <c r="F7006" s="129">
        <f t="shared" si="568"/>
        <v>2712</v>
      </c>
      <c r="I7006" s="88"/>
    </row>
    <row r="7007" spans="1:9" ht="15.75" thickBot="1" x14ac:dyDescent="0.3">
      <c r="A7007" s="140" t="s">
        <v>45</v>
      </c>
      <c r="B7007" s="53">
        <v>44184</v>
      </c>
      <c r="C7007" s="4">
        <v>28</v>
      </c>
      <c r="D7007" s="29">
        <f t="shared" si="567"/>
        <v>16794</v>
      </c>
      <c r="E7007" s="4">
        <v>0</v>
      </c>
      <c r="F7007" s="129">
        <f t="shared" si="568"/>
        <v>213</v>
      </c>
      <c r="I7007" s="88"/>
    </row>
    <row r="7008" spans="1:9" ht="15.75" thickBot="1" x14ac:dyDescent="0.3">
      <c r="A7008" s="140" t="s">
        <v>46</v>
      </c>
      <c r="B7008" s="53">
        <v>44184</v>
      </c>
      <c r="C7008" s="4">
        <v>69</v>
      </c>
      <c r="D7008" s="29">
        <f t="shared" si="567"/>
        <v>18089</v>
      </c>
      <c r="E7008" s="4">
        <v>0</v>
      </c>
      <c r="F7008" s="129">
        <f t="shared" si="568"/>
        <v>244</v>
      </c>
      <c r="I7008" s="88"/>
    </row>
    <row r="7009" spans="1:9" ht="15.75" thickBot="1" x14ac:dyDescent="0.3">
      <c r="A7009" s="141" t="s">
        <v>47</v>
      </c>
      <c r="B7009" s="53">
        <v>44184</v>
      </c>
      <c r="C7009" s="4">
        <v>106</v>
      </c>
      <c r="D7009" s="132">
        <f t="shared" si="567"/>
        <v>69601</v>
      </c>
      <c r="E7009" s="4">
        <v>0</v>
      </c>
      <c r="F7009" s="130">
        <f t="shared" si="568"/>
        <v>1322</v>
      </c>
      <c r="I7009" s="88"/>
    </row>
    <row r="7010" spans="1:9" ht="15.75" thickBot="1" x14ac:dyDescent="0.3">
      <c r="A7010" s="64" t="s">
        <v>22</v>
      </c>
      <c r="B7010" s="53">
        <v>44185</v>
      </c>
      <c r="C7010" s="4">
        <v>1276</v>
      </c>
      <c r="D7010" s="131">
        <f t="shared" si="567"/>
        <v>652137</v>
      </c>
      <c r="E7010" s="4">
        <v>9</v>
      </c>
      <c r="F7010" s="128">
        <f t="shared" si="568"/>
        <v>21744</v>
      </c>
    </row>
    <row r="7011" spans="1:9" ht="15.75" thickBot="1" x14ac:dyDescent="0.3">
      <c r="A7011" s="140" t="s">
        <v>20</v>
      </c>
      <c r="B7011" s="53">
        <v>44185</v>
      </c>
      <c r="C7011" s="4">
        <v>391</v>
      </c>
      <c r="D7011" s="29">
        <f t="shared" ref="D7011:D7074" si="569">C7011+D6987</f>
        <v>166086</v>
      </c>
      <c r="E7011" s="4">
        <v>7</v>
      </c>
      <c r="F7011" s="129">
        <f t="shared" ref="F7011:F7074" si="570">E7011+F6987</f>
        <v>5354</v>
      </c>
      <c r="I7011" s="88"/>
    </row>
    <row r="7012" spans="1:9" ht="15.75" thickBot="1" x14ac:dyDescent="0.3">
      <c r="A7012" s="140" t="s">
        <v>35</v>
      </c>
      <c r="B7012" s="53">
        <v>44185</v>
      </c>
      <c r="C7012" s="4">
        <v>32</v>
      </c>
      <c r="D7012" s="29">
        <f t="shared" si="569"/>
        <v>2336</v>
      </c>
      <c r="E7012" s="4">
        <v>0</v>
      </c>
      <c r="F7012" s="129">
        <f t="shared" si="570"/>
        <v>17</v>
      </c>
      <c r="I7012" s="88"/>
    </row>
    <row r="7013" spans="1:9" ht="15.75" thickBot="1" x14ac:dyDescent="0.3">
      <c r="A7013" s="140" t="s">
        <v>21</v>
      </c>
      <c r="B7013" s="53">
        <v>44185</v>
      </c>
      <c r="C7013" s="4">
        <v>137</v>
      </c>
      <c r="D7013" s="29">
        <f t="shared" si="569"/>
        <v>22872</v>
      </c>
      <c r="E7013" s="4">
        <v>4</v>
      </c>
      <c r="F7013" s="129">
        <f t="shared" si="570"/>
        <v>646</v>
      </c>
      <c r="I7013" s="88"/>
    </row>
    <row r="7014" spans="1:9" ht="15.75" thickBot="1" x14ac:dyDescent="0.3">
      <c r="A7014" s="140" t="s">
        <v>36</v>
      </c>
      <c r="B7014" s="53">
        <v>44185</v>
      </c>
      <c r="C7014" s="4">
        <v>115</v>
      </c>
      <c r="D7014" s="29">
        <f t="shared" si="569"/>
        <v>28130</v>
      </c>
      <c r="E7014" s="4">
        <v>0</v>
      </c>
      <c r="F7014" s="129">
        <f t="shared" si="570"/>
        <v>484</v>
      </c>
      <c r="I7014" s="88"/>
    </row>
    <row r="7015" spans="1:9" ht="15.75" thickBot="1" x14ac:dyDescent="0.3">
      <c r="A7015" s="140" t="s">
        <v>27</v>
      </c>
      <c r="B7015" s="53">
        <v>44185</v>
      </c>
      <c r="C7015" s="4">
        <v>295</v>
      </c>
      <c r="D7015" s="29">
        <f t="shared" si="569"/>
        <v>122533</v>
      </c>
      <c r="E7015" s="4">
        <v>7</v>
      </c>
      <c r="F7015" s="129">
        <f t="shared" si="570"/>
        <v>2392</v>
      </c>
      <c r="I7015" s="88"/>
    </row>
    <row r="7016" spans="1:9" ht="15.75" thickBot="1" x14ac:dyDescent="0.3">
      <c r="A7016" s="140" t="s">
        <v>37</v>
      </c>
      <c r="B7016" s="53">
        <v>44185</v>
      </c>
      <c r="C7016" s="4">
        <v>149</v>
      </c>
      <c r="D7016" s="29">
        <f t="shared" si="569"/>
        <v>10449</v>
      </c>
      <c r="E7016" s="4">
        <v>0</v>
      </c>
      <c r="F7016" s="129">
        <f t="shared" si="570"/>
        <v>143</v>
      </c>
      <c r="I7016" s="88"/>
    </row>
    <row r="7017" spans="1:9" ht="15.75" thickBot="1" x14ac:dyDescent="0.3">
      <c r="A7017" s="140" t="s">
        <v>38</v>
      </c>
      <c r="B7017" s="53">
        <v>44185</v>
      </c>
      <c r="C7017" s="4">
        <v>157</v>
      </c>
      <c r="D7017" s="29">
        <f t="shared" si="569"/>
        <v>26965</v>
      </c>
      <c r="E7017" s="4">
        <v>0</v>
      </c>
      <c r="F7017" s="129">
        <f t="shared" si="570"/>
        <v>553</v>
      </c>
      <c r="I7017" s="88"/>
    </row>
    <row r="7018" spans="1:9" ht="15.75" thickBot="1" x14ac:dyDescent="0.3">
      <c r="A7018" s="140" t="s">
        <v>48</v>
      </c>
      <c r="B7018" s="53">
        <v>44185</v>
      </c>
      <c r="C7018" s="4">
        <v>3</v>
      </c>
      <c r="D7018" s="29">
        <f t="shared" si="569"/>
        <v>204</v>
      </c>
      <c r="E7018" s="4">
        <v>0</v>
      </c>
      <c r="F7018" s="129">
        <f t="shared" si="570"/>
        <v>3</v>
      </c>
      <c r="I7018" s="88"/>
    </row>
    <row r="7019" spans="1:9" ht="15.75" thickBot="1" x14ac:dyDescent="0.3">
      <c r="A7019" s="140" t="s">
        <v>39</v>
      </c>
      <c r="B7019" s="53">
        <v>44185</v>
      </c>
      <c r="C7019" s="4">
        <v>0</v>
      </c>
      <c r="D7019" s="29">
        <f t="shared" si="569"/>
        <v>18482</v>
      </c>
      <c r="E7019" s="4">
        <v>0</v>
      </c>
      <c r="F7019" s="129">
        <f t="shared" si="570"/>
        <v>857</v>
      </c>
      <c r="I7019" s="88"/>
    </row>
    <row r="7020" spans="1:9" ht="15.75" thickBot="1" x14ac:dyDescent="0.3">
      <c r="A7020" s="140" t="s">
        <v>40</v>
      </c>
      <c r="B7020" s="53">
        <v>44185</v>
      </c>
      <c r="C7020" s="4">
        <v>170</v>
      </c>
      <c r="D7020" s="29">
        <f t="shared" si="569"/>
        <v>8271</v>
      </c>
      <c r="E7020" s="4">
        <v>1</v>
      </c>
      <c r="F7020" s="129">
        <f t="shared" si="570"/>
        <v>106</v>
      </c>
      <c r="I7020" s="88"/>
    </row>
    <row r="7021" spans="1:9" ht="15.75" thickBot="1" x14ac:dyDescent="0.3">
      <c r="A7021" s="140" t="s">
        <v>28</v>
      </c>
      <c r="B7021" s="53">
        <v>44185</v>
      </c>
      <c r="C7021" s="4">
        <v>6</v>
      </c>
      <c r="D7021" s="29">
        <f t="shared" si="569"/>
        <v>9000</v>
      </c>
      <c r="E7021" s="4">
        <v>0</v>
      </c>
      <c r="F7021" s="129">
        <f t="shared" si="570"/>
        <v>348</v>
      </c>
      <c r="I7021" s="88"/>
    </row>
    <row r="7022" spans="1:9" ht="15.75" thickBot="1" x14ac:dyDescent="0.3">
      <c r="A7022" s="140" t="s">
        <v>24</v>
      </c>
      <c r="B7022" s="53">
        <v>44185</v>
      </c>
      <c r="C7022" s="4">
        <v>21</v>
      </c>
      <c r="D7022" s="29">
        <f t="shared" si="569"/>
        <v>58975</v>
      </c>
      <c r="E7022" s="4">
        <v>0</v>
      </c>
      <c r="F7022" s="129">
        <f t="shared" si="570"/>
        <v>1199</v>
      </c>
      <c r="I7022" s="88"/>
    </row>
    <row r="7023" spans="1:9" ht="15.75" thickBot="1" x14ac:dyDescent="0.3">
      <c r="A7023" s="140" t="s">
        <v>30</v>
      </c>
      <c r="B7023" s="53">
        <v>44185</v>
      </c>
      <c r="C7023" s="4">
        <v>13</v>
      </c>
      <c r="D7023" s="29">
        <f t="shared" si="569"/>
        <v>859</v>
      </c>
      <c r="E7023" s="4">
        <v>0</v>
      </c>
      <c r="F7023" s="129">
        <f t="shared" si="570"/>
        <v>11</v>
      </c>
      <c r="I7023" s="88"/>
    </row>
    <row r="7024" spans="1:9" ht="15.75" thickBot="1" x14ac:dyDescent="0.3">
      <c r="A7024" s="140" t="s">
        <v>26</v>
      </c>
      <c r="B7024" s="53">
        <v>44185</v>
      </c>
      <c r="C7024" s="4">
        <v>138</v>
      </c>
      <c r="D7024" s="29">
        <f t="shared" si="569"/>
        <v>38048</v>
      </c>
      <c r="E7024" s="4">
        <v>0</v>
      </c>
      <c r="F7024" s="129">
        <f t="shared" si="570"/>
        <v>683</v>
      </c>
      <c r="I7024" s="88"/>
    </row>
    <row r="7025" spans="1:9" ht="15.75" thickBot="1" x14ac:dyDescent="0.3">
      <c r="A7025" s="140" t="s">
        <v>25</v>
      </c>
      <c r="B7025" s="53">
        <v>44185</v>
      </c>
      <c r="C7025" s="4">
        <v>137</v>
      </c>
      <c r="D7025" s="29">
        <f t="shared" si="569"/>
        <v>35698</v>
      </c>
      <c r="E7025" s="4">
        <v>0</v>
      </c>
      <c r="F7025" s="129">
        <f t="shared" si="570"/>
        <v>867</v>
      </c>
      <c r="I7025" s="88"/>
    </row>
    <row r="7026" spans="1:9" ht="15.75" thickBot="1" x14ac:dyDescent="0.3">
      <c r="A7026" s="140" t="s">
        <v>41</v>
      </c>
      <c r="B7026" s="53">
        <v>44185</v>
      </c>
      <c r="C7026" s="4">
        <v>39</v>
      </c>
      <c r="D7026" s="29">
        <f t="shared" si="569"/>
        <v>21963</v>
      </c>
      <c r="E7026" s="4">
        <v>2</v>
      </c>
      <c r="F7026" s="129">
        <f t="shared" si="570"/>
        <v>1025</v>
      </c>
      <c r="I7026" s="88"/>
    </row>
    <row r="7027" spans="1:9" ht="15.75" thickBot="1" x14ac:dyDescent="0.3">
      <c r="A7027" s="140" t="s">
        <v>42</v>
      </c>
      <c r="B7027" s="53">
        <v>44185</v>
      </c>
      <c r="C7027" s="4">
        <v>21</v>
      </c>
      <c r="D7027" s="29">
        <f t="shared" si="569"/>
        <v>10297</v>
      </c>
      <c r="E7027" s="4">
        <v>0</v>
      </c>
      <c r="F7027" s="129">
        <f t="shared" si="570"/>
        <v>196</v>
      </c>
      <c r="I7027" s="88"/>
    </row>
    <row r="7028" spans="1:9" ht="15.75" thickBot="1" x14ac:dyDescent="0.3">
      <c r="A7028" s="140" t="s">
        <v>43</v>
      </c>
      <c r="B7028" s="53">
        <v>44185</v>
      </c>
      <c r="C7028" s="4">
        <v>34</v>
      </c>
      <c r="D7028" s="29">
        <f t="shared" si="569"/>
        <v>15896</v>
      </c>
      <c r="E7028" s="4">
        <v>1</v>
      </c>
      <c r="F7028" s="129">
        <f t="shared" si="570"/>
        <v>278</v>
      </c>
      <c r="I7028" s="88"/>
    </row>
    <row r="7029" spans="1:9" ht="15.75" thickBot="1" x14ac:dyDescent="0.3">
      <c r="A7029" s="140" t="s">
        <v>44</v>
      </c>
      <c r="B7029" s="53">
        <v>44185</v>
      </c>
      <c r="C7029" s="4">
        <v>157</v>
      </c>
      <c r="D7029" s="29">
        <f t="shared" si="569"/>
        <v>20664</v>
      </c>
      <c r="E7029" s="4">
        <v>2</v>
      </c>
      <c r="F7029" s="129">
        <f t="shared" si="570"/>
        <v>355</v>
      </c>
      <c r="I7029" s="88"/>
    </row>
    <row r="7030" spans="1:9" ht="15.75" thickBot="1" x14ac:dyDescent="0.3">
      <c r="A7030" s="140" t="s">
        <v>29</v>
      </c>
      <c r="B7030" s="53">
        <v>44185</v>
      </c>
      <c r="C7030" s="4">
        <v>680</v>
      </c>
      <c r="D7030" s="29">
        <f t="shared" si="569"/>
        <v>166691</v>
      </c>
      <c r="E7030" s="4">
        <v>16</v>
      </c>
      <c r="F7030" s="129">
        <f t="shared" si="570"/>
        <v>2728</v>
      </c>
      <c r="I7030" s="88"/>
    </row>
    <row r="7031" spans="1:9" ht="15.75" thickBot="1" x14ac:dyDescent="0.3">
      <c r="A7031" s="140" t="s">
        <v>45</v>
      </c>
      <c r="B7031" s="53">
        <v>44185</v>
      </c>
      <c r="C7031" s="4">
        <v>44</v>
      </c>
      <c r="D7031" s="29">
        <f t="shared" si="569"/>
        <v>16838</v>
      </c>
      <c r="E7031" s="4">
        <v>1</v>
      </c>
      <c r="F7031" s="129">
        <f t="shared" si="570"/>
        <v>214</v>
      </c>
      <c r="I7031" s="88"/>
    </row>
    <row r="7032" spans="1:9" ht="15.75" thickBot="1" x14ac:dyDescent="0.3">
      <c r="A7032" s="140" t="s">
        <v>46</v>
      </c>
      <c r="B7032" s="53">
        <v>44185</v>
      </c>
      <c r="C7032" s="4">
        <v>55</v>
      </c>
      <c r="D7032" s="29">
        <f t="shared" si="569"/>
        <v>18144</v>
      </c>
      <c r="E7032" s="4">
        <v>0</v>
      </c>
      <c r="F7032" s="129">
        <f t="shared" si="570"/>
        <v>244</v>
      </c>
      <c r="I7032" s="88"/>
    </row>
    <row r="7033" spans="1:9" ht="15.75" thickBot="1" x14ac:dyDescent="0.3">
      <c r="A7033" s="141" t="s">
        <v>47</v>
      </c>
      <c r="B7033" s="53">
        <v>44185</v>
      </c>
      <c r="C7033" s="4">
        <v>46</v>
      </c>
      <c r="D7033" s="132">
        <f t="shared" si="569"/>
        <v>69647</v>
      </c>
      <c r="E7033" s="4">
        <v>0</v>
      </c>
      <c r="F7033" s="130">
        <f t="shared" si="570"/>
        <v>1322</v>
      </c>
      <c r="I7033" s="88"/>
    </row>
    <row r="7034" spans="1:9" ht="15.75" thickBot="1" x14ac:dyDescent="0.3">
      <c r="A7034" s="64" t="s">
        <v>22</v>
      </c>
      <c r="B7034" s="53">
        <v>44186</v>
      </c>
      <c r="C7034" s="4">
        <v>2049</v>
      </c>
      <c r="D7034" s="131">
        <f t="shared" si="569"/>
        <v>654186</v>
      </c>
      <c r="E7034" s="4">
        <v>48</v>
      </c>
      <c r="F7034" s="128">
        <f t="shared" si="570"/>
        <v>21792</v>
      </c>
      <c r="I7034" s="88"/>
    </row>
    <row r="7035" spans="1:9" ht="15.75" thickBot="1" x14ac:dyDescent="0.3">
      <c r="A7035" s="140" t="s">
        <v>20</v>
      </c>
      <c r="B7035" s="53">
        <v>44186</v>
      </c>
      <c r="C7035" s="4">
        <v>490</v>
      </c>
      <c r="D7035" s="29">
        <f t="shared" si="569"/>
        <v>166576</v>
      </c>
      <c r="E7035" s="4">
        <v>21</v>
      </c>
      <c r="F7035" s="129">
        <f t="shared" si="570"/>
        <v>5375</v>
      </c>
      <c r="I7035" s="88"/>
    </row>
    <row r="7036" spans="1:9" ht="15.75" thickBot="1" x14ac:dyDescent="0.3">
      <c r="A7036" s="140" t="s">
        <v>35</v>
      </c>
      <c r="B7036" s="53">
        <v>44186</v>
      </c>
      <c r="C7036" s="4">
        <v>26</v>
      </c>
      <c r="D7036" s="29">
        <f t="shared" si="569"/>
        <v>2362</v>
      </c>
      <c r="E7036" s="4">
        <v>0</v>
      </c>
      <c r="F7036" s="129">
        <f t="shared" si="570"/>
        <v>17</v>
      </c>
      <c r="I7036" s="88"/>
    </row>
    <row r="7037" spans="1:9" ht="15.75" thickBot="1" x14ac:dyDescent="0.3">
      <c r="A7037" s="140" t="s">
        <v>21</v>
      </c>
      <c r="B7037" s="53">
        <v>44186</v>
      </c>
      <c r="C7037" s="4">
        <v>149</v>
      </c>
      <c r="D7037" s="29">
        <f t="shared" si="569"/>
        <v>23021</v>
      </c>
      <c r="E7037" s="4">
        <v>7</v>
      </c>
      <c r="F7037" s="129">
        <f t="shared" si="570"/>
        <v>653</v>
      </c>
      <c r="I7037" s="88"/>
    </row>
    <row r="7038" spans="1:9" ht="15.75" thickBot="1" x14ac:dyDescent="0.3">
      <c r="A7038" s="140" t="s">
        <v>36</v>
      </c>
      <c r="B7038" s="53">
        <v>44186</v>
      </c>
      <c r="C7038" s="4">
        <v>366</v>
      </c>
      <c r="D7038" s="29">
        <f t="shared" si="569"/>
        <v>28496</v>
      </c>
      <c r="E7038" s="4">
        <v>1</v>
      </c>
      <c r="F7038" s="129">
        <f t="shared" si="570"/>
        <v>485</v>
      </c>
      <c r="I7038" s="88"/>
    </row>
    <row r="7039" spans="1:9" ht="15.75" thickBot="1" x14ac:dyDescent="0.3">
      <c r="A7039" s="140" t="s">
        <v>27</v>
      </c>
      <c r="B7039" s="53">
        <v>44186</v>
      </c>
      <c r="C7039" s="4">
        <v>183</v>
      </c>
      <c r="D7039" s="29">
        <v>122816</v>
      </c>
      <c r="E7039" s="4">
        <v>16</v>
      </c>
      <c r="F7039" s="129">
        <f t="shared" si="570"/>
        <v>2408</v>
      </c>
      <c r="I7039" s="88"/>
    </row>
    <row r="7040" spans="1:9" ht="15.75" thickBot="1" x14ac:dyDescent="0.3">
      <c r="A7040" s="140" t="s">
        <v>37</v>
      </c>
      <c r="B7040" s="53">
        <v>44186</v>
      </c>
      <c r="C7040" s="4">
        <v>262</v>
      </c>
      <c r="D7040" s="29">
        <f t="shared" si="569"/>
        <v>10711</v>
      </c>
      <c r="E7040" s="4">
        <v>4</v>
      </c>
      <c r="F7040" s="129">
        <f t="shared" si="570"/>
        <v>147</v>
      </c>
      <c r="I7040" s="88"/>
    </row>
    <row r="7041" spans="1:9" ht="15.75" thickBot="1" x14ac:dyDescent="0.3">
      <c r="A7041" s="140" t="s">
        <v>38</v>
      </c>
      <c r="B7041" s="53">
        <v>44186</v>
      </c>
      <c r="C7041" s="4">
        <v>38</v>
      </c>
      <c r="D7041" s="29">
        <f t="shared" si="569"/>
        <v>27003</v>
      </c>
      <c r="E7041" s="4">
        <v>7</v>
      </c>
      <c r="F7041" s="129">
        <f t="shared" si="570"/>
        <v>560</v>
      </c>
      <c r="I7041" s="88"/>
    </row>
    <row r="7042" spans="1:9" ht="15.75" thickBot="1" x14ac:dyDescent="0.3">
      <c r="A7042" s="140" t="s">
        <v>48</v>
      </c>
      <c r="B7042" s="53">
        <v>44186</v>
      </c>
      <c r="C7042" s="4">
        <v>-1</v>
      </c>
      <c r="D7042" s="29">
        <f t="shared" si="569"/>
        <v>203</v>
      </c>
      <c r="E7042" s="4">
        <v>0</v>
      </c>
      <c r="F7042" s="129">
        <f t="shared" si="570"/>
        <v>3</v>
      </c>
      <c r="I7042" s="88"/>
    </row>
    <row r="7043" spans="1:9" ht="15.75" thickBot="1" x14ac:dyDescent="0.3">
      <c r="A7043" s="140" t="s">
        <v>39</v>
      </c>
      <c r="B7043" s="53">
        <v>44186</v>
      </c>
      <c r="C7043" s="4">
        <v>0</v>
      </c>
      <c r="D7043" s="29">
        <f t="shared" si="569"/>
        <v>18482</v>
      </c>
      <c r="E7043" s="4">
        <v>0</v>
      </c>
      <c r="F7043" s="129">
        <f t="shared" si="570"/>
        <v>857</v>
      </c>
      <c r="I7043" s="88"/>
    </row>
    <row r="7044" spans="1:9" ht="15.75" thickBot="1" x14ac:dyDescent="0.3">
      <c r="A7044" s="140" t="s">
        <v>40</v>
      </c>
      <c r="B7044" s="53">
        <v>44186</v>
      </c>
      <c r="C7044" s="4">
        <v>161</v>
      </c>
      <c r="D7044" s="29">
        <f t="shared" si="569"/>
        <v>8432</v>
      </c>
      <c r="E7044" s="4">
        <v>10</v>
      </c>
      <c r="F7044" s="129">
        <f t="shared" si="570"/>
        <v>116</v>
      </c>
      <c r="I7044" s="88"/>
    </row>
    <row r="7045" spans="1:9" ht="15.75" thickBot="1" x14ac:dyDescent="0.3">
      <c r="A7045" s="140" t="s">
        <v>28</v>
      </c>
      <c r="B7045" s="53">
        <v>44186</v>
      </c>
      <c r="C7045" s="4">
        <v>14</v>
      </c>
      <c r="D7045" s="29">
        <f t="shared" si="569"/>
        <v>9014</v>
      </c>
      <c r="E7045" s="4">
        <v>10</v>
      </c>
      <c r="F7045" s="129">
        <f t="shared" si="570"/>
        <v>358</v>
      </c>
      <c r="I7045" s="88"/>
    </row>
    <row r="7046" spans="1:9" ht="15.75" thickBot="1" x14ac:dyDescent="0.3">
      <c r="A7046" s="140" t="s">
        <v>24</v>
      </c>
      <c r="B7046" s="53">
        <v>44186</v>
      </c>
      <c r="C7046" s="4">
        <v>76</v>
      </c>
      <c r="D7046" s="29">
        <f t="shared" si="569"/>
        <v>59051</v>
      </c>
      <c r="E7046" s="4">
        <v>0</v>
      </c>
      <c r="F7046" s="129">
        <f t="shared" si="570"/>
        <v>1199</v>
      </c>
      <c r="I7046" s="88"/>
    </row>
    <row r="7047" spans="1:9" ht="15.75" thickBot="1" x14ac:dyDescent="0.3">
      <c r="A7047" s="140" t="s">
        <v>30</v>
      </c>
      <c r="B7047" s="53">
        <v>44186</v>
      </c>
      <c r="C7047" s="4">
        <v>5</v>
      </c>
      <c r="D7047" s="29">
        <f t="shared" si="569"/>
        <v>864</v>
      </c>
      <c r="E7047" s="4">
        <v>0</v>
      </c>
      <c r="F7047" s="129">
        <f t="shared" si="570"/>
        <v>11</v>
      </c>
      <c r="I7047" s="88"/>
    </row>
    <row r="7048" spans="1:9" ht="15.75" thickBot="1" x14ac:dyDescent="0.3">
      <c r="A7048" s="140" t="s">
        <v>26</v>
      </c>
      <c r="B7048" s="53">
        <v>44186</v>
      </c>
      <c r="C7048" s="4">
        <v>268</v>
      </c>
      <c r="D7048" s="29">
        <f t="shared" si="569"/>
        <v>38316</v>
      </c>
      <c r="E7048" s="4">
        <v>0</v>
      </c>
      <c r="F7048" s="129">
        <f t="shared" si="570"/>
        <v>683</v>
      </c>
      <c r="I7048" s="88"/>
    </row>
    <row r="7049" spans="1:9" ht="15.75" thickBot="1" x14ac:dyDescent="0.3">
      <c r="A7049" s="140" t="s">
        <v>25</v>
      </c>
      <c r="B7049" s="53">
        <v>44186</v>
      </c>
      <c r="C7049" s="4">
        <v>199</v>
      </c>
      <c r="D7049" s="29">
        <f t="shared" si="569"/>
        <v>35897</v>
      </c>
      <c r="E7049" s="4">
        <v>4</v>
      </c>
      <c r="F7049" s="129">
        <f t="shared" si="570"/>
        <v>871</v>
      </c>
      <c r="I7049" s="88"/>
    </row>
    <row r="7050" spans="1:9" ht="15.75" thickBot="1" x14ac:dyDescent="0.3">
      <c r="A7050" s="140" t="s">
        <v>41</v>
      </c>
      <c r="B7050" s="53">
        <v>44186</v>
      </c>
      <c r="C7050" s="4">
        <v>8</v>
      </c>
      <c r="D7050" s="29">
        <f t="shared" si="569"/>
        <v>21971</v>
      </c>
      <c r="E7050" s="4">
        <v>2</v>
      </c>
      <c r="F7050" s="129">
        <f t="shared" si="570"/>
        <v>1027</v>
      </c>
      <c r="I7050" s="88"/>
    </row>
    <row r="7051" spans="1:9" ht="15.75" thickBot="1" x14ac:dyDescent="0.3">
      <c r="A7051" s="140" t="s">
        <v>42</v>
      </c>
      <c r="B7051" s="53">
        <v>44186</v>
      </c>
      <c r="C7051" s="4">
        <v>215</v>
      </c>
      <c r="D7051" s="29">
        <f t="shared" si="569"/>
        <v>10512</v>
      </c>
      <c r="E7051" s="4">
        <v>0</v>
      </c>
      <c r="F7051" s="129">
        <f t="shared" si="570"/>
        <v>196</v>
      </c>
      <c r="I7051" s="88"/>
    </row>
    <row r="7052" spans="1:9" ht="15.75" thickBot="1" x14ac:dyDescent="0.3">
      <c r="A7052" s="140" t="s">
        <v>43</v>
      </c>
      <c r="B7052" s="53">
        <v>44186</v>
      </c>
      <c r="C7052" s="4">
        <v>32</v>
      </c>
      <c r="D7052" s="29">
        <f t="shared" si="569"/>
        <v>15928</v>
      </c>
      <c r="E7052" s="4">
        <v>9</v>
      </c>
      <c r="F7052" s="129">
        <f t="shared" si="570"/>
        <v>287</v>
      </c>
      <c r="I7052" s="88"/>
    </row>
    <row r="7053" spans="1:9" ht="15.75" thickBot="1" x14ac:dyDescent="0.3">
      <c r="A7053" s="140" t="s">
        <v>44</v>
      </c>
      <c r="B7053" s="53">
        <v>44186</v>
      </c>
      <c r="C7053" s="4">
        <v>179</v>
      </c>
      <c r="D7053" s="29">
        <f t="shared" si="569"/>
        <v>20843</v>
      </c>
      <c r="E7053" s="4">
        <v>3</v>
      </c>
      <c r="F7053" s="129">
        <f t="shared" si="570"/>
        <v>358</v>
      </c>
      <c r="I7053" s="88"/>
    </row>
    <row r="7054" spans="1:9" ht="15.75" thickBot="1" x14ac:dyDescent="0.3">
      <c r="A7054" s="140" t="s">
        <v>29</v>
      </c>
      <c r="B7054" s="53">
        <v>44186</v>
      </c>
      <c r="C7054" s="4">
        <v>801</v>
      </c>
      <c r="D7054" s="29">
        <f t="shared" si="569"/>
        <v>167492</v>
      </c>
      <c r="E7054" s="4">
        <v>24</v>
      </c>
      <c r="F7054" s="129">
        <f t="shared" si="570"/>
        <v>2752</v>
      </c>
      <c r="I7054" s="88"/>
    </row>
    <row r="7055" spans="1:9" ht="15.75" thickBot="1" x14ac:dyDescent="0.3">
      <c r="A7055" s="140" t="s">
        <v>45</v>
      </c>
      <c r="B7055" s="53">
        <v>44186</v>
      </c>
      <c r="C7055" s="4">
        <v>38</v>
      </c>
      <c r="D7055" s="29">
        <f t="shared" si="569"/>
        <v>16876</v>
      </c>
      <c r="E7055" s="4">
        <v>0</v>
      </c>
      <c r="F7055" s="129">
        <f t="shared" si="570"/>
        <v>214</v>
      </c>
      <c r="I7055" s="88"/>
    </row>
    <row r="7056" spans="1:9" ht="15.75" thickBot="1" x14ac:dyDescent="0.3">
      <c r="A7056" s="140" t="s">
        <v>46</v>
      </c>
      <c r="B7056" s="53">
        <v>44186</v>
      </c>
      <c r="C7056" s="4">
        <v>59</v>
      </c>
      <c r="D7056" s="29">
        <f t="shared" si="569"/>
        <v>18203</v>
      </c>
      <c r="E7056" s="4">
        <v>2</v>
      </c>
      <c r="F7056" s="129">
        <f t="shared" si="570"/>
        <v>246</v>
      </c>
      <c r="I7056" s="88"/>
    </row>
    <row r="7057" spans="1:10" ht="15.75" thickBot="1" x14ac:dyDescent="0.3">
      <c r="A7057" s="142" t="s">
        <v>47</v>
      </c>
      <c r="B7057" s="46">
        <v>44186</v>
      </c>
      <c r="C7057" s="47">
        <v>236</v>
      </c>
      <c r="D7057" s="85">
        <f t="shared" si="569"/>
        <v>69883</v>
      </c>
      <c r="E7057" s="47">
        <v>6</v>
      </c>
      <c r="F7057" s="139">
        <f t="shared" si="570"/>
        <v>1328</v>
      </c>
    </row>
    <row r="7058" spans="1:10" x14ac:dyDescent="0.25">
      <c r="A7058" s="64" t="s">
        <v>22</v>
      </c>
      <c r="B7058" s="49">
        <v>44187</v>
      </c>
      <c r="C7058" s="50">
        <v>3019</v>
      </c>
      <c r="D7058" s="131">
        <f t="shared" si="569"/>
        <v>657205</v>
      </c>
      <c r="E7058" s="50">
        <v>151</v>
      </c>
      <c r="F7058" s="128">
        <f t="shared" si="570"/>
        <v>21943</v>
      </c>
      <c r="J7058" s="88"/>
    </row>
    <row r="7059" spans="1:10" x14ac:dyDescent="0.25">
      <c r="A7059" s="140" t="s">
        <v>20</v>
      </c>
      <c r="B7059" s="26">
        <v>44187</v>
      </c>
      <c r="C7059" s="4">
        <v>712</v>
      </c>
      <c r="D7059" s="29">
        <f t="shared" si="569"/>
        <v>167288</v>
      </c>
      <c r="E7059" s="4">
        <v>17</v>
      </c>
      <c r="F7059" s="129">
        <f t="shared" si="570"/>
        <v>5392</v>
      </c>
      <c r="J7059" s="88"/>
    </row>
    <row r="7060" spans="1:10" x14ac:dyDescent="0.25">
      <c r="A7060" s="140" t="s">
        <v>35</v>
      </c>
      <c r="B7060" s="26">
        <v>44187</v>
      </c>
      <c r="C7060" s="4">
        <v>37</v>
      </c>
      <c r="D7060" s="29">
        <f t="shared" si="569"/>
        <v>2399</v>
      </c>
      <c r="E7060" s="4">
        <v>0</v>
      </c>
      <c r="F7060" s="129">
        <f t="shared" si="570"/>
        <v>17</v>
      </c>
      <c r="J7060" s="88"/>
    </row>
    <row r="7061" spans="1:10" x14ac:dyDescent="0.25">
      <c r="A7061" s="140" t="s">
        <v>21</v>
      </c>
      <c r="B7061" s="26">
        <v>44187</v>
      </c>
      <c r="C7061" s="4">
        <v>191</v>
      </c>
      <c r="D7061" s="29">
        <f t="shared" si="569"/>
        <v>23212</v>
      </c>
      <c r="E7061" s="4">
        <v>0</v>
      </c>
      <c r="F7061" s="129">
        <f t="shared" si="570"/>
        <v>653</v>
      </c>
      <c r="J7061" s="88"/>
    </row>
    <row r="7062" spans="1:10" x14ac:dyDescent="0.25">
      <c r="A7062" s="140" t="s">
        <v>36</v>
      </c>
      <c r="B7062" s="26">
        <v>44187</v>
      </c>
      <c r="C7062" s="4">
        <v>409</v>
      </c>
      <c r="D7062" s="29">
        <f t="shared" si="569"/>
        <v>28905</v>
      </c>
      <c r="E7062" s="4">
        <v>1</v>
      </c>
      <c r="F7062" s="129">
        <f t="shared" si="570"/>
        <v>486</v>
      </c>
      <c r="J7062" s="88"/>
    </row>
    <row r="7063" spans="1:10" x14ac:dyDescent="0.25">
      <c r="A7063" s="140" t="s">
        <v>27</v>
      </c>
      <c r="B7063" s="26">
        <v>44187</v>
      </c>
      <c r="C7063" s="4">
        <v>494</v>
      </c>
      <c r="D7063" s="29">
        <f t="shared" si="569"/>
        <v>123310</v>
      </c>
      <c r="E7063" s="4">
        <v>10</v>
      </c>
      <c r="F7063" s="129">
        <f t="shared" si="570"/>
        <v>2418</v>
      </c>
      <c r="J7063" s="88"/>
    </row>
    <row r="7064" spans="1:10" x14ac:dyDescent="0.25">
      <c r="A7064" s="140" t="s">
        <v>37</v>
      </c>
      <c r="B7064" s="26">
        <v>44187</v>
      </c>
      <c r="C7064" s="4">
        <v>143</v>
      </c>
      <c r="D7064" s="29">
        <f t="shared" si="569"/>
        <v>10854</v>
      </c>
      <c r="E7064" s="4">
        <v>3</v>
      </c>
      <c r="F7064" s="129">
        <f t="shared" si="570"/>
        <v>150</v>
      </c>
      <c r="J7064" s="88"/>
    </row>
    <row r="7065" spans="1:10" x14ac:dyDescent="0.25">
      <c r="A7065" s="140" t="s">
        <v>38</v>
      </c>
      <c r="B7065" s="26">
        <v>44187</v>
      </c>
      <c r="C7065" s="4">
        <v>140</v>
      </c>
      <c r="D7065" s="29">
        <f t="shared" si="569"/>
        <v>27143</v>
      </c>
      <c r="E7065" s="4">
        <v>7</v>
      </c>
      <c r="F7065" s="129">
        <f t="shared" si="570"/>
        <v>567</v>
      </c>
      <c r="J7065" s="88"/>
    </row>
    <row r="7066" spans="1:10" x14ac:dyDescent="0.25">
      <c r="A7066" s="140" t="s">
        <v>48</v>
      </c>
      <c r="B7066" s="26">
        <v>44187</v>
      </c>
      <c r="C7066" s="4">
        <v>7</v>
      </c>
      <c r="D7066" s="29">
        <f t="shared" si="569"/>
        <v>210</v>
      </c>
      <c r="E7066" s="4">
        <v>0</v>
      </c>
      <c r="F7066" s="129">
        <f t="shared" si="570"/>
        <v>3</v>
      </c>
      <c r="J7066" s="88"/>
    </row>
    <row r="7067" spans="1:10" x14ac:dyDescent="0.25">
      <c r="A7067" s="140" t="s">
        <v>39</v>
      </c>
      <c r="B7067" s="26">
        <v>44187</v>
      </c>
      <c r="C7067" s="4">
        <v>3</v>
      </c>
      <c r="D7067" s="29">
        <f t="shared" si="569"/>
        <v>18485</v>
      </c>
      <c r="E7067" s="4">
        <v>0</v>
      </c>
      <c r="F7067" s="129">
        <f t="shared" si="570"/>
        <v>857</v>
      </c>
      <c r="J7067" s="88"/>
    </row>
    <row r="7068" spans="1:10" x14ac:dyDescent="0.25">
      <c r="A7068" s="140" t="s">
        <v>40</v>
      </c>
      <c r="B7068" s="26">
        <v>44187</v>
      </c>
      <c r="C7068" s="4">
        <v>247</v>
      </c>
      <c r="D7068" s="29">
        <f t="shared" si="569"/>
        <v>8679</v>
      </c>
      <c r="E7068" s="4">
        <v>0</v>
      </c>
      <c r="F7068" s="129">
        <f t="shared" si="570"/>
        <v>116</v>
      </c>
      <c r="J7068" s="88"/>
    </row>
    <row r="7069" spans="1:10" x14ac:dyDescent="0.25">
      <c r="A7069" s="140" t="s">
        <v>28</v>
      </c>
      <c r="B7069" s="26">
        <v>44187</v>
      </c>
      <c r="C7069" s="4">
        <v>9</v>
      </c>
      <c r="D7069" s="29">
        <f t="shared" si="569"/>
        <v>9023</v>
      </c>
      <c r="E7069" s="4">
        <v>3</v>
      </c>
      <c r="F7069" s="129">
        <f t="shared" si="570"/>
        <v>361</v>
      </c>
      <c r="J7069" s="88"/>
    </row>
    <row r="7070" spans="1:10" x14ac:dyDescent="0.25">
      <c r="A7070" s="140" t="s">
        <v>24</v>
      </c>
      <c r="B7070" s="26">
        <v>44187</v>
      </c>
      <c r="C7070" s="4">
        <v>138</v>
      </c>
      <c r="D7070" s="29">
        <f t="shared" si="569"/>
        <v>59189</v>
      </c>
      <c r="E7070" s="4">
        <v>18</v>
      </c>
      <c r="F7070" s="129">
        <f t="shared" si="570"/>
        <v>1217</v>
      </c>
      <c r="J7070" s="88"/>
    </row>
    <row r="7071" spans="1:10" x14ac:dyDescent="0.25">
      <c r="A7071" s="140" t="s">
        <v>30</v>
      </c>
      <c r="B7071" s="26">
        <v>44187</v>
      </c>
      <c r="C7071" s="4">
        <v>24</v>
      </c>
      <c r="D7071" s="29">
        <f t="shared" si="569"/>
        <v>888</v>
      </c>
      <c r="E7071" s="4">
        <v>0</v>
      </c>
      <c r="F7071" s="129">
        <f t="shared" si="570"/>
        <v>11</v>
      </c>
      <c r="J7071" s="88"/>
    </row>
    <row r="7072" spans="1:10" x14ac:dyDescent="0.25">
      <c r="A7072" s="140" t="s">
        <v>26</v>
      </c>
      <c r="B7072" s="26">
        <v>44187</v>
      </c>
      <c r="C7072" s="4">
        <v>327</v>
      </c>
      <c r="D7072" s="29">
        <f t="shared" si="569"/>
        <v>38643</v>
      </c>
      <c r="E7072" s="4">
        <v>0</v>
      </c>
      <c r="F7072" s="129">
        <f t="shared" si="570"/>
        <v>683</v>
      </c>
      <c r="J7072" s="88"/>
    </row>
    <row r="7073" spans="1:10" x14ac:dyDescent="0.25">
      <c r="A7073" s="140" t="s">
        <v>25</v>
      </c>
      <c r="B7073" s="26">
        <v>44187</v>
      </c>
      <c r="C7073" s="4">
        <v>396</v>
      </c>
      <c r="D7073" s="29">
        <f t="shared" si="569"/>
        <v>36293</v>
      </c>
      <c r="E7073" s="4">
        <v>4</v>
      </c>
      <c r="F7073" s="129">
        <f t="shared" si="570"/>
        <v>875</v>
      </c>
      <c r="J7073" s="88"/>
    </row>
    <row r="7074" spans="1:10" x14ac:dyDescent="0.25">
      <c r="A7074" s="140" t="s">
        <v>41</v>
      </c>
      <c r="B7074" s="26">
        <v>44187</v>
      </c>
      <c r="C7074" s="4">
        <v>45</v>
      </c>
      <c r="D7074" s="29">
        <f t="shared" si="569"/>
        <v>22016</v>
      </c>
      <c r="E7074" s="4">
        <v>0</v>
      </c>
      <c r="F7074" s="129">
        <f t="shared" si="570"/>
        <v>1027</v>
      </c>
      <c r="J7074" s="88"/>
    </row>
    <row r="7075" spans="1:10" x14ac:dyDescent="0.25">
      <c r="A7075" s="140" t="s">
        <v>42</v>
      </c>
      <c r="B7075" s="26">
        <v>44187</v>
      </c>
      <c r="C7075" s="4">
        <v>153</v>
      </c>
      <c r="D7075" s="29">
        <f t="shared" ref="D7075:D7138" si="571">C7075+D7051</f>
        <v>10665</v>
      </c>
      <c r="E7075" s="4">
        <v>0</v>
      </c>
      <c r="F7075" s="129">
        <f t="shared" ref="F7075:F7138" si="572">E7075+F7051</f>
        <v>196</v>
      </c>
      <c r="J7075" s="88"/>
    </row>
    <row r="7076" spans="1:10" x14ac:dyDescent="0.25">
      <c r="A7076" s="140" t="s">
        <v>43</v>
      </c>
      <c r="B7076" s="26">
        <v>44187</v>
      </c>
      <c r="C7076" s="4">
        <v>13</v>
      </c>
      <c r="D7076" s="29">
        <f t="shared" si="571"/>
        <v>15941</v>
      </c>
      <c r="E7076" s="4">
        <v>0</v>
      </c>
      <c r="F7076" s="129">
        <f t="shared" si="572"/>
        <v>287</v>
      </c>
      <c r="J7076" s="88"/>
    </row>
    <row r="7077" spans="1:10" x14ac:dyDescent="0.25">
      <c r="A7077" s="140" t="s">
        <v>44</v>
      </c>
      <c r="B7077" s="26">
        <v>44187</v>
      </c>
      <c r="C7077" s="4">
        <v>312</v>
      </c>
      <c r="D7077" s="29">
        <f t="shared" si="571"/>
        <v>21155</v>
      </c>
      <c r="E7077" s="4">
        <v>1</v>
      </c>
      <c r="F7077" s="129">
        <f t="shared" si="572"/>
        <v>359</v>
      </c>
      <c r="J7077" s="88"/>
    </row>
    <row r="7078" spans="1:10" x14ac:dyDescent="0.25">
      <c r="A7078" s="140" t="s">
        <v>29</v>
      </c>
      <c r="B7078" s="26">
        <v>44187</v>
      </c>
      <c r="C7078" s="4">
        <v>1180</v>
      </c>
      <c r="D7078" s="29">
        <f t="shared" si="571"/>
        <v>168672</v>
      </c>
      <c r="E7078" s="4">
        <v>37</v>
      </c>
      <c r="F7078" s="129">
        <f t="shared" si="572"/>
        <v>2789</v>
      </c>
      <c r="J7078" s="88"/>
    </row>
    <row r="7079" spans="1:10" x14ac:dyDescent="0.25">
      <c r="A7079" s="140" t="s">
        <v>45</v>
      </c>
      <c r="B7079" s="26">
        <v>44187</v>
      </c>
      <c r="C7079" s="4">
        <v>-43</v>
      </c>
      <c r="D7079" s="29">
        <f t="shared" si="571"/>
        <v>16833</v>
      </c>
      <c r="E7079" s="4">
        <v>0</v>
      </c>
      <c r="F7079" s="129">
        <f t="shared" si="572"/>
        <v>214</v>
      </c>
      <c r="J7079" s="88"/>
    </row>
    <row r="7080" spans="1:10" x14ac:dyDescent="0.25">
      <c r="A7080" s="140" t="s">
        <v>46</v>
      </c>
      <c r="B7080" s="26">
        <v>44187</v>
      </c>
      <c r="C7080" s="4">
        <v>51</v>
      </c>
      <c r="D7080" s="29">
        <f t="shared" si="571"/>
        <v>18254</v>
      </c>
      <c r="E7080" s="4">
        <v>0</v>
      </c>
      <c r="F7080" s="129">
        <f t="shared" si="572"/>
        <v>246</v>
      </c>
      <c r="J7080" s="88"/>
    </row>
    <row r="7081" spans="1:10" ht="15.75" thickBot="1" x14ac:dyDescent="0.3">
      <c r="A7081" s="142" t="s">
        <v>47</v>
      </c>
      <c r="B7081" s="46">
        <v>44187</v>
      </c>
      <c r="C7081" s="47">
        <v>134</v>
      </c>
      <c r="D7081" s="85">
        <f t="shared" si="571"/>
        <v>70017</v>
      </c>
      <c r="E7081" s="47">
        <v>5</v>
      </c>
      <c r="F7081" s="139">
        <f t="shared" si="572"/>
        <v>1333</v>
      </c>
    </row>
    <row r="7082" spans="1:10" x14ac:dyDescent="0.25">
      <c r="A7082" s="64" t="s">
        <v>22</v>
      </c>
      <c r="B7082" s="49">
        <v>44188</v>
      </c>
      <c r="C7082" s="50">
        <v>3467</v>
      </c>
      <c r="D7082" s="131">
        <f t="shared" si="571"/>
        <v>660672</v>
      </c>
      <c r="E7082" s="50">
        <v>12</v>
      </c>
      <c r="F7082" s="128">
        <f t="shared" si="572"/>
        <v>21955</v>
      </c>
    </row>
    <row r="7083" spans="1:10" x14ac:dyDescent="0.25">
      <c r="A7083" s="140" t="s">
        <v>20</v>
      </c>
      <c r="B7083" s="26">
        <v>44188</v>
      </c>
      <c r="C7083" s="4">
        <v>690</v>
      </c>
      <c r="D7083" s="29">
        <f t="shared" si="571"/>
        <v>167978</v>
      </c>
      <c r="E7083" s="4">
        <v>4</v>
      </c>
      <c r="F7083" s="129">
        <f t="shared" si="572"/>
        <v>5396</v>
      </c>
      <c r="I7083" s="88"/>
    </row>
    <row r="7084" spans="1:10" x14ac:dyDescent="0.25">
      <c r="A7084" s="140" t="s">
        <v>35</v>
      </c>
      <c r="B7084" s="26">
        <v>44188</v>
      </c>
      <c r="C7084" s="4">
        <v>18</v>
      </c>
      <c r="D7084" s="29">
        <f t="shared" si="571"/>
        <v>2417</v>
      </c>
      <c r="E7084" s="4">
        <v>0</v>
      </c>
      <c r="F7084" s="129">
        <f t="shared" si="572"/>
        <v>17</v>
      </c>
      <c r="I7084" s="88"/>
    </row>
    <row r="7085" spans="1:10" x14ac:dyDescent="0.25">
      <c r="A7085" s="140" t="s">
        <v>21</v>
      </c>
      <c r="B7085" s="26">
        <v>44188</v>
      </c>
      <c r="C7085" s="4">
        <v>236</v>
      </c>
      <c r="D7085" s="29">
        <f t="shared" si="571"/>
        <v>23448</v>
      </c>
      <c r="E7085" s="4">
        <v>3</v>
      </c>
      <c r="F7085" s="129">
        <f t="shared" si="572"/>
        <v>656</v>
      </c>
      <c r="I7085" s="88"/>
    </row>
    <row r="7086" spans="1:10" x14ac:dyDescent="0.25">
      <c r="A7086" s="140" t="s">
        <v>36</v>
      </c>
      <c r="B7086" s="26">
        <v>44188</v>
      </c>
      <c r="C7086" s="4">
        <v>308</v>
      </c>
      <c r="D7086" s="29">
        <f t="shared" si="571"/>
        <v>29213</v>
      </c>
      <c r="E7086" s="4">
        <v>0</v>
      </c>
      <c r="F7086" s="129">
        <f t="shared" si="572"/>
        <v>486</v>
      </c>
      <c r="I7086" s="88"/>
    </row>
    <row r="7087" spans="1:10" x14ac:dyDescent="0.25">
      <c r="A7087" s="140" t="s">
        <v>27</v>
      </c>
      <c r="B7087" s="26">
        <v>44188</v>
      </c>
      <c r="C7087" s="4">
        <v>575</v>
      </c>
      <c r="D7087" s="29">
        <f t="shared" si="571"/>
        <v>123885</v>
      </c>
      <c r="E7087" s="4">
        <v>12</v>
      </c>
      <c r="F7087" s="129">
        <f t="shared" si="572"/>
        <v>2430</v>
      </c>
      <c r="I7087" s="88"/>
    </row>
    <row r="7088" spans="1:10" x14ac:dyDescent="0.25">
      <c r="A7088" s="140" t="s">
        <v>37</v>
      </c>
      <c r="B7088" s="26">
        <v>44188</v>
      </c>
      <c r="C7088" s="4">
        <v>179</v>
      </c>
      <c r="D7088" s="29">
        <f t="shared" si="571"/>
        <v>11033</v>
      </c>
      <c r="E7088" s="4">
        <v>2</v>
      </c>
      <c r="F7088" s="129">
        <f t="shared" si="572"/>
        <v>152</v>
      </c>
      <c r="I7088" s="88"/>
    </row>
    <row r="7089" spans="1:9" x14ac:dyDescent="0.25">
      <c r="A7089" s="140" t="s">
        <v>38</v>
      </c>
      <c r="B7089" s="26">
        <v>44188</v>
      </c>
      <c r="C7089" s="4">
        <v>278</v>
      </c>
      <c r="D7089" s="29">
        <f t="shared" si="571"/>
        <v>27421</v>
      </c>
      <c r="E7089" s="4">
        <v>2</v>
      </c>
      <c r="F7089" s="129">
        <f t="shared" si="572"/>
        <v>569</v>
      </c>
      <c r="I7089" s="88"/>
    </row>
    <row r="7090" spans="1:9" x14ac:dyDescent="0.25">
      <c r="A7090" s="140" t="s">
        <v>48</v>
      </c>
      <c r="B7090" s="26">
        <v>44188</v>
      </c>
      <c r="C7090" s="4">
        <v>2</v>
      </c>
      <c r="D7090" s="29">
        <f t="shared" si="571"/>
        <v>212</v>
      </c>
      <c r="E7090" s="4">
        <v>0</v>
      </c>
      <c r="F7090" s="129">
        <f t="shared" si="572"/>
        <v>3</v>
      </c>
      <c r="I7090" s="88"/>
    </row>
    <row r="7091" spans="1:9" x14ac:dyDescent="0.25">
      <c r="A7091" s="140" t="s">
        <v>39</v>
      </c>
      <c r="B7091" s="26">
        <v>44188</v>
      </c>
      <c r="C7091" s="4">
        <v>6</v>
      </c>
      <c r="D7091" s="29">
        <f t="shared" si="571"/>
        <v>18491</v>
      </c>
      <c r="E7091" s="4">
        <v>0</v>
      </c>
      <c r="F7091" s="129">
        <f t="shared" si="572"/>
        <v>857</v>
      </c>
      <c r="I7091" s="88"/>
    </row>
    <row r="7092" spans="1:9" x14ac:dyDescent="0.25">
      <c r="A7092" s="140" t="s">
        <v>40</v>
      </c>
      <c r="B7092" s="26">
        <v>44188</v>
      </c>
      <c r="C7092" s="4">
        <v>240</v>
      </c>
      <c r="D7092" s="29">
        <f t="shared" si="571"/>
        <v>8919</v>
      </c>
      <c r="E7092" s="4">
        <v>0</v>
      </c>
      <c r="F7092" s="129">
        <f t="shared" si="572"/>
        <v>116</v>
      </c>
      <c r="I7092" s="88"/>
    </row>
    <row r="7093" spans="1:9" x14ac:dyDescent="0.25">
      <c r="A7093" s="140" t="s">
        <v>28</v>
      </c>
      <c r="B7093" s="26">
        <v>44188</v>
      </c>
      <c r="C7093" s="4">
        <v>17</v>
      </c>
      <c r="D7093" s="29">
        <f t="shared" si="571"/>
        <v>9040</v>
      </c>
      <c r="E7093" s="4">
        <v>0</v>
      </c>
      <c r="F7093" s="129">
        <f t="shared" si="572"/>
        <v>361</v>
      </c>
      <c r="I7093" s="88"/>
    </row>
    <row r="7094" spans="1:9" x14ac:dyDescent="0.25">
      <c r="A7094" s="140" t="s">
        <v>24</v>
      </c>
      <c r="B7094" s="26">
        <v>44188</v>
      </c>
      <c r="C7094" s="4">
        <v>183</v>
      </c>
      <c r="D7094" s="29">
        <f t="shared" si="571"/>
        <v>59372</v>
      </c>
      <c r="E7094" s="4">
        <v>2</v>
      </c>
      <c r="F7094" s="129">
        <f t="shared" si="572"/>
        <v>1219</v>
      </c>
      <c r="I7094" s="88"/>
    </row>
    <row r="7095" spans="1:9" x14ac:dyDescent="0.25">
      <c r="A7095" s="140" t="s">
        <v>30</v>
      </c>
      <c r="B7095" s="26">
        <v>44188</v>
      </c>
      <c r="C7095" s="4">
        <v>8</v>
      </c>
      <c r="D7095" s="29">
        <f t="shared" si="571"/>
        <v>896</v>
      </c>
      <c r="E7095" s="4">
        <v>0</v>
      </c>
      <c r="F7095" s="129">
        <f t="shared" si="572"/>
        <v>11</v>
      </c>
      <c r="I7095" s="88"/>
    </row>
    <row r="7096" spans="1:9" x14ac:dyDescent="0.25">
      <c r="A7096" s="140" t="s">
        <v>26</v>
      </c>
      <c r="B7096" s="26">
        <v>44188</v>
      </c>
      <c r="C7096" s="4">
        <v>234</v>
      </c>
      <c r="D7096" s="29">
        <f t="shared" si="571"/>
        <v>38877</v>
      </c>
      <c r="E7096" s="4">
        <v>7</v>
      </c>
      <c r="F7096" s="129">
        <f t="shared" si="572"/>
        <v>690</v>
      </c>
      <c r="I7096" s="88"/>
    </row>
    <row r="7097" spans="1:9" x14ac:dyDescent="0.25">
      <c r="A7097" s="140" t="s">
        <v>25</v>
      </c>
      <c r="B7097" s="26">
        <v>44188</v>
      </c>
      <c r="C7097" s="4">
        <v>335</v>
      </c>
      <c r="D7097" s="29">
        <f t="shared" si="571"/>
        <v>36628</v>
      </c>
      <c r="E7097" s="4">
        <v>2</v>
      </c>
      <c r="F7097" s="129">
        <f t="shared" si="572"/>
        <v>877</v>
      </c>
      <c r="I7097" s="88"/>
    </row>
    <row r="7098" spans="1:9" x14ac:dyDescent="0.25">
      <c r="A7098" s="140" t="s">
        <v>41</v>
      </c>
      <c r="B7098" s="26">
        <v>44188</v>
      </c>
      <c r="C7098" s="4">
        <v>51</v>
      </c>
      <c r="D7098" s="29">
        <f t="shared" si="571"/>
        <v>22067</v>
      </c>
      <c r="E7098" s="4">
        <v>0</v>
      </c>
      <c r="F7098" s="129">
        <f t="shared" si="572"/>
        <v>1027</v>
      </c>
      <c r="I7098" s="88"/>
    </row>
    <row r="7099" spans="1:9" x14ac:dyDescent="0.25">
      <c r="A7099" s="140" t="s">
        <v>42</v>
      </c>
      <c r="B7099" s="26">
        <v>44188</v>
      </c>
      <c r="C7099" s="4">
        <v>147</v>
      </c>
      <c r="D7099" s="29">
        <f t="shared" si="571"/>
        <v>10812</v>
      </c>
      <c r="E7099" s="4">
        <v>0</v>
      </c>
      <c r="F7099" s="129">
        <f t="shared" si="572"/>
        <v>196</v>
      </c>
      <c r="I7099" s="88"/>
    </row>
    <row r="7100" spans="1:9" x14ac:dyDescent="0.25">
      <c r="A7100" s="140" t="s">
        <v>43</v>
      </c>
      <c r="B7100" s="26">
        <v>44188</v>
      </c>
      <c r="C7100" s="4">
        <v>22</v>
      </c>
      <c r="D7100" s="29">
        <f t="shared" si="571"/>
        <v>15963</v>
      </c>
      <c r="E7100" s="4">
        <v>5</v>
      </c>
      <c r="F7100" s="129">
        <f t="shared" si="572"/>
        <v>292</v>
      </c>
      <c r="I7100" s="88"/>
    </row>
    <row r="7101" spans="1:9" x14ac:dyDescent="0.25">
      <c r="A7101" s="140" t="s">
        <v>44</v>
      </c>
      <c r="B7101" s="26">
        <v>44188</v>
      </c>
      <c r="C7101" s="4">
        <v>301</v>
      </c>
      <c r="D7101" s="29">
        <f t="shared" si="571"/>
        <v>21456</v>
      </c>
      <c r="E7101" s="4">
        <v>1</v>
      </c>
      <c r="F7101" s="129">
        <f t="shared" si="572"/>
        <v>360</v>
      </c>
      <c r="I7101" s="88"/>
    </row>
    <row r="7102" spans="1:9" x14ac:dyDescent="0.25">
      <c r="A7102" s="140" t="s">
        <v>29</v>
      </c>
      <c r="B7102" s="26">
        <v>44188</v>
      </c>
      <c r="C7102" s="4">
        <v>1003</v>
      </c>
      <c r="D7102" s="29">
        <f t="shared" si="571"/>
        <v>169675</v>
      </c>
      <c r="E7102" s="4">
        <v>8</v>
      </c>
      <c r="F7102" s="129">
        <f t="shared" si="572"/>
        <v>2797</v>
      </c>
      <c r="I7102" s="88"/>
    </row>
    <row r="7103" spans="1:9" x14ac:dyDescent="0.25">
      <c r="A7103" s="140" t="s">
        <v>45</v>
      </c>
      <c r="B7103" s="26">
        <v>44188</v>
      </c>
      <c r="C7103" s="4">
        <v>49</v>
      </c>
      <c r="D7103" s="29">
        <f t="shared" si="571"/>
        <v>16882</v>
      </c>
      <c r="E7103" s="4">
        <v>0</v>
      </c>
      <c r="F7103" s="129">
        <f t="shared" si="572"/>
        <v>214</v>
      </c>
      <c r="I7103" s="88"/>
    </row>
    <row r="7104" spans="1:9" x14ac:dyDescent="0.25">
      <c r="A7104" s="140" t="s">
        <v>46</v>
      </c>
      <c r="B7104" s="26">
        <v>44188</v>
      </c>
      <c r="C7104" s="4">
        <v>111</v>
      </c>
      <c r="D7104" s="29">
        <f t="shared" si="571"/>
        <v>18365</v>
      </c>
      <c r="E7104" s="4">
        <v>0</v>
      </c>
      <c r="F7104" s="129">
        <f t="shared" si="572"/>
        <v>246</v>
      </c>
      <c r="I7104" s="88"/>
    </row>
    <row r="7105" spans="1:9" ht="15.75" thickBot="1" x14ac:dyDescent="0.3">
      <c r="A7105" s="141" t="s">
        <v>47</v>
      </c>
      <c r="B7105" s="53">
        <v>44188</v>
      </c>
      <c r="C7105" s="54">
        <v>126</v>
      </c>
      <c r="D7105" s="132">
        <f t="shared" si="571"/>
        <v>70143</v>
      </c>
      <c r="E7105" s="54">
        <v>0</v>
      </c>
      <c r="F7105" s="130">
        <f t="shared" si="572"/>
        <v>1333</v>
      </c>
      <c r="I7105" s="88"/>
    </row>
    <row r="7106" spans="1:9" ht="15.75" thickBot="1" x14ac:dyDescent="0.3">
      <c r="A7106" s="64" t="s">
        <v>22</v>
      </c>
      <c r="B7106" s="53">
        <v>44189</v>
      </c>
      <c r="C7106" s="48">
        <v>2877</v>
      </c>
      <c r="D7106" s="131">
        <f t="shared" si="571"/>
        <v>663549</v>
      </c>
      <c r="E7106" s="48">
        <v>17</v>
      </c>
      <c r="F7106" s="128">
        <f t="shared" si="572"/>
        <v>21972</v>
      </c>
    </row>
    <row r="7107" spans="1:9" x14ac:dyDescent="0.25">
      <c r="A7107" s="140" t="s">
        <v>20</v>
      </c>
      <c r="B7107" s="26">
        <v>44189</v>
      </c>
      <c r="C7107" s="4">
        <v>835</v>
      </c>
      <c r="D7107" s="29">
        <f t="shared" si="571"/>
        <v>168813</v>
      </c>
      <c r="E7107" s="4">
        <v>5</v>
      </c>
      <c r="F7107" s="129">
        <f t="shared" si="572"/>
        <v>5401</v>
      </c>
    </row>
    <row r="7108" spans="1:9" x14ac:dyDescent="0.25">
      <c r="A7108" s="140" t="s">
        <v>35</v>
      </c>
      <c r="B7108" s="26">
        <v>44189</v>
      </c>
      <c r="C7108" s="4">
        <v>76</v>
      </c>
      <c r="D7108" s="29">
        <f t="shared" si="571"/>
        <v>2493</v>
      </c>
      <c r="E7108" s="4">
        <v>0</v>
      </c>
      <c r="F7108" s="129">
        <f t="shared" si="572"/>
        <v>17</v>
      </c>
    </row>
    <row r="7109" spans="1:9" x14ac:dyDescent="0.25">
      <c r="A7109" s="140" t="s">
        <v>21</v>
      </c>
      <c r="B7109" s="26">
        <v>44189</v>
      </c>
      <c r="C7109" s="4">
        <v>176</v>
      </c>
      <c r="D7109" s="29">
        <f t="shared" si="571"/>
        <v>23624</v>
      </c>
      <c r="E7109" s="4">
        <v>3</v>
      </c>
      <c r="F7109" s="129">
        <f t="shared" si="572"/>
        <v>659</v>
      </c>
    </row>
    <row r="7110" spans="1:9" x14ac:dyDescent="0.25">
      <c r="A7110" s="140" t="s">
        <v>36</v>
      </c>
      <c r="B7110" s="26">
        <v>44189</v>
      </c>
      <c r="C7110" s="4">
        <v>250</v>
      </c>
      <c r="D7110" s="29">
        <f t="shared" si="571"/>
        <v>29463</v>
      </c>
      <c r="E7110" s="4">
        <v>0</v>
      </c>
      <c r="F7110" s="129">
        <f t="shared" si="572"/>
        <v>486</v>
      </c>
    </row>
    <row r="7111" spans="1:9" x14ac:dyDescent="0.25">
      <c r="A7111" s="140" t="s">
        <v>27</v>
      </c>
      <c r="B7111" s="26">
        <v>44189</v>
      </c>
      <c r="C7111" s="4">
        <v>660</v>
      </c>
      <c r="D7111" s="29">
        <f t="shared" si="571"/>
        <v>124545</v>
      </c>
      <c r="E7111" s="4">
        <v>15</v>
      </c>
      <c r="F7111" s="129">
        <f t="shared" si="572"/>
        <v>2445</v>
      </c>
    </row>
    <row r="7112" spans="1:9" x14ac:dyDescent="0.25">
      <c r="A7112" s="140" t="s">
        <v>37</v>
      </c>
      <c r="B7112" s="26">
        <v>44189</v>
      </c>
      <c r="C7112" s="4">
        <v>56</v>
      </c>
      <c r="D7112" s="29">
        <f t="shared" si="571"/>
        <v>11089</v>
      </c>
      <c r="E7112" s="4">
        <v>2</v>
      </c>
      <c r="F7112" s="129">
        <f t="shared" si="572"/>
        <v>154</v>
      </c>
    </row>
    <row r="7113" spans="1:9" x14ac:dyDescent="0.25">
      <c r="A7113" s="140" t="s">
        <v>38</v>
      </c>
      <c r="B7113" s="26">
        <v>44189</v>
      </c>
      <c r="C7113" s="4">
        <v>283</v>
      </c>
      <c r="D7113" s="29">
        <f t="shared" si="571"/>
        <v>27704</v>
      </c>
      <c r="E7113" s="4">
        <v>2</v>
      </c>
      <c r="F7113" s="129">
        <f t="shared" si="572"/>
        <v>571</v>
      </c>
    </row>
    <row r="7114" spans="1:9" x14ac:dyDescent="0.25">
      <c r="A7114" s="140" t="s">
        <v>48</v>
      </c>
      <c r="B7114" s="26">
        <v>44189</v>
      </c>
      <c r="C7114" s="4">
        <v>1</v>
      </c>
      <c r="D7114" s="29">
        <f t="shared" si="571"/>
        <v>213</v>
      </c>
      <c r="E7114" s="4">
        <v>0</v>
      </c>
      <c r="F7114" s="129">
        <f t="shared" si="572"/>
        <v>3</v>
      </c>
    </row>
    <row r="7115" spans="1:9" x14ac:dyDescent="0.25">
      <c r="A7115" s="140" t="s">
        <v>39</v>
      </c>
      <c r="B7115" s="26">
        <v>44189</v>
      </c>
      <c r="C7115" s="4">
        <v>3</v>
      </c>
      <c r="D7115" s="29">
        <f t="shared" si="571"/>
        <v>18494</v>
      </c>
      <c r="E7115" s="4">
        <v>0</v>
      </c>
      <c r="F7115" s="129">
        <f t="shared" si="572"/>
        <v>857</v>
      </c>
    </row>
    <row r="7116" spans="1:9" x14ac:dyDescent="0.25">
      <c r="A7116" s="140" t="s">
        <v>40</v>
      </c>
      <c r="B7116" s="26">
        <v>44189</v>
      </c>
      <c r="C7116" s="4">
        <v>276</v>
      </c>
      <c r="D7116" s="29">
        <f t="shared" si="571"/>
        <v>9195</v>
      </c>
      <c r="E7116" s="4">
        <v>0</v>
      </c>
      <c r="F7116" s="129">
        <f t="shared" si="572"/>
        <v>116</v>
      </c>
    </row>
    <row r="7117" spans="1:9" x14ac:dyDescent="0.25">
      <c r="A7117" s="140" t="s">
        <v>28</v>
      </c>
      <c r="B7117" s="26">
        <v>44189</v>
      </c>
      <c r="C7117" s="4">
        <v>10</v>
      </c>
      <c r="D7117" s="29">
        <f t="shared" si="571"/>
        <v>9050</v>
      </c>
      <c r="E7117" s="4">
        <v>13</v>
      </c>
      <c r="F7117" s="129">
        <f t="shared" si="572"/>
        <v>374</v>
      </c>
    </row>
    <row r="7118" spans="1:9" x14ac:dyDescent="0.25">
      <c r="A7118" s="140" t="s">
        <v>24</v>
      </c>
      <c r="B7118" s="26">
        <v>44189</v>
      </c>
      <c r="C7118" s="4">
        <v>111</v>
      </c>
      <c r="D7118" s="29">
        <f t="shared" si="571"/>
        <v>59483</v>
      </c>
      <c r="E7118" s="4">
        <v>0</v>
      </c>
      <c r="F7118" s="129">
        <f t="shared" si="572"/>
        <v>1219</v>
      </c>
    </row>
    <row r="7119" spans="1:9" x14ac:dyDescent="0.25">
      <c r="A7119" s="140" t="s">
        <v>30</v>
      </c>
      <c r="B7119" s="26">
        <v>44189</v>
      </c>
      <c r="C7119" s="4">
        <v>4</v>
      </c>
      <c r="D7119" s="29">
        <f t="shared" si="571"/>
        <v>900</v>
      </c>
      <c r="E7119" s="4">
        <v>0</v>
      </c>
      <c r="F7119" s="129">
        <f t="shared" si="572"/>
        <v>11</v>
      </c>
    </row>
    <row r="7120" spans="1:9" x14ac:dyDescent="0.25">
      <c r="A7120" s="140" t="s">
        <v>26</v>
      </c>
      <c r="B7120" s="26">
        <v>44189</v>
      </c>
      <c r="C7120" s="4">
        <v>225</v>
      </c>
      <c r="D7120" s="29">
        <f t="shared" si="571"/>
        <v>39102</v>
      </c>
      <c r="E7120" s="4">
        <v>0</v>
      </c>
      <c r="F7120" s="129">
        <f t="shared" si="572"/>
        <v>690</v>
      </c>
    </row>
    <row r="7121" spans="1:6" x14ac:dyDescent="0.25">
      <c r="A7121" s="140" t="s">
        <v>25</v>
      </c>
      <c r="B7121" s="26">
        <v>44189</v>
      </c>
      <c r="C7121" s="4">
        <v>234</v>
      </c>
      <c r="D7121" s="29">
        <f t="shared" si="571"/>
        <v>36862</v>
      </c>
      <c r="E7121" s="4">
        <v>3</v>
      </c>
      <c r="F7121" s="129">
        <f t="shared" si="572"/>
        <v>880</v>
      </c>
    </row>
    <row r="7122" spans="1:6" x14ac:dyDescent="0.25">
      <c r="A7122" s="140" t="s">
        <v>41</v>
      </c>
      <c r="B7122" s="26">
        <v>44189</v>
      </c>
      <c r="C7122" s="4">
        <v>67</v>
      </c>
      <c r="D7122" s="29">
        <f t="shared" si="571"/>
        <v>22134</v>
      </c>
      <c r="E7122" s="4">
        <v>1</v>
      </c>
      <c r="F7122" s="129">
        <f t="shared" si="572"/>
        <v>1028</v>
      </c>
    </row>
    <row r="7123" spans="1:6" x14ac:dyDescent="0.25">
      <c r="A7123" s="140" t="s">
        <v>42</v>
      </c>
      <c r="B7123" s="26">
        <v>44189</v>
      </c>
      <c r="C7123" s="4">
        <v>64</v>
      </c>
      <c r="D7123" s="29">
        <f t="shared" si="571"/>
        <v>10876</v>
      </c>
      <c r="E7123" s="4">
        <v>0</v>
      </c>
      <c r="F7123" s="129">
        <f t="shared" si="572"/>
        <v>196</v>
      </c>
    </row>
    <row r="7124" spans="1:6" x14ac:dyDescent="0.25">
      <c r="A7124" s="140" t="s">
        <v>43</v>
      </c>
      <c r="B7124" s="26">
        <v>44189</v>
      </c>
      <c r="C7124" s="4">
        <v>22</v>
      </c>
      <c r="D7124" s="29">
        <f t="shared" si="571"/>
        <v>15985</v>
      </c>
      <c r="E7124" s="4">
        <v>1</v>
      </c>
      <c r="F7124" s="129">
        <f t="shared" si="572"/>
        <v>293</v>
      </c>
    </row>
    <row r="7125" spans="1:6" x14ac:dyDescent="0.25">
      <c r="A7125" s="140" t="s">
        <v>44</v>
      </c>
      <c r="B7125" s="26">
        <v>44189</v>
      </c>
      <c r="C7125" s="4">
        <v>290</v>
      </c>
      <c r="D7125" s="29">
        <f t="shared" si="571"/>
        <v>21746</v>
      </c>
      <c r="E7125" s="4">
        <v>2</v>
      </c>
      <c r="F7125" s="129">
        <f t="shared" si="572"/>
        <v>362</v>
      </c>
    </row>
    <row r="7126" spans="1:6" x14ac:dyDescent="0.25">
      <c r="A7126" s="140" t="s">
        <v>29</v>
      </c>
      <c r="B7126" s="26">
        <v>44189</v>
      </c>
      <c r="C7126" s="4">
        <v>1038</v>
      </c>
      <c r="D7126" s="29">
        <f t="shared" si="571"/>
        <v>170713</v>
      </c>
      <c r="E7126" s="4">
        <v>13</v>
      </c>
      <c r="F7126" s="129">
        <f t="shared" si="572"/>
        <v>2810</v>
      </c>
    </row>
    <row r="7127" spans="1:6" x14ac:dyDescent="0.25">
      <c r="A7127" s="140" t="s">
        <v>45</v>
      </c>
      <c r="B7127" s="26">
        <v>44189</v>
      </c>
      <c r="C7127" s="4">
        <v>73</v>
      </c>
      <c r="D7127" s="29">
        <f t="shared" si="571"/>
        <v>16955</v>
      </c>
      <c r="E7127" s="4">
        <v>0</v>
      </c>
      <c r="F7127" s="129">
        <f t="shared" si="572"/>
        <v>214</v>
      </c>
    </row>
    <row r="7128" spans="1:6" x14ac:dyDescent="0.25">
      <c r="A7128" s="140" t="s">
        <v>46</v>
      </c>
      <c r="B7128" s="26">
        <v>44189</v>
      </c>
      <c r="C7128" s="4">
        <v>71</v>
      </c>
      <c r="D7128" s="29">
        <f t="shared" si="571"/>
        <v>18436</v>
      </c>
      <c r="E7128" s="4">
        <v>0</v>
      </c>
      <c r="F7128" s="129">
        <f t="shared" si="572"/>
        <v>246</v>
      </c>
    </row>
    <row r="7129" spans="1:6" ht="15.75" thickBot="1" x14ac:dyDescent="0.3">
      <c r="A7129" s="141" t="s">
        <v>47</v>
      </c>
      <c r="B7129" s="26">
        <v>44189</v>
      </c>
      <c r="C7129" s="4">
        <v>113</v>
      </c>
      <c r="D7129" s="132">
        <f t="shared" si="571"/>
        <v>70256</v>
      </c>
      <c r="E7129" s="4">
        <v>1</v>
      </c>
      <c r="F7129" s="130">
        <f t="shared" si="572"/>
        <v>1334</v>
      </c>
    </row>
    <row r="7130" spans="1:6" x14ac:dyDescent="0.25">
      <c r="A7130" s="64" t="s">
        <v>22</v>
      </c>
      <c r="B7130" s="26">
        <v>44190</v>
      </c>
      <c r="C7130" s="4">
        <v>1102</v>
      </c>
      <c r="D7130" s="131">
        <f t="shared" si="571"/>
        <v>664651</v>
      </c>
      <c r="E7130" s="4">
        <v>2</v>
      </c>
      <c r="F7130" s="128">
        <f t="shared" si="572"/>
        <v>21974</v>
      </c>
    </row>
    <row r="7131" spans="1:6" x14ac:dyDescent="0.25">
      <c r="A7131" s="140" t="s">
        <v>20</v>
      </c>
      <c r="B7131" s="26">
        <v>44190</v>
      </c>
      <c r="C7131" s="4">
        <v>411</v>
      </c>
      <c r="D7131" s="29">
        <f t="shared" si="571"/>
        <v>169224</v>
      </c>
      <c r="E7131" s="4">
        <v>12</v>
      </c>
      <c r="F7131" s="129">
        <f t="shared" si="572"/>
        <v>5413</v>
      </c>
    </row>
    <row r="7132" spans="1:6" x14ac:dyDescent="0.25">
      <c r="A7132" s="140" t="s">
        <v>35</v>
      </c>
      <c r="B7132" s="26">
        <v>44190</v>
      </c>
      <c r="C7132" s="4">
        <v>14</v>
      </c>
      <c r="D7132" s="29">
        <f t="shared" si="571"/>
        <v>2507</v>
      </c>
      <c r="E7132" s="4">
        <v>0</v>
      </c>
      <c r="F7132" s="129">
        <f t="shared" si="572"/>
        <v>17</v>
      </c>
    </row>
    <row r="7133" spans="1:6" x14ac:dyDescent="0.25">
      <c r="A7133" s="140" t="s">
        <v>21</v>
      </c>
      <c r="B7133" s="26">
        <v>44190</v>
      </c>
      <c r="C7133" s="4">
        <v>90</v>
      </c>
      <c r="D7133" s="29">
        <f t="shared" si="571"/>
        <v>23714</v>
      </c>
      <c r="E7133" s="4">
        <v>7</v>
      </c>
      <c r="F7133" s="129">
        <f t="shared" si="572"/>
        <v>666</v>
      </c>
    </row>
    <row r="7134" spans="1:6" x14ac:dyDescent="0.25">
      <c r="A7134" s="140" t="s">
        <v>36</v>
      </c>
      <c r="B7134" s="26">
        <v>44190</v>
      </c>
      <c r="C7134" s="4">
        <v>48</v>
      </c>
      <c r="D7134" s="29">
        <f t="shared" si="571"/>
        <v>29511</v>
      </c>
      <c r="E7134" s="4">
        <v>0</v>
      </c>
      <c r="F7134" s="129">
        <f t="shared" si="572"/>
        <v>486</v>
      </c>
    </row>
    <row r="7135" spans="1:6" x14ac:dyDescent="0.25">
      <c r="A7135" s="140" t="s">
        <v>27</v>
      </c>
      <c r="B7135" s="26">
        <v>44190</v>
      </c>
      <c r="C7135" s="4">
        <v>158</v>
      </c>
      <c r="D7135" s="29">
        <f t="shared" si="571"/>
        <v>124703</v>
      </c>
      <c r="E7135" s="4">
        <v>3</v>
      </c>
      <c r="F7135" s="129">
        <f t="shared" si="572"/>
        <v>2448</v>
      </c>
    </row>
    <row r="7136" spans="1:6" x14ac:dyDescent="0.25">
      <c r="A7136" s="140" t="s">
        <v>37</v>
      </c>
      <c r="B7136" s="26">
        <v>44190</v>
      </c>
      <c r="C7136" s="4">
        <v>35</v>
      </c>
      <c r="D7136" s="29">
        <f t="shared" si="571"/>
        <v>11124</v>
      </c>
      <c r="E7136" s="4">
        <v>0</v>
      </c>
      <c r="F7136" s="129">
        <f t="shared" si="572"/>
        <v>154</v>
      </c>
    </row>
    <row r="7137" spans="1:6" x14ac:dyDescent="0.25">
      <c r="A7137" s="140" t="s">
        <v>38</v>
      </c>
      <c r="B7137" s="26">
        <v>44190</v>
      </c>
      <c r="C7137" s="4">
        <v>134</v>
      </c>
      <c r="D7137" s="29">
        <f t="shared" si="571"/>
        <v>27838</v>
      </c>
      <c r="E7137" s="4">
        <v>0</v>
      </c>
      <c r="F7137" s="129">
        <f t="shared" si="572"/>
        <v>571</v>
      </c>
    </row>
    <row r="7138" spans="1:6" x14ac:dyDescent="0.25">
      <c r="A7138" s="140" t="s">
        <v>48</v>
      </c>
      <c r="B7138" s="26">
        <v>44190</v>
      </c>
      <c r="C7138" s="4">
        <v>0</v>
      </c>
      <c r="D7138" s="29">
        <f t="shared" si="571"/>
        <v>213</v>
      </c>
      <c r="E7138" s="4">
        <v>0</v>
      </c>
      <c r="F7138" s="129">
        <f t="shared" si="572"/>
        <v>3</v>
      </c>
    </row>
    <row r="7139" spans="1:6" x14ac:dyDescent="0.25">
      <c r="A7139" s="140" t="s">
        <v>39</v>
      </c>
      <c r="B7139" s="26">
        <v>44190</v>
      </c>
      <c r="C7139" s="4">
        <v>4</v>
      </c>
      <c r="D7139" s="29">
        <f t="shared" ref="D7139:D7177" si="573">C7139+D7115</f>
        <v>18498</v>
      </c>
      <c r="E7139" s="4">
        <v>0</v>
      </c>
      <c r="F7139" s="129">
        <f t="shared" ref="F7139:F7177" si="574">E7139+F7115</f>
        <v>857</v>
      </c>
    </row>
    <row r="7140" spans="1:6" x14ac:dyDescent="0.25">
      <c r="A7140" s="140" t="s">
        <v>40</v>
      </c>
      <c r="B7140" s="26">
        <v>44190</v>
      </c>
      <c r="C7140" s="4">
        <v>140</v>
      </c>
      <c r="D7140" s="29">
        <f t="shared" si="573"/>
        <v>9335</v>
      </c>
      <c r="E7140" s="4">
        <v>0</v>
      </c>
      <c r="F7140" s="129">
        <f t="shared" si="574"/>
        <v>116</v>
      </c>
    </row>
    <row r="7141" spans="1:6" x14ac:dyDescent="0.25">
      <c r="A7141" s="140" t="s">
        <v>28</v>
      </c>
      <c r="B7141" s="26">
        <v>44190</v>
      </c>
      <c r="C7141" s="4">
        <v>7</v>
      </c>
      <c r="D7141" s="29">
        <f t="shared" si="573"/>
        <v>9057</v>
      </c>
      <c r="E7141" s="4">
        <v>5</v>
      </c>
      <c r="F7141" s="129">
        <f t="shared" si="574"/>
        <v>379</v>
      </c>
    </row>
    <row r="7142" spans="1:6" x14ac:dyDescent="0.25">
      <c r="A7142" s="140" t="s">
        <v>24</v>
      </c>
      <c r="B7142" s="26">
        <v>44190</v>
      </c>
      <c r="C7142" s="4">
        <v>22</v>
      </c>
      <c r="D7142" s="29">
        <f t="shared" si="573"/>
        <v>59505</v>
      </c>
      <c r="E7142" s="4">
        <v>0</v>
      </c>
      <c r="F7142" s="129">
        <f t="shared" si="574"/>
        <v>1219</v>
      </c>
    </row>
    <row r="7143" spans="1:6" x14ac:dyDescent="0.25">
      <c r="A7143" s="140" t="s">
        <v>30</v>
      </c>
      <c r="B7143" s="26">
        <v>44190</v>
      </c>
      <c r="C7143" s="4">
        <v>45</v>
      </c>
      <c r="D7143" s="29">
        <f t="shared" si="573"/>
        <v>945</v>
      </c>
      <c r="E7143" s="4">
        <v>0</v>
      </c>
      <c r="F7143" s="129">
        <f t="shared" si="574"/>
        <v>11</v>
      </c>
    </row>
    <row r="7144" spans="1:6" x14ac:dyDescent="0.25">
      <c r="A7144" s="140" t="s">
        <v>26</v>
      </c>
      <c r="B7144" s="26">
        <v>44190</v>
      </c>
      <c r="C7144" s="4">
        <v>79</v>
      </c>
      <c r="D7144" s="29">
        <f t="shared" si="573"/>
        <v>39181</v>
      </c>
      <c r="E7144" s="4">
        <v>0</v>
      </c>
      <c r="F7144" s="129">
        <f t="shared" si="574"/>
        <v>690</v>
      </c>
    </row>
    <row r="7145" spans="1:6" x14ac:dyDescent="0.25">
      <c r="A7145" s="140" t="s">
        <v>25</v>
      </c>
      <c r="B7145" s="26">
        <v>44190</v>
      </c>
      <c r="C7145" s="4">
        <v>89</v>
      </c>
      <c r="D7145" s="29">
        <f t="shared" si="573"/>
        <v>36951</v>
      </c>
      <c r="E7145" s="4">
        <v>1</v>
      </c>
      <c r="F7145" s="129">
        <f t="shared" si="574"/>
        <v>881</v>
      </c>
    </row>
    <row r="7146" spans="1:6" x14ac:dyDescent="0.25">
      <c r="A7146" s="140" t="s">
        <v>41</v>
      </c>
      <c r="B7146" s="26">
        <v>44190</v>
      </c>
      <c r="C7146" s="4">
        <v>12</v>
      </c>
      <c r="D7146" s="29">
        <f t="shared" si="573"/>
        <v>22146</v>
      </c>
      <c r="E7146" s="4">
        <v>0</v>
      </c>
      <c r="F7146" s="129">
        <f t="shared" si="574"/>
        <v>1028</v>
      </c>
    </row>
    <row r="7147" spans="1:6" x14ac:dyDescent="0.25">
      <c r="A7147" s="140" t="s">
        <v>42</v>
      </c>
      <c r="B7147" s="26">
        <v>44190</v>
      </c>
      <c r="C7147" s="4">
        <v>2</v>
      </c>
      <c r="D7147" s="29">
        <f t="shared" si="573"/>
        <v>10878</v>
      </c>
      <c r="E7147" s="4">
        <v>0</v>
      </c>
      <c r="F7147" s="129">
        <f t="shared" si="574"/>
        <v>196</v>
      </c>
    </row>
    <row r="7148" spans="1:6" x14ac:dyDescent="0.25">
      <c r="A7148" s="140" t="s">
        <v>43</v>
      </c>
      <c r="B7148" s="26">
        <v>44190</v>
      </c>
      <c r="C7148" s="4">
        <v>3</v>
      </c>
      <c r="D7148" s="29">
        <f t="shared" si="573"/>
        <v>15988</v>
      </c>
      <c r="E7148" s="4">
        <v>0</v>
      </c>
      <c r="F7148" s="129">
        <f t="shared" si="574"/>
        <v>293</v>
      </c>
    </row>
    <row r="7149" spans="1:6" x14ac:dyDescent="0.25">
      <c r="A7149" s="140" t="s">
        <v>44</v>
      </c>
      <c r="B7149" s="26">
        <v>44190</v>
      </c>
      <c r="C7149" s="4">
        <v>92</v>
      </c>
      <c r="D7149" s="29">
        <f t="shared" si="573"/>
        <v>21838</v>
      </c>
      <c r="E7149" s="4">
        <v>0</v>
      </c>
      <c r="F7149" s="129">
        <f t="shared" si="574"/>
        <v>362</v>
      </c>
    </row>
    <row r="7150" spans="1:6" x14ac:dyDescent="0.25">
      <c r="A7150" s="140" t="s">
        <v>29</v>
      </c>
      <c r="B7150" s="26">
        <v>44190</v>
      </c>
      <c r="C7150" s="4">
        <v>228</v>
      </c>
      <c r="D7150" s="29">
        <f t="shared" si="573"/>
        <v>170941</v>
      </c>
      <c r="E7150" s="4">
        <v>0</v>
      </c>
      <c r="F7150" s="129">
        <f t="shared" si="574"/>
        <v>2810</v>
      </c>
    </row>
    <row r="7151" spans="1:6" x14ac:dyDescent="0.25">
      <c r="A7151" s="140" t="s">
        <v>45</v>
      </c>
      <c r="B7151" s="26">
        <v>44190</v>
      </c>
      <c r="C7151" s="4">
        <v>45</v>
      </c>
      <c r="D7151" s="29">
        <f t="shared" si="573"/>
        <v>17000</v>
      </c>
      <c r="E7151" s="4">
        <v>0</v>
      </c>
      <c r="F7151" s="129">
        <f t="shared" si="574"/>
        <v>214</v>
      </c>
    </row>
    <row r="7152" spans="1:6" x14ac:dyDescent="0.25">
      <c r="A7152" s="140" t="s">
        <v>46</v>
      </c>
      <c r="B7152" s="26">
        <v>44190</v>
      </c>
      <c r="C7152" s="4">
        <v>91</v>
      </c>
      <c r="D7152" s="29">
        <f t="shared" si="573"/>
        <v>18527</v>
      </c>
      <c r="E7152" s="4">
        <v>0</v>
      </c>
      <c r="F7152" s="129">
        <f t="shared" si="574"/>
        <v>246</v>
      </c>
    </row>
    <row r="7153" spans="1:9" ht="15.75" thickBot="1" x14ac:dyDescent="0.3">
      <c r="A7153" s="141" t="s">
        <v>47</v>
      </c>
      <c r="B7153" s="26">
        <v>44190</v>
      </c>
      <c r="C7153" s="4">
        <v>23</v>
      </c>
      <c r="D7153" s="132">
        <f t="shared" si="573"/>
        <v>70279</v>
      </c>
      <c r="E7153" s="4">
        <v>0</v>
      </c>
      <c r="F7153" s="130">
        <f t="shared" si="574"/>
        <v>1334</v>
      </c>
    </row>
    <row r="7154" spans="1:9" x14ac:dyDescent="0.25">
      <c r="A7154" s="64" t="s">
        <v>22</v>
      </c>
      <c r="B7154" s="26">
        <v>44191</v>
      </c>
      <c r="C7154" s="4">
        <v>1343</v>
      </c>
      <c r="D7154" s="131">
        <f t="shared" si="573"/>
        <v>665994</v>
      </c>
      <c r="E7154" s="4">
        <v>39</v>
      </c>
      <c r="F7154" s="128">
        <f t="shared" si="574"/>
        <v>22013</v>
      </c>
    </row>
    <row r="7155" spans="1:9" x14ac:dyDescent="0.25">
      <c r="A7155" s="140" t="s">
        <v>20</v>
      </c>
      <c r="B7155" s="26">
        <v>44191</v>
      </c>
      <c r="C7155" s="4">
        <v>375</v>
      </c>
      <c r="D7155" s="29">
        <f t="shared" si="573"/>
        <v>169599</v>
      </c>
      <c r="E7155" s="4">
        <v>2</v>
      </c>
      <c r="F7155" s="129">
        <f t="shared" si="574"/>
        <v>5415</v>
      </c>
      <c r="I7155" s="88"/>
    </row>
    <row r="7156" spans="1:9" x14ac:dyDescent="0.25">
      <c r="A7156" s="140" t="s">
        <v>35</v>
      </c>
      <c r="B7156" s="26">
        <v>44191</v>
      </c>
      <c r="C7156" s="4">
        <v>23</v>
      </c>
      <c r="D7156" s="29">
        <f t="shared" si="573"/>
        <v>2530</v>
      </c>
      <c r="E7156" s="4">
        <v>0</v>
      </c>
      <c r="F7156" s="129">
        <f t="shared" si="574"/>
        <v>17</v>
      </c>
      <c r="I7156" s="88"/>
    </row>
    <row r="7157" spans="1:9" x14ac:dyDescent="0.25">
      <c r="A7157" s="140" t="s">
        <v>21</v>
      </c>
      <c r="B7157" s="26">
        <v>44191</v>
      </c>
      <c r="C7157" s="4">
        <v>63</v>
      </c>
      <c r="D7157" s="29">
        <f t="shared" si="573"/>
        <v>23777</v>
      </c>
      <c r="E7157" s="4">
        <v>4</v>
      </c>
      <c r="F7157" s="129">
        <f t="shared" si="574"/>
        <v>670</v>
      </c>
      <c r="I7157" s="88"/>
    </row>
    <row r="7158" spans="1:9" x14ac:dyDescent="0.25">
      <c r="A7158" s="140" t="s">
        <v>36</v>
      </c>
      <c r="B7158" s="26">
        <v>44191</v>
      </c>
      <c r="C7158" s="4">
        <v>215</v>
      </c>
      <c r="D7158" s="29">
        <f t="shared" si="573"/>
        <v>29726</v>
      </c>
      <c r="E7158" s="4">
        <v>0</v>
      </c>
      <c r="F7158" s="129">
        <f t="shared" si="574"/>
        <v>486</v>
      </c>
      <c r="I7158" s="88"/>
    </row>
    <row r="7159" spans="1:9" x14ac:dyDescent="0.25">
      <c r="A7159" s="140" t="s">
        <v>27</v>
      </c>
      <c r="B7159" s="26">
        <v>44191</v>
      </c>
      <c r="C7159" s="4">
        <v>163</v>
      </c>
      <c r="D7159" s="29">
        <f t="shared" si="573"/>
        <v>124866</v>
      </c>
      <c r="E7159" s="4">
        <v>4</v>
      </c>
      <c r="F7159" s="129">
        <f t="shared" si="574"/>
        <v>2452</v>
      </c>
      <c r="I7159" s="88"/>
    </row>
    <row r="7160" spans="1:9" x14ac:dyDescent="0.25">
      <c r="A7160" s="140" t="s">
        <v>37</v>
      </c>
      <c r="B7160" s="26">
        <v>44191</v>
      </c>
      <c r="C7160" s="4">
        <v>24</v>
      </c>
      <c r="D7160" s="29">
        <f t="shared" si="573"/>
        <v>11148</v>
      </c>
      <c r="E7160" s="4">
        <v>3</v>
      </c>
      <c r="F7160" s="129">
        <f t="shared" si="574"/>
        <v>157</v>
      </c>
      <c r="I7160" s="88"/>
    </row>
    <row r="7161" spans="1:9" x14ac:dyDescent="0.25">
      <c r="A7161" s="140" t="s">
        <v>38</v>
      </c>
      <c r="B7161" s="26">
        <v>44191</v>
      </c>
      <c r="C7161" s="4">
        <v>85</v>
      </c>
      <c r="D7161" s="29">
        <f t="shared" si="573"/>
        <v>27923</v>
      </c>
      <c r="E7161" s="4">
        <v>0</v>
      </c>
      <c r="F7161" s="129">
        <f t="shared" si="574"/>
        <v>571</v>
      </c>
      <c r="I7161" s="88"/>
    </row>
    <row r="7162" spans="1:9" x14ac:dyDescent="0.25">
      <c r="A7162" s="140" t="s">
        <v>48</v>
      </c>
      <c r="B7162" s="26">
        <v>44191</v>
      </c>
      <c r="C7162" s="4">
        <v>0</v>
      </c>
      <c r="D7162" s="29">
        <f t="shared" si="573"/>
        <v>213</v>
      </c>
      <c r="E7162" s="4">
        <v>0</v>
      </c>
      <c r="F7162" s="129">
        <f t="shared" si="574"/>
        <v>3</v>
      </c>
      <c r="I7162" s="88"/>
    </row>
    <row r="7163" spans="1:9" x14ac:dyDescent="0.25">
      <c r="A7163" s="140" t="s">
        <v>39</v>
      </c>
      <c r="B7163" s="26">
        <v>44191</v>
      </c>
      <c r="C7163" s="4">
        <v>2</v>
      </c>
      <c r="D7163" s="29">
        <f t="shared" si="573"/>
        <v>18500</v>
      </c>
      <c r="E7163" s="4">
        <v>0</v>
      </c>
      <c r="F7163" s="129">
        <f t="shared" si="574"/>
        <v>857</v>
      </c>
      <c r="I7163" s="88"/>
    </row>
    <row r="7164" spans="1:9" x14ac:dyDescent="0.25">
      <c r="A7164" s="140" t="s">
        <v>40</v>
      </c>
      <c r="B7164" s="26">
        <v>44191</v>
      </c>
      <c r="C7164" s="4">
        <v>182</v>
      </c>
      <c r="D7164" s="29">
        <f t="shared" si="573"/>
        <v>9517</v>
      </c>
      <c r="E7164" s="4">
        <v>0</v>
      </c>
      <c r="F7164" s="129">
        <f t="shared" si="574"/>
        <v>116</v>
      </c>
      <c r="I7164" s="88"/>
    </row>
    <row r="7165" spans="1:9" x14ac:dyDescent="0.25">
      <c r="A7165" s="140" t="s">
        <v>28</v>
      </c>
      <c r="B7165" s="26">
        <v>44191</v>
      </c>
      <c r="C7165" s="4">
        <v>4</v>
      </c>
      <c r="D7165" s="29">
        <f t="shared" si="573"/>
        <v>9061</v>
      </c>
      <c r="E7165" s="4">
        <v>6</v>
      </c>
      <c r="F7165" s="129">
        <f t="shared" si="574"/>
        <v>385</v>
      </c>
      <c r="I7165" s="88"/>
    </row>
    <row r="7166" spans="1:9" x14ac:dyDescent="0.25">
      <c r="A7166" s="140" t="s">
        <v>24</v>
      </c>
      <c r="B7166" s="26">
        <v>44191</v>
      </c>
      <c r="C7166" s="4">
        <v>53</v>
      </c>
      <c r="D7166" s="29">
        <f t="shared" si="573"/>
        <v>59558</v>
      </c>
      <c r="E7166" s="4">
        <v>1</v>
      </c>
      <c r="F7166" s="129">
        <f t="shared" si="574"/>
        <v>1220</v>
      </c>
      <c r="I7166" s="88"/>
    </row>
    <row r="7167" spans="1:9" x14ac:dyDescent="0.25">
      <c r="A7167" s="140" t="s">
        <v>30</v>
      </c>
      <c r="B7167" s="26">
        <v>44191</v>
      </c>
      <c r="C7167" s="4">
        <v>43</v>
      </c>
      <c r="D7167" s="29">
        <f t="shared" si="573"/>
        <v>988</v>
      </c>
      <c r="E7167" s="4">
        <v>0</v>
      </c>
      <c r="F7167" s="129">
        <f t="shared" si="574"/>
        <v>11</v>
      </c>
      <c r="I7167" s="88"/>
    </row>
    <row r="7168" spans="1:9" x14ac:dyDescent="0.25">
      <c r="A7168" s="140" t="s">
        <v>26</v>
      </c>
      <c r="B7168" s="26">
        <v>44191</v>
      </c>
      <c r="C7168" s="4">
        <v>102</v>
      </c>
      <c r="D7168" s="29">
        <f t="shared" si="573"/>
        <v>39283</v>
      </c>
      <c r="E7168" s="4">
        <v>0</v>
      </c>
      <c r="F7168" s="129">
        <f t="shared" si="574"/>
        <v>690</v>
      </c>
      <c r="I7168" s="88"/>
    </row>
    <row r="7169" spans="1:9" x14ac:dyDescent="0.25">
      <c r="A7169" s="140" t="s">
        <v>25</v>
      </c>
      <c r="B7169" s="26">
        <v>44191</v>
      </c>
      <c r="C7169" s="4">
        <v>163</v>
      </c>
      <c r="D7169" s="29">
        <f t="shared" si="573"/>
        <v>37114</v>
      </c>
      <c r="E7169" s="4">
        <v>2</v>
      </c>
      <c r="F7169" s="129">
        <f t="shared" si="574"/>
        <v>883</v>
      </c>
      <c r="I7169" s="88"/>
    </row>
    <row r="7170" spans="1:9" x14ac:dyDescent="0.25">
      <c r="A7170" s="140" t="s">
        <v>41</v>
      </c>
      <c r="B7170" s="26">
        <v>44191</v>
      </c>
      <c r="C7170" s="4">
        <v>25</v>
      </c>
      <c r="D7170" s="29">
        <f t="shared" si="573"/>
        <v>22171</v>
      </c>
      <c r="E7170" s="4">
        <v>0</v>
      </c>
      <c r="F7170" s="129">
        <f t="shared" si="574"/>
        <v>1028</v>
      </c>
      <c r="I7170" s="88"/>
    </row>
    <row r="7171" spans="1:9" x14ac:dyDescent="0.25">
      <c r="A7171" s="140" t="s">
        <v>42</v>
      </c>
      <c r="B7171" s="26">
        <v>44191</v>
      </c>
      <c r="C7171" s="4">
        <v>12</v>
      </c>
      <c r="D7171" s="29">
        <f t="shared" si="573"/>
        <v>10890</v>
      </c>
      <c r="E7171" s="4">
        <v>0</v>
      </c>
      <c r="F7171" s="129">
        <f t="shared" si="574"/>
        <v>196</v>
      </c>
      <c r="I7171" s="88"/>
    </row>
    <row r="7172" spans="1:9" x14ac:dyDescent="0.25">
      <c r="A7172" s="140" t="s">
        <v>43</v>
      </c>
      <c r="B7172" s="26">
        <v>44191</v>
      </c>
      <c r="C7172" s="4">
        <v>6</v>
      </c>
      <c r="D7172" s="29">
        <f t="shared" si="573"/>
        <v>15994</v>
      </c>
      <c r="E7172" s="4">
        <v>0</v>
      </c>
      <c r="F7172" s="129">
        <f t="shared" si="574"/>
        <v>293</v>
      </c>
      <c r="I7172" s="88"/>
    </row>
    <row r="7173" spans="1:9" x14ac:dyDescent="0.25">
      <c r="A7173" s="140" t="s">
        <v>44</v>
      </c>
      <c r="B7173" s="26">
        <v>44191</v>
      </c>
      <c r="C7173" s="4">
        <v>159</v>
      </c>
      <c r="D7173" s="29">
        <f t="shared" si="573"/>
        <v>21997</v>
      </c>
      <c r="E7173" s="4">
        <v>1</v>
      </c>
      <c r="F7173" s="129">
        <f t="shared" si="574"/>
        <v>363</v>
      </c>
      <c r="I7173" s="88"/>
    </row>
    <row r="7174" spans="1:9" x14ac:dyDescent="0.25">
      <c r="A7174" s="140" t="s">
        <v>29</v>
      </c>
      <c r="B7174" s="26">
        <v>44191</v>
      </c>
      <c r="C7174" s="4">
        <v>423</v>
      </c>
      <c r="D7174" s="29">
        <f t="shared" si="573"/>
        <v>171364</v>
      </c>
      <c r="E7174" s="4">
        <v>17</v>
      </c>
      <c r="F7174" s="129">
        <f t="shared" si="574"/>
        <v>2827</v>
      </c>
      <c r="I7174" s="88"/>
    </row>
    <row r="7175" spans="1:9" x14ac:dyDescent="0.25">
      <c r="A7175" s="140" t="s">
        <v>45</v>
      </c>
      <c r="B7175" s="26">
        <v>44191</v>
      </c>
      <c r="C7175" s="4">
        <v>47</v>
      </c>
      <c r="D7175" s="29">
        <f t="shared" si="573"/>
        <v>17047</v>
      </c>
      <c r="E7175" s="4">
        <v>0</v>
      </c>
      <c r="F7175" s="129">
        <f t="shared" si="574"/>
        <v>214</v>
      </c>
      <c r="I7175" s="88"/>
    </row>
    <row r="7176" spans="1:9" x14ac:dyDescent="0.25">
      <c r="A7176" s="140" t="s">
        <v>46</v>
      </c>
      <c r="B7176" s="26">
        <v>44191</v>
      </c>
      <c r="C7176" s="4">
        <v>124</v>
      </c>
      <c r="D7176" s="29">
        <f t="shared" si="573"/>
        <v>18651</v>
      </c>
      <c r="E7176" s="4">
        <v>0</v>
      </c>
      <c r="F7176" s="129">
        <f t="shared" si="574"/>
        <v>246</v>
      </c>
      <c r="I7176" s="88"/>
    </row>
    <row r="7177" spans="1:9" ht="15.75" thickBot="1" x14ac:dyDescent="0.3">
      <c r="A7177" s="141" t="s">
        <v>47</v>
      </c>
      <c r="B7177" s="26">
        <v>44191</v>
      </c>
      <c r="C7177" s="4">
        <v>77</v>
      </c>
      <c r="D7177" s="132">
        <f t="shared" si="573"/>
        <v>70356</v>
      </c>
      <c r="E7177" s="4">
        <v>0</v>
      </c>
      <c r="F7177" s="130">
        <f t="shared" si="574"/>
        <v>1334</v>
      </c>
      <c r="I7177" s="88"/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57" t="s">
        <v>145</v>
      </c>
      <c r="D1" s="257"/>
      <c r="E1" s="257"/>
      <c r="F1" s="257"/>
      <c r="G1" s="257"/>
      <c r="H1" s="257"/>
      <c r="K1" s="157">
        <v>547</v>
      </c>
      <c r="M1" s="258" t="s">
        <v>146</v>
      </c>
      <c r="N1" s="258"/>
      <c r="O1" s="258"/>
      <c r="P1" s="258"/>
      <c r="Q1" s="258"/>
      <c r="R1" s="258"/>
      <c r="S1" s="258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880F-DAB7-403A-9B71-844DF17E9F27}">
  <dimension ref="A1:X285"/>
  <sheetViews>
    <sheetView topLeftCell="A207" zoomScale="70" zoomScaleNormal="70" workbookViewId="0">
      <selection activeCell="N218" sqref="N218"/>
    </sheetView>
  </sheetViews>
  <sheetFormatPr baseColWidth="10" defaultRowHeight="15" x14ac:dyDescent="0.25"/>
  <cols>
    <col min="1" max="1" width="12.42578125" style="74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12.5703125" style="95" customWidth="1"/>
    <col min="18" max="18" width="8" style="25" customWidth="1"/>
    <col min="19" max="19" width="11.42578125" style="95"/>
    <col min="20" max="20" width="5.28515625" style="95" customWidth="1"/>
    <col min="21" max="21" width="6.140625" style="95" customWidth="1"/>
    <col min="22" max="22" width="9.28515625" style="95" customWidth="1"/>
    <col min="23" max="23" width="12.7109375" style="95" customWidth="1"/>
    <col min="24" max="24" width="10" style="95" customWidth="1"/>
    <col min="25" max="16384" width="11.42578125" style="95"/>
  </cols>
  <sheetData>
    <row r="1" spans="1:24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  <c r="T1" s="95" t="s">
        <v>155</v>
      </c>
      <c r="U1" s="95" t="s">
        <v>154</v>
      </c>
      <c r="V1" s="95" t="s">
        <v>153</v>
      </c>
      <c r="W1" s="95" t="s">
        <v>152</v>
      </c>
      <c r="X1" s="95" t="s">
        <v>156</v>
      </c>
    </row>
    <row r="2" spans="1:24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24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24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24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24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37" si="0">F6-F5</f>
        <v>0</v>
      </c>
      <c r="R6" s="1"/>
      <c r="S6" s="4"/>
    </row>
    <row r="7" spans="1:24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24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  <c r="X8" s="36">
        <f t="shared" ref="X8:X71" si="1">AVERAGE(D2:D8)</f>
        <v>0.14285714285714285</v>
      </c>
    </row>
    <row r="9" spans="1:24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  <c r="X9" s="36">
        <f t="shared" si="1"/>
        <v>0.14285714285714285</v>
      </c>
    </row>
    <row r="10" spans="1:24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  <c r="X10" s="36">
        <f t="shared" si="1"/>
        <v>0.14285714285714285</v>
      </c>
    </row>
    <row r="11" spans="1:24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  <c r="X11" s="36">
        <f t="shared" si="1"/>
        <v>0.14285714285714285</v>
      </c>
    </row>
    <row r="12" spans="1:24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  <c r="X12" s="36">
        <f t="shared" si="1"/>
        <v>0.2857142857142857</v>
      </c>
    </row>
    <row r="13" spans="1:24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  <c r="X13" s="36">
        <f t="shared" si="1"/>
        <v>0.14285714285714285</v>
      </c>
    </row>
    <row r="14" spans="1:24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45" si="2">G14/(C14-E14-F14)</f>
        <v>0</v>
      </c>
      <c r="S14" s="62">
        <f t="shared" ref="S14:S45" si="3">E14/C14</f>
        <v>3.5714285714285712E-2</v>
      </c>
      <c r="X14" s="36">
        <f t="shared" si="1"/>
        <v>0.14285714285714285</v>
      </c>
    </row>
    <row r="15" spans="1:24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2"/>
        <v>0</v>
      </c>
      <c r="S15" s="62">
        <f t="shared" si="3"/>
        <v>3.0769230769230771E-2</v>
      </c>
      <c r="X15" s="36">
        <f t="shared" si="1"/>
        <v>0.14285714285714285</v>
      </c>
    </row>
    <row r="16" spans="1:24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2"/>
        <v>0</v>
      </c>
      <c r="S16" s="62">
        <f t="shared" si="3"/>
        <v>2.564102564102564E-2</v>
      </c>
      <c r="X16" s="36">
        <f t="shared" si="1"/>
        <v>0.14285714285714285</v>
      </c>
    </row>
    <row r="17" spans="1:24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48" si="4">C17-O17-N17-M17</f>
        <v>1</v>
      </c>
      <c r="Q17" s="29">
        <f t="shared" si="0"/>
        <v>18</v>
      </c>
      <c r="R17" s="72">
        <f t="shared" si="2"/>
        <v>0</v>
      </c>
      <c r="S17" s="62">
        <f t="shared" si="3"/>
        <v>3.0927835051546393E-2</v>
      </c>
      <c r="X17" s="36">
        <f t="shared" si="1"/>
        <v>0.2857142857142857</v>
      </c>
    </row>
    <row r="18" spans="1:24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4"/>
        <v>6</v>
      </c>
      <c r="Q18" s="29">
        <f t="shared" si="0"/>
        <v>5</v>
      </c>
      <c r="R18" s="72">
        <f t="shared" si="2"/>
        <v>0</v>
      </c>
      <c r="S18" s="62">
        <f t="shared" si="3"/>
        <v>2.34375E-2</v>
      </c>
      <c r="X18" s="36">
        <f t="shared" si="1"/>
        <v>0.2857142857142857</v>
      </c>
    </row>
    <row r="19" spans="1:24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4"/>
        <v>10</v>
      </c>
      <c r="Q19" s="29">
        <f t="shared" si="0"/>
        <v>4</v>
      </c>
      <c r="R19" s="72">
        <f t="shared" si="2"/>
        <v>0</v>
      </c>
      <c r="S19" s="62">
        <f t="shared" si="3"/>
        <v>1.8987341772151899E-2</v>
      </c>
      <c r="X19" s="36">
        <f t="shared" si="1"/>
        <v>0.14285714285714285</v>
      </c>
    </row>
    <row r="20" spans="1:24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4"/>
        <v>20</v>
      </c>
      <c r="Q20" s="29">
        <f t="shared" si="0"/>
        <v>4</v>
      </c>
      <c r="R20" s="72">
        <f t="shared" si="2"/>
        <v>0</v>
      </c>
      <c r="S20" s="62">
        <f t="shared" si="3"/>
        <v>1.7777777777777778E-2</v>
      </c>
      <c r="X20" s="36">
        <f t="shared" si="1"/>
        <v>0.2857142857142857</v>
      </c>
    </row>
    <row r="21" spans="1:24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4"/>
        <v>17</v>
      </c>
      <c r="Q21" s="29">
        <f t="shared" si="0"/>
        <v>20</v>
      </c>
      <c r="R21" s="72">
        <f t="shared" si="2"/>
        <v>0</v>
      </c>
      <c r="S21" s="62">
        <f t="shared" si="3"/>
        <v>1.5037593984962405E-2</v>
      </c>
      <c r="X21" s="36">
        <f t="shared" si="1"/>
        <v>0.2857142857142857</v>
      </c>
    </row>
    <row r="22" spans="1:24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4"/>
        <v>30</v>
      </c>
      <c r="Q22" s="29">
        <f t="shared" si="0"/>
        <v>1</v>
      </c>
      <c r="R22" s="72">
        <f t="shared" si="2"/>
        <v>0</v>
      </c>
      <c r="S22" s="62">
        <f t="shared" si="3"/>
        <v>1.3289036544850499E-2</v>
      </c>
      <c r="X22" s="36">
        <f t="shared" si="1"/>
        <v>0.2857142857142857</v>
      </c>
    </row>
    <row r="23" spans="1:24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4"/>
        <v>55</v>
      </c>
      <c r="Q23" s="29">
        <f t="shared" si="0"/>
        <v>11</v>
      </c>
      <c r="R23" s="72">
        <f t="shared" si="2"/>
        <v>0</v>
      </c>
      <c r="S23" s="62">
        <f t="shared" si="3"/>
        <v>1.5503875968992248E-2</v>
      </c>
      <c r="X23" s="36">
        <f t="shared" si="1"/>
        <v>0.5714285714285714</v>
      </c>
    </row>
    <row r="24" spans="1:24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4"/>
        <v>150</v>
      </c>
      <c r="Q24" s="29">
        <f t="shared" si="0"/>
        <v>9</v>
      </c>
      <c r="R24" s="72">
        <f t="shared" si="2"/>
        <v>0</v>
      </c>
      <c r="S24" s="62">
        <f t="shared" si="3"/>
        <v>1.5904572564612324E-2</v>
      </c>
      <c r="X24" s="36">
        <f t="shared" si="1"/>
        <v>0.7142857142857143</v>
      </c>
    </row>
    <row r="25" spans="1:24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4"/>
        <v>175</v>
      </c>
      <c r="Q25" s="29">
        <f t="shared" si="0"/>
        <v>3</v>
      </c>
      <c r="R25" s="72">
        <f t="shared" si="2"/>
        <v>4.9800796812749001E-2</v>
      </c>
      <c r="S25" s="62">
        <f t="shared" si="3"/>
        <v>2.037351443123939E-2</v>
      </c>
      <c r="X25" s="36">
        <f t="shared" si="1"/>
        <v>1.2857142857142858</v>
      </c>
    </row>
    <row r="26" spans="1:24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4"/>
        <v>135</v>
      </c>
      <c r="Q26" s="29">
        <f t="shared" si="0"/>
        <v>5</v>
      </c>
      <c r="R26" s="72">
        <f t="shared" si="2"/>
        <v>0</v>
      </c>
      <c r="S26" s="62">
        <f t="shared" si="3"/>
        <v>2.4637681159420291E-2</v>
      </c>
      <c r="X26" s="36">
        <f t="shared" si="1"/>
        <v>2</v>
      </c>
    </row>
    <row r="27" spans="1:24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4"/>
        <v>151</v>
      </c>
      <c r="Q27" s="29">
        <f t="shared" si="0"/>
        <v>11</v>
      </c>
      <c r="R27" s="72">
        <f t="shared" si="2"/>
        <v>6.9291338582677164E-2</v>
      </c>
      <c r="S27" s="62">
        <f t="shared" si="3"/>
        <v>2.5503355704697986E-2</v>
      </c>
      <c r="X27" s="36">
        <f t="shared" si="1"/>
        <v>2.1428571428571428</v>
      </c>
    </row>
    <row r="28" spans="1:24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4"/>
        <v>170</v>
      </c>
      <c r="Q28" s="29">
        <f t="shared" si="0"/>
        <v>137</v>
      </c>
      <c r="R28" s="72">
        <f t="shared" si="2"/>
        <v>9.2657342657342656E-2</v>
      </c>
      <c r="S28" s="62">
        <f t="shared" si="3"/>
        <v>2.4390243902439025E-2</v>
      </c>
      <c r="X28" s="36">
        <f t="shared" si="1"/>
        <v>2.2857142857142856</v>
      </c>
    </row>
    <row r="29" spans="1:24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4"/>
        <v>269</v>
      </c>
      <c r="Q29" s="29">
        <f t="shared" si="0"/>
        <v>12</v>
      </c>
      <c r="R29" s="72">
        <f t="shared" si="2"/>
        <v>7.8459343794579167E-2</v>
      </c>
      <c r="S29" s="62">
        <f t="shared" si="3"/>
        <v>2.5879917184265012E-2</v>
      </c>
      <c r="X29" s="36">
        <f t="shared" si="1"/>
        <v>3</v>
      </c>
    </row>
    <row r="30" spans="1:24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4"/>
        <v>229</v>
      </c>
      <c r="Q30" s="29">
        <f t="shared" si="0"/>
        <v>8</v>
      </c>
      <c r="R30" s="72">
        <f t="shared" si="2"/>
        <v>7.0694087403598976E-2</v>
      </c>
      <c r="S30" s="62">
        <f t="shared" si="3"/>
        <v>2.6565464895635674E-2</v>
      </c>
      <c r="X30" s="36">
        <f t="shared" si="1"/>
        <v>3.1428571428571428</v>
      </c>
    </row>
    <row r="31" spans="1:24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4"/>
        <v>203</v>
      </c>
      <c r="Q31" s="29">
        <f t="shared" si="0"/>
        <v>8</v>
      </c>
      <c r="R31" s="72">
        <f t="shared" si="2"/>
        <v>8.5308056872037921E-2</v>
      </c>
      <c r="S31" s="62">
        <f t="shared" si="3"/>
        <v>2.9126213592233011E-2</v>
      </c>
      <c r="X31" s="36">
        <f t="shared" si="1"/>
        <v>3.5714285714285716</v>
      </c>
    </row>
    <row r="32" spans="1:24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4"/>
        <v>143</v>
      </c>
      <c r="Q32" s="29">
        <f t="shared" si="0"/>
        <v>10</v>
      </c>
      <c r="R32" s="72">
        <f t="shared" si="2"/>
        <v>8.5239085239085244E-2</v>
      </c>
      <c r="S32" s="62">
        <f t="shared" si="3"/>
        <v>2.9249011857707511E-2</v>
      </c>
      <c r="X32" s="36">
        <f t="shared" si="1"/>
        <v>3.5714285714285716</v>
      </c>
    </row>
    <row r="33" spans="1:24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4"/>
        <v>124</v>
      </c>
      <c r="Q33" s="29">
        <f t="shared" si="0"/>
        <v>13</v>
      </c>
      <c r="R33" s="72">
        <f t="shared" si="2"/>
        <v>8.3333333333333329E-2</v>
      </c>
      <c r="S33" s="62">
        <f t="shared" si="3"/>
        <v>3.1042128603104215E-2</v>
      </c>
      <c r="X33" s="36">
        <f t="shared" si="1"/>
        <v>3.5714285714285716</v>
      </c>
    </row>
    <row r="34" spans="1:24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4"/>
        <v>168</v>
      </c>
      <c r="Q34" s="29">
        <f t="shared" si="0"/>
        <v>1</v>
      </c>
      <c r="R34" s="72">
        <f t="shared" si="2"/>
        <v>7.7127659574468085E-2</v>
      </c>
      <c r="S34" s="62">
        <f t="shared" si="3"/>
        <v>2.9634734665747762E-2</v>
      </c>
      <c r="X34" s="36">
        <f t="shared" si="1"/>
        <v>3.4285714285714284</v>
      </c>
    </row>
    <row r="35" spans="1:24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4"/>
        <v>175</v>
      </c>
      <c r="Q35" s="29">
        <f t="shared" si="0"/>
        <v>45</v>
      </c>
      <c r="R35" s="72">
        <f t="shared" si="2"/>
        <v>7.945900253592561E-2</v>
      </c>
      <c r="S35" s="62">
        <f t="shared" si="3"/>
        <v>2.9601029601029602E-2</v>
      </c>
      <c r="X35" s="36">
        <f t="shared" si="1"/>
        <v>3.7142857142857144</v>
      </c>
    </row>
    <row r="36" spans="1:24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4"/>
        <v>172</v>
      </c>
      <c r="Q36" s="29">
        <f t="shared" si="0"/>
        <v>13</v>
      </c>
      <c r="R36" s="72">
        <f t="shared" si="2"/>
        <v>7.7607113985448672E-2</v>
      </c>
      <c r="S36" s="62">
        <f t="shared" si="3"/>
        <v>3.2555282555282554E-2</v>
      </c>
      <c r="X36" s="36">
        <f t="shared" si="1"/>
        <v>4</v>
      </c>
    </row>
    <row r="37" spans="1:24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4"/>
        <v>184</v>
      </c>
      <c r="Q37" s="29">
        <f t="shared" si="0"/>
        <v>20</v>
      </c>
      <c r="R37" s="72">
        <f t="shared" si="2"/>
        <v>7.5558982266769464E-2</v>
      </c>
      <c r="S37" s="62">
        <f t="shared" si="3"/>
        <v>3.4985422740524783E-2</v>
      </c>
      <c r="X37" s="36">
        <f t="shared" si="1"/>
        <v>4.5714285714285712</v>
      </c>
    </row>
    <row r="38" spans="1:24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4"/>
        <v>186</v>
      </c>
      <c r="Q38" s="29">
        <f t="shared" ref="Q38:Q69" si="5">F38-F37</f>
        <v>7</v>
      </c>
      <c r="R38" s="72">
        <f t="shared" si="2"/>
        <v>7.179487179487179E-2</v>
      </c>
      <c r="S38" s="62">
        <f t="shared" si="3"/>
        <v>3.6211699164345405E-2</v>
      </c>
      <c r="X38" s="36">
        <f t="shared" si="1"/>
        <v>4.5714285714285712</v>
      </c>
    </row>
    <row r="39" spans="1:24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4"/>
        <v>207</v>
      </c>
      <c r="Q39" s="29">
        <f t="shared" si="5"/>
        <v>10</v>
      </c>
      <c r="R39" s="72">
        <f t="shared" si="2"/>
        <v>6.805555555555555E-2</v>
      </c>
      <c r="S39" s="62">
        <f t="shared" si="3"/>
        <v>4.171066525871172E-2</v>
      </c>
      <c r="X39" s="36">
        <f t="shared" si="1"/>
        <v>6</v>
      </c>
    </row>
    <row r="40" spans="1:24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4"/>
        <v>223</v>
      </c>
      <c r="Q40" s="29">
        <f t="shared" si="5"/>
        <v>65</v>
      </c>
      <c r="R40" s="72">
        <f t="shared" si="2"/>
        <v>7.9146593255333797E-2</v>
      </c>
      <c r="S40" s="62">
        <f t="shared" si="3"/>
        <v>4.1518987341772152E-2</v>
      </c>
      <c r="X40" s="36">
        <f t="shared" si="1"/>
        <v>5.7142857142857144</v>
      </c>
    </row>
    <row r="41" spans="1:24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4"/>
        <v>310</v>
      </c>
      <c r="Q41" s="29">
        <f t="shared" si="5"/>
        <v>28</v>
      </c>
      <c r="R41" s="72">
        <f t="shared" si="2"/>
        <v>5.2365930599369087E-2</v>
      </c>
      <c r="S41" s="62">
        <f t="shared" si="3"/>
        <v>4.1549953314659195E-2</v>
      </c>
      <c r="X41" s="36">
        <f t="shared" si="1"/>
        <v>6.5714285714285712</v>
      </c>
    </row>
    <row r="42" spans="1:24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4"/>
        <v>303</v>
      </c>
      <c r="Q42" s="29">
        <f t="shared" si="5"/>
        <v>47</v>
      </c>
      <c r="R42" s="72">
        <f t="shared" si="2"/>
        <v>7.07133917396746E-2</v>
      </c>
      <c r="S42" s="62">
        <f t="shared" si="3"/>
        <v>4.3025362318840576E-2</v>
      </c>
      <c r="X42" s="36">
        <f t="shared" si="1"/>
        <v>7</v>
      </c>
    </row>
    <row r="43" spans="1:24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4"/>
        <v>303</v>
      </c>
      <c r="Q43" s="29">
        <f t="shared" si="5"/>
        <v>44</v>
      </c>
      <c r="R43" s="72">
        <f t="shared" si="2"/>
        <v>7.160493827160494E-2</v>
      </c>
      <c r="S43" s="62">
        <f t="shared" si="3"/>
        <v>4.3039086517347384E-2</v>
      </c>
      <c r="X43" s="36">
        <f t="shared" si="1"/>
        <v>6.4285714285714288</v>
      </c>
    </row>
    <row r="44" spans="1:24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4"/>
        <v>360</v>
      </c>
      <c r="Q44" s="29">
        <f t="shared" si="5"/>
        <v>37</v>
      </c>
      <c r="R44" s="72">
        <f t="shared" si="2"/>
        <v>6.7164179104477612E-2</v>
      </c>
      <c r="S44" s="62">
        <f t="shared" si="3"/>
        <v>4.2979942693409739E-2</v>
      </c>
      <c r="X44" s="36">
        <f t="shared" si="1"/>
        <v>6.4285714285714288</v>
      </c>
    </row>
    <row r="45" spans="1:24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4"/>
        <v>403</v>
      </c>
      <c r="Q45" s="29">
        <f t="shared" si="5"/>
        <v>35</v>
      </c>
      <c r="R45" s="72">
        <f t="shared" si="2"/>
        <v>6.6192560175054704E-2</v>
      </c>
      <c r="S45" s="62">
        <f t="shared" si="3"/>
        <v>4.3562816024893036E-2</v>
      </c>
      <c r="X45" s="36">
        <f t="shared" si="1"/>
        <v>6.7142857142857144</v>
      </c>
    </row>
    <row r="46" spans="1:24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4"/>
        <v>425</v>
      </c>
      <c r="Q46" s="29">
        <f t="shared" si="5"/>
        <v>35</v>
      </c>
      <c r="R46" s="72">
        <f t="shared" ref="R46:R77" si="6">G46/(C46-E46-F46)</f>
        <v>6.6985645933014357E-2</v>
      </c>
      <c r="S46" s="62">
        <f t="shared" ref="S46:S77" si="7">E46/C46</f>
        <v>4.5710003746721621E-2</v>
      </c>
      <c r="X46" s="36">
        <f t="shared" si="1"/>
        <v>6.1428571428571432</v>
      </c>
    </row>
    <row r="47" spans="1:24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4"/>
        <v>436</v>
      </c>
      <c r="Q47" s="29">
        <f t="shared" si="5"/>
        <v>19</v>
      </c>
      <c r="R47" s="72">
        <f t="shared" si="6"/>
        <v>6.5329218106995879E-2</v>
      </c>
      <c r="S47" s="62">
        <f t="shared" si="7"/>
        <v>4.6773023930384336E-2</v>
      </c>
      <c r="X47" s="36">
        <f t="shared" si="1"/>
        <v>6.7142857142857144</v>
      </c>
    </row>
    <row r="48" spans="1:24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4"/>
        <v>303</v>
      </c>
      <c r="Q48" s="29">
        <f t="shared" si="5"/>
        <v>24</v>
      </c>
      <c r="R48" s="72">
        <f t="shared" si="6"/>
        <v>6.1561561561561562E-2</v>
      </c>
      <c r="S48" s="62">
        <f t="shared" si="7"/>
        <v>4.6495244804508631E-2</v>
      </c>
      <c r="X48" s="36">
        <f t="shared" si="1"/>
        <v>6.1428571428571432</v>
      </c>
    </row>
    <row r="49" spans="1:24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ref="P49:P80" si="8">C49-O49-N49-M49</f>
        <v>310</v>
      </c>
      <c r="Q49" s="29">
        <f t="shared" si="5"/>
        <v>28</v>
      </c>
      <c r="R49" s="72">
        <f t="shared" si="6"/>
        <v>6.0869565217391307E-2</v>
      </c>
      <c r="S49" s="62">
        <f t="shared" si="7"/>
        <v>4.5562733764025844E-2</v>
      </c>
      <c r="X49" s="36">
        <f t="shared" si="1"/>
        <v>5.5714285714285712</v>
      </c>
    </row>
    <row r="50" spans="1:24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8"/>
        <v>299</v>
      </c>
      <c r="Q50" s="29">
        <f t="shared" si="5"/>
        <v>103</v>
      </c>
      <c r="R50" s="72">
        <f t="shared" si="6"/>
        <v>6.2957540263543194E-2</v>
      </c>
      <c r="S50" s="62">
        <f t="shared" si="7"/>
        <v>4.6849224678323982E-2</v>
      </c>
      <c r="X50" s="36">
        <f t="shared" si="1"/>
        <v>6.2857142857142856</v>
      </c>
    </row>
    <row r="51" spans="1:24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8"/>
        <v>314</v>
      </c>
      <c r="Q51" s="29">
        <f t="shared" si="5"/>
        <v>32</v>
      </c>
      <c r="R51" s="72">
        <f t="shared" si="6"/>
        <v>6.1763319189061763E-2</v>
      </c>
      <c r="S51" s="62">
        <f t="shared" si="7"/>
        <v>4.8027989821882951E-2</v>
      </c>
      <c r="X51" s="36">
        <f t="shared" si="1"/>
        <v>6.5714285714285712</v>
      </c>
    </row>
    <row r="52" spans="1:24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8"/>
        <v>341</v>
      </c>
      <c r="Q52" s="29">
        <f t="shared" si="5"/>
        <v>47</v>
      </c>
      <c r="R52" s="72">
        <f t="shared" si="6"/>
        <v>6.1538461538461542E-2</v>
      </c>
      <c r="S52" s="62">
        <f t="shared" si="7"/>
        <v>4.8357664233576646E-2</v>
      </c>
      <c r="X52" s="36">
        <f t="shared" si="1"/>
        <v>6.7142857142857144</v>
      </c>
    </row>
    <row r="53" spans="1:24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8"/>
        <v>348</v>
      </c>
      <c r="Q53" s="29">
        <f t="shared" si="5"/>
        <v>57</v>
      </c>
      <c r="R53" s="72">
        <f t="shared" si="6"/>
        <v>6.1464690496948561E-2</v>
      </c>
      <c r="S53" s="62">
        <f t="shared" si="7"/>
        <v>4.8034934497816595E-2</v>
      </c>
      <c r="X53" s="36">
        <f t="shared" si="1"/>
        <v>6.1428571428571432</v>
      </c>
    </row>
    <row r="54" spans="1:24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8"/>
        <v>403</v>
      </c>
      <c r="Q54" s="29">
        <f t="shared" si="5"/>
        <v>54</v>
      </c>
      <c r="R54" s="72">
        <f t="shared" si="6"/>
        <v>5.9975010412328195E-2</v>
      </c>
      <c r="S54" s="62">
        <f t="shared" si="7"/>
        <v>4.8794011644025505E-2</v>
      </c>
      <c r="X54" s="36">
        <f t="shared" si="1"/>
        <v>6.7142857142857144</v>
      </c>
    </row>
    <row r="55" spans="1:24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8"/>
        <v>454</v>
      </c>
      <c r="Q55" s="29">
        <f t="shared" si="5"/>
        <v>77</v>
      </c>
      <c r="R55" s="72">
        <f t="shared" si="6"/>
        <v>5.5868167202572344E-2</v>
      </c>
      <c r="S55" s="62">
        <f t="shared" si="7"/>
        <v>4.8941798941798939E-2</v>
      </c>
      <c r="X55" s="36">
        <f t="shared" si="1"/>
        <v>7.5714285714285712</v>
      </c>
    </row>
    <row r="56" spans="1:24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8"/>
        <v>479</v>
      </c>
      <c r="Q56" s="29">
        <f t="shared" si="5"/>
        <v>33</v>
      </c>
      <c r="R56" s="72">
        <f t="shared" si="6"/>
        <v>5.8984374999999999E-2</v>
      </c>
      <c r="S56" s="62">
        <f t="shared" si="7"/>
        <v>4.9331963001027747E-2</v>
      </c>
      <c r="X56" s="36">
        <f t="shared" si="1"/>
        <v>8.2857142857142865</v>
      </c>
    </row>
    <row r="57" spans="1:24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8"/>
        <v>476</v>
      </c>
      <c r="Q57" s="29">
        <f t="shared" si="5"/>
        <v>22</v>
      </c>
      <c r="R57" s="72">
        <f t="shared" si="6"/>
        <v>5.8623298033282902E-2</v>
      </c>
      <c r="S57" s="62">
        <f t="shared" si="7"/>
        <v>4.921309018236323E-2</v>
      </c>
      <c r="X57" s="36">
        <f t="shared" si="1"/>
        <v>7.8571428571428568</v>
      </c>
    </row>
    <row r="58" spans="1:24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8"/>
        <v>468</v>
      </c>
      <c r="Q58" s="29">
        <f t="shared" si="5"/>
        <v>30</v>
      </c>
      <c r="R58" s="72">
        <f t="shared" si="6"/>
        <v>5.6451612903225805E-2</v>
      </c>
      <c r="S58" s="62">
        <f t="shared" si="7"/>
        <v>5.0157499394233099E-2</v>
      </c>
      <c r="X58" s="36">
        <f t="shared" si="1"/>
        <v>8</v>
      </c>
    </row>
    <row r="59" spans="1:24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8"/>
        <v>497</v>
      </c>
      <c r="Q59" s="29">
        <f t="shared" si="5"/>
        <v>64</v>
      </c>
      <c r="R59" s="72">
        <f t="shared" si="6"/>
        <v>5.5772646536412077E-2</v>
      </c>
      <c r="S59" s="62">
        <f t="shared" si="7"/>
        <v>4.9941656942823806E-2</v>
      </c>
      <c r="X59" s="36">
        <f t="shared" si="1"/>
        <v>7.8571428571428568</v>
      </c>
    </row>
    <row r="60" spans="1:24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8"/>
        <v>460</v>
      </c>
      <c r="Q60" s="29">
        <f t="shared" si="5"/>
        <v>36</v>
      </c>
      <c r="R60" s="72">
        <f t="shared" si="6"/>
        <v>5.3803975325565453E-2</v>
      </c>
      <c r="S60" s="62">
        <f t="shared" si="7"/>
        <v>4.9232158988256551E-2</v>
      </c>
      <c r="X60" s="36">
        <f t="shared" si="1"/>
        <v>7.5714285714285712</v>
      </c>
    </row>
    <row r="61" spans="1:24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8"/>
        <v>443</v>
      </c>
      <c r="Q61" s="29">
        <f t="shared" si="5"/>
        <v>28</v>
      </c>
      <c r="R61" s="72">
        <f t="shared" si="6"/>
        <v>5.4904586541680615E-2</v>
      </c>
      <c r="S61" s="62">
        <f t="shared" si="7"/>
        <v>4.9646954986760812E-2</v>
      </c>
      <c r="X61" s="36">
        <f t="shared" si="1"/>
        <v>7</v>
      </c>
    </row>
    <row r="62" spans="1:24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8"/>
        <v>485</v>
      </c>
      <c r="Q62" s="29">
        <f t="shared" si="5"/>
        <v>34</v>
      </c>
      <c r="R62" s="72">
        <f t="shared" si="6"/>
        <v>5.307443365695793E-2</v>
      </c>
      <c r="S62" s="62">
        <f t="shared" si="7"/>
        <v>5.0630207220679339E-2</v>
      </c>
      <c r="X62" s="36">
        <f t="shared" si="1"/>
        <v>7.4285714285714288</v>
      </c>
    </row>
    <row r="63" spans="1:24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8"/>
        <v>474</v>
      </c>
      <c r="Q63" s="29">
        <f t="shared" si="5"/>
        <v>88</v>
      </c>
      <c r="R63" s="72">
        <f t="shared" si="6"/>
        <v>4.7157622739018086E-2</v>
      </c>
      <c r="S63" s="62">
        <f t="shared" si="7"/>
        <v>5.1421404682274248E-2</v>
      </c>
      <c r="X63" s="36">
        <f t="shared" si="1"/>
        <v>7.7142857142857144</v>
      </c>
    </row>
    <row r="64" spans="1:24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8"/>
        <v>449</v>
      </c>
      <c r="Q64" s="29">
        <f t="shared" si="5"/>
        <v>30</v>
      </c>
      <c r="R64" s="72">
        <f t="shared" si="6"/>
        <v>4.6909667194928686E-2</v>
      </c>
      <c r="S64" s="62">
        <f t="shared" si="7"/>
        <v>5.3202373644362595E-2</v>
      </c>
      <c r="X64" s="36">
        <f t="shared" si="1"/>
        <v>9</v>
      </c>
    </row>
    <row r="65" spans="1:24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8"/>
        <v>441</v>
      </c>
      <c r="Q65" s="29">
        <f t="shared" si="5"/>
        <v>52</v>
      </c>
      <c r="R65" s="72">
        <f t="shared" si="6"/>
        <v>4.4245049504950493E-2</v>
      </c>
      <c r="S65" s="62">
        <f t="shared" si="7"/>
        <v>5.2589641434262951E-2</v>
      </c>
      <c r="X65" s="36">
        <f t="shared" si="1"/>
        <v>8.1428571428571423</v>
      </c>
    </row>
    <row r="66" spans="1:24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8"/>
        <v>479</v>
      </c>
      <c r="Q66" s="29">
        <f t="shared" si="5"/>
        <v>77</v>
      </c>
      <c r="R66" s="72">
        <f t="shared" si="6"/>
        <v>4.5290941811637675E-2</v>
      </c>
      <c r="S66" s="62">
        <f t="shared" si="7"/>
        <v>5.2419354838709679E-2</v>
      </c>
      <c r="X66" s="36">
        <f t="shared" si="1"/>
        <v>8.4285714285714288</v>
      </c>
    </row>
    <row r="67" spans="1:24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8"/>
        <v>473</v>
      </c>
      <c r="Q67" s="29">
        <f t="shared" si="5"/>
        <v>0</v>
      </c>
      <c r="R67" s="72">
        <f t="shared" si="6"/>
        <v>4.3291284403669722E-2</v>
      </c>
      <c r="S67" s="62">
        <f t="shared" si="7"/>
        <v>5.2504189164029047E-2</v>
      </c>
      <c r="X67" s="36">
        <f t="shared" si="1"/>
        <v>9.1428571428571423</v>
      </c>
    </row>
    <row r="68" spans="1:24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8"/>
        <v>567</v>
      </c>
      <c r="Q68" s="29">
        <f t="shared" si="5"/>
        <v>127</v>
      </c>
      <c r="R68" s="72">
        <f t="shared" si="6"/>
        <v>4.3732590529247911E-2</v>
      </c>
      <c r="S68" s="62">
        <f t="shared" si="7"/>
        <v>5.2218855818927108E-2</v>
      </c>
      <c r="X68" s="36">
        <f t="shared" si="1"/>
        <v>9.7142857142857135</v>
      </c>
    </row>
    <row r="69" spans="1:24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8"/>
        <v>613</v>
      </c>
      <c r="Q69" s="29">
        <f t="shared" si="5"/>
        <v>29</v>
      </c>
      <c r="R69" s="72">
        <f t="shared" si="6"/>
        <v>4.3022317827372952E-2</v>
      </c>
      <c r="S69" s="62">
        <f t="shared" si="7"/>
        <v>5.1939058171745149E-2</v>
      </c>
      <c r="X69" s="36">
        <f t="shared" si="1"/>
        <v>9</v>
      </c>
    </row>
    <row r="70" spans="1:24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8"/>
        <v>670</v>
      </c>
      <c r="Q70" s="29">
        <f t="shared" ref="Q70:Q106" si="9">F70-F69</f>
        <v>80</v>
      </c>
      <c r="R70" s="72">
        <f t="shared" si="6"/>
        <v>4.2137718396711203E-2</v>
      </c>
      <c r="S70" s="62">
        <f t="shared" si="7"/>
        <v>5.0546900894928734E-2</v>
      </c>
      <c r="X70" s="36">
        <f t="shared" si="1"/>
        <v>8.4285714285714288</v>
      </c>
    </row>
    <row r="71" spans="1:24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8"/>
        <v>716</v>
      </c>
      <c r="Q71" s="29">
        <f t="shared" si="9"/>
        <v>25</v>
      </c>
      <c r="R71" s="72">
        <f t="shared" si="6"/>
        <v>4.1443198439785472E-2</v>
      </c>
      <c r="S71" s="62">
        <f t="shared" si="7"/>
        <v>5.0015928639694167E-2</v>
      </c>
      <c r="X71" s="36">
        <f t="shared" si="1"/>
        <v>7.7142857142857144</v>
      </c>
    </row>
    <row r="72" spans="1:24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8"/>
        <v>735</v>
      </c>
      <c r="Q72" s="29">
        <f t="shared" si="9"/>
        <v>404</v>
      </c>
      <c r="R72" s="72">
        <f t="shared" si="6"/>
        <v>3.6953242835595777E-2</v>
      </c>
      <c r="S72" s="62">
        <f t="shared" si="7"/>
        <v>4.8605820508913607E-2</v>
      </c>
      <c r="X72" s="36">
        <f t="shared" ref="X72:X135" si="10">AVERAGE(D66:D72)</f>
        <v>7.8571428571428568</v>
      </c>
    </row>
    <row r="73" spans="1:24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8"/>
        <v>798</v>
      </c>
      <c r="Q73" s="29">
        <f t="shared" si="9"/>
        <v>119</v>
      </c>
      <c r="R73" s="72">
        <f t="shared" si="6"/>
        <v>3.5294117647058823E-2</v>
      </c>
      <c r="S73" s="62">
        <f t="shared" si="7"/>
        <v>4.7826718999854627E-2</v>
      </c>
      <c r="X73" s="36">
        <f t="shared" si="10"/>
        <v>8</v>
      </c>
    </row>
    <row r="74" spans="1:24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8"/>
        <v>805</v>
      </c>
      <c r="Q74" s="29">
        <f t="shared" si="9"/>
        <v>112</v>
      </c>
      <c r="R74" s="72">
        <f t="shared" si="6"/>
        <v>3.4780578898225958E-2</v>
      </c>
      <c r="S74" s="62">
        <f t="shared" si="7"/>
        <v>4.9481356882534341E-2</v>
      </c>
      <c r="X74" s="36">
        <f t="shared" si="10"/>
        <v>10.142857142857142</v>
      </c>
    </row>
    <row r="75" spans="1:24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8"/>
        <v>903</v>
      </c>
      <c r="Q75" s="29">
        <f t="shared" si="9"/>
        <v>37</v>
      </c>
      <c r="R75" s="72">
        <f t="shared" si="6"/>
        <v>3.2904772281542823E-2</v>
      </c>
      <c r="S75" s="62">
        <f t="shared" si="7"/>
        <v>4.7599946516914023E-2</v>
      </c>
      <c r="X75" s="36">
        <f t="shared" si="10"/>
        <v>9</v>
      </c>
    </row>
    <row r="76" spans="1:24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8"/>
        <v>964</v>
      </c>
      <c r="Q76" s="29">
        <f t="shared" si="9"/>
        <v>35</v>
      </c>
      <c r="R76" s="72">
        <f t="shared" si="6"/>
        <v>3.160270880361174E-2</v>
      </c>
      <c r="S76" s="62">
        <f t="shared" si="7"/>
        <v>4.6508648302370274E-2</v>
      </c>
      <c r="X76" s="36">
        <f t="shared" si="10"/>
        <v>9</v>
      </c>
    </row>
    <row r="77" spans="1:24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8"/>
        <v>1118</v>
      </c>
      <c r="Q77" s="29">
        <f t="shared" si="9"/>
        <v>56</v>
      </c>
      <c r="R77" s="72">
        <f t="shared" si="6"/>
        <v>3.125E-2</v>
      </c>
      <c r="S77" s="62">
        <f t="shared" si="7"/>
        <v>4.6129112045510762E-2</v>
      </c>
      <c r="X77" s="36">
        <f t="shared" si="10"/>
        <v>9.7142857142857135</v>
      </c>
    </row>
    <row r="78" spans="1:24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8"/>
        <v>1107</v>
      </c>
      <c r="Q78" s="29">
        <f t="shared" si="9"/>
        <v>247</v>
      </c>
      <c r="R78" s="72">
        <f t="shared" ref="R78:R106" si="11">G78/(C78-E78-F78)</f>
        <v>3.0486613249951142E-2</v>
      </c>
      <c r="S78" s="62">
        <f t="shared" ref="S78:S106" si="12">E78/C78</f>
        <v>4.5633735515470078E-2</v>
      </c>
      <c r="X78" s="36">
        <f t="shared" si="10"/>
        <v>9.7142857142857135</v>
      </c>
    </row>
    <row r="79" spans="1:24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8"/>
        <v>1232</v>
      </c>
      <c r="Q79" s="29">
        <f t="shared" si="9"/>
        <v>61</v>
      </c>
      <c r="R79" s="72">
        <f t="shared" si="11"/>
        <v>2.9363487142075505E-2</v>
      </c>
      <c r="S79" s="62">
        <f t="shared" si="12"/>
        <v>4.4613463503235327E-2</v>
      </c>
      <c r="X79" s="36">
        <f t="shared" si="10"/>
        <v>10.571428571428571</v>
      </c>
    </row>
    <row r="80" spans="1:24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8"/>
        <v>1351</v>
      </c>
      <c r="Q80" s="29">
        <f t="shared" si="9"/>
        <v>99</v>
      </c>
      <c r="R80" s="72">
        <f t="shared" si="11"/>
        <v>2.924076607387141E-2</v>
      </c>
      <c r="S80" s="62">
        <f t="shared" si="12"/>
        <v>4.341268986319078E-2</v>
      </c>
      <c r="X80" s="36">
        <f t="shared" si="10"/>
        <v>10.571428571428571</v>
      </c>
    </row>
    <row r="81" spans="1:24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106" si="13">C81-O81-N81-M81</f>
        <v>1496</v>
      </c>
      <c r="Q81" s="29">
        <f t="shared" si="9"/>
        <v>30</v>
      </c>
      <c r="R81" s="72">
        <f t="shared" si="11"/>
        <v>2.66542693320936E-2</v>
      </c>
      <c r="S81" s="62">
        <f t="shared" si="12"/>
        <v>4.1889034336924778E-2</v>
      </c>
      <c r="X81" s="36">
        <f t="shared" si="10"/>
        <v>9</v>
      </c>
    </row>
    <row r="82" spans="1:24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13"/>
        <v>1739</v>
      </c>
      <c r="Q82" s="29">
        <f t="shared" si="9"/>
        <v>468</v>
      </c>
      <c r="R82" s="72">
        <f t="shared" si="11"/>
        <v>2.5874962608435536E-2</v>
      </c>
      <c r="S82" s="62">
        <f t="shared" si="12"/>
        <v>4.0661094938491876E-2</v>
      </c>
      <c r="X82" s="36">
        <f t="shared" si="10"/>
        <v>11.142857142857142</v>
      </c>
    </row>
    <row r="83" spans="1:24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13"/>
        <v>1907</v>
      </c>
      <c r="Q83" s="29">
        <f t="shared" si="9"/>
        <v>202</v>
      </c>
      <c r="R83" s="72">
        <f t="shared" si="11"/>
        <v>2.5222965440356744E-2</v>
      </c>
      <c r="S83" s="62">
        <f t="shared" si="12"/>
        <v>3.9196688100061661E-2</v>
      </c>
      <c r="X83" s="36">
        <f t="shared" si="10"/>
        <v>11.857142857142858</v>
      </c>
    </row>
    <row r="84" spans="1:24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13"/>
        <v>2053</v>
      </c>
      <c r="Q84" s="29">
        <f t="shared" si="9"/>
        <v>267</v>
      </c>
      <c r="R84" s="72">
        <f t="shared" si="11"/>
        <v>2.3737704918032787E-2</v>
      </c>
      <c r="S84" s="62">
        <f t="shared" si="12"/>
        <v>3.742961245445512E-2</v>
      </c>
      <c r="X84" s="36">
        <f t="shared" si="10"/>
        <v>11.571428571428571</v>
      </c>
    </row>
    <row r="85" spans="1:24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13"/>
        <v>2052</v>
      </c>
      <c r="Q85" s="29">
        <f t="shared" si="9"/>
        <v>168</v>
      </c>
      <c r="R85" s="72">
        <f t="shared" si="11"/>
        <v>2.5394045534150613E-2</v>
      </c>
      <c r="S85" s="62">
        <f t="shared" si="12"/>
        <v>3.6981311371555275E-2</v>
      </c>
      <c r="X85" s="36">
        <f t="shared" si="10"/>
        <v>12.428571428571429</v>
      </c>
    </row>
    <row r="86" spans="1:24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13"/>
        <v>2102</v>
      </c>
      <c r="Q86" s="29">
        <f t="shared" si="9"/>
        <v>182</v>
      </c>
      <c r="R86" s="72">
        <f t="shared" si="11"/>
        <v>2.9800929789009417E-2</v>
      </c>
      <c r="S86" s="62">
        <f t="shared" si="12"/>
        <v>3.704263683096462E-2</v>
      </c>
      <c r="X86" s="36">
        <f t="shared" si="10"/>
        <v>14.142857142857142</v>
      </c>
    </row>
    <row r="87" spans="1:24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13"/>
        <v>2187</v>
      </c>
      <c r="Q87" s="29">
        <f t="shared" si="9"/>
        <v>268</v>
      </c>
      <c r="R87" s="72">
        <f t="shared" si="11"/>
        <v>2.8811252268602542E-2</v>
      </c>
      <c r="S87" s="62">
        <f t="shared" si="12"/>
        <v>3.5886025981482814E-2</v>
      </c>
      <c r="X87" s="36">
        <f t="shared" si="10"/>
        <v>14.142857142857142</v>
      </c>
    </row>
    <row r="88" spans="1:24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13"/>
        <v>2234</v>
      </c>
      <c r="Q88" s="29">
        <f t="shared" si="9"/>
        <v>171</v>
      </c>
      <c r="R88" s="72">
        <f t="shared" si="11"/>
        <v>2.7535615564533277E-2</v>
      </c>
      <c r="S88" s="62">
        <f t="shared" si="12"/>
        <v>3.4553122024214393E-2</v>
      </c>
      <c r="X88" s="36">
        <f t="shared" si="10"/>
        <v>13.428571428571429</v>
      </c>
    </row>
    <row r="89" spans="1:24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13"/>
        <v>2316</v>
      </c>
      <c r="Q89" s="29">
        <f t="shared" si="9"/>
        <v>312</v>
      </c>
      <c r="R89" s="72">
        <f t="shared" si="11"/>
        <v>2.4900500051025613E-2</v>
      </c>
      <c r="S89" s="62">
        <f t="shared" si="12"/>
        <v>3.3724625462092227E-2</v>
      </c>
      <c r="X89" s="36">
        <f t="shared" si="10"/>
        <v>12.571428571428571</v>
      </c>
    </row>
    <row r="90" spans="1:24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si="13"/>
        <v>2491</v>
      </c>
      <c r="Q90" s="29">
        <f t="shared" si="9"/>
        <v>236</v>
      </c>
      <c r="R90" s="72">
        <f t="shared" si="11"/>
        <v>2.4734299516908212E-2</v>
      </c>
      <c r="S90" s="62">
        <f t="shared" si="12"/>
        <v>3.2564450474898234E-2</v>
      </c>
      <c r="X90" s="36">
        <f t="shared" si="10"/>
        <v>12</v>
      </c>
    </row>
    <row r="91" spans="1:24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13"/>
        <v>2598</v>
      </c>
      <c r="Q91" s="29">
        <f t="shared" si="9"/>
        <v>185</v>
      </c>
      <c r="R91" s="72">
        <f t="shared" si="11"/>
        <v>2.5206190343805022E-2</v>
      </c>
      <c r="S91" s="62">
        <f t="shared" si="12"/>
        <v>3.1986232271081834E-2</v>
      </c>
      <c r="X91" s="36">
        <f t="shared" si="10"/>
        <v>12.428571428571429</v>
      </c>
    </row>
    <row r="92" spans="1:24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13"/>
        <v>2646</v>
      </c>
      <c r="Q92" s="29">
        <f t="shared" si="9"/>
        <v>188</v>
      </c>
      <c r="R92" s="72">
        <f t="shared" si="11"/>
        <v>2.430493273542601E-2</v>
      </c>
      <c r="S92" s="62">
        <f t="shared" si="12"/>
        <v>3.1926500143554408E-2</v>
      </c>
      <c r="X92" s="36">
        <f t="shared" si="10"/>
        <v>12.714285714285714</v>
      </c>
    </row>
    <row r="93" spans="1:24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13"/>
        <v>2895</v>
      </c>
      <c r="Q93" s="29">
        <f t="shared" si="9"/>
        <v>187</v>
      </c>
      <c r="R93" s="72">
        <f t="shared" si="11"/>
        <v>2.4295596423148304E-2</v>
      </c>
      <c r="S93" s="62">
        <f t="shared" si="12"/>
        <v>3.1060647415251923E-2</v>
      </c>
      <c r="X93" s="36">
        <f t="shared" si="10"/>
        <v>11.285714285714286</v>
      </c>
    </row>
    <row r="94" spans="1:24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13"/>
        <v>3133</v>
      </c>
      <c r="Q94" s="29">
        <f t="shared" si="9"/>
        <v>97</v>
      </c>
      <c r="R94" s="72">
        <f t="shared" si="11"/>
        <v>2.3085408131106207E-2</v>
      </c>
      <c r="S94" s="62">
        <f t="shared" si="12"/>
        <v>3.0257421631720988E-2</v>
      </c>
      <c r="W94" s="213">
        <f t="shared" ref="W94:W106" si="14">AVERAGE(B88:B94)</f>
        <v>762.14285714285711</v>
      </c>
      <c r="X94" s="36">
        <f t="shared" si="10"/>
        <v>11.857142857142858</v>
      </c>
    </row>
    <row r="95" spans="1:24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13"/>
        <v>3329</v>
      </c>
      <c r="Q95" s="29">
        <f t="shared" si="9"/>
        <v>95</v>
      </c>
      <c r="R95" s="72">
        <f t="shared" si="11"/>
        <v>1.8369009702984964E-2</v>
      </c>
      <c r="S95" s="62">
        <f t="shared" si="12"/>
        <v>3.0103480714957668E-2</v>
      </c>
      <c r="W95" s="213">
        <f t="shared" si="14"/>
        <v>785</v>
      </c>
      <c r="X95" s="36">
        <f t="shared" si="10"/>
        <v>14.285714285714286</v>
      </c>
    </row>
    <row r="96" spans="1:24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si="13"/>
        <v>3404</v>
      </c>
      <c r="Q96" s="29">
        <f t="shared" si="9"/>
        <v>92</v>
      </c>
      <c r="R96" s="72">
        <f t="shared" si="11"/>
        <v>1.750439367311072E-2</v>
      </c>
      <c r="S96" s="62">
        <f t="shared" si="12"/>
        <v>3.004230641251129E-2</v>
      </c>
      <c r="W96" s="213">
        <f t="shared" si="14"/>
        <v>802.57142857142856</v>
      </c>
      <c r="X96" s="36">
        <f t="shared" si="10"/>
        <v>16</v>
      </c>
    </row>
    <row r="97" spans="1:24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13"/>
        <v>3677</v>
      </c>
      <c r="Q97" s="29">
        <f t="shared" si="9"/>
        <v>729</v>
      </c>
      <c r="R97" s="72">
        <f t="shared" si="11"/>
        <v>1.7078061259766301E-2</v>
      </c>
      <c r="S97" s="62">
        <f t="shared" si="12"/>
        <v>2.9427792915531336E-2</v>
      </c>
      <c r="W97" s="213">
        <f t="shared" si="14"/>
        <v>829.42857142857144</v>
      </c>
      <c r="X97" s="36">
        <f t="shared" si="10"/>
        <v>17.142857142857142</v>
      </c>
    </row>
    <row r="98" spans="1:24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13"/>
        <v>3892</v>
      </c>
      <c r="Q98" s="29">
        <f t="shared" si="9"/>
        <v>396</v>
      </c>
      <c r="R98" s="72">
        <f t="shared" si="11"/>
        <v>1.5851602023608771E-2</v>
      </c>
      <c r="S98" s="62">
        <f t="shared" si="12"/>
        <v>2.9130472931473195E-2</v>
      </c>
      <c r="W98" s="213">
        <f t="shared" si="14"/>
        <v>849</v>
      </c>
      <c r="X98" s="36">
        <f t="shared" si="10"/>
        <v>17.714285714285715</v>
      </c>
    </row>
    <row r="99" spans="1:24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13"/>
        <v>3893</v>
      </c>
      <c r="Q99" s="29">
        <f t="shared" si="9"/>
        <v>263</v>
      </c>
      <c r="R99" s="72">
        <f t="shared" si="11"/>
        <v>1.7253727456214597E-2</v>
      </c>
      <c r="S99" s="62">
        <f t="shared" si="12"/>
        <v>2.9339542760372567E-2</v>
      </c>
      <c r="W99" s="213">
        <f t="shared" si="14"/>
        <v>886.42857142857144</v>
      </c>
      <c r="X99" s="36">
        <f t="shared" si="10"/>
        <v>19.428571428571427</v>
      </c>
    </row>
    <row r="100" spans="1:24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13"/>
        <v>4103</v>
      </c>
      <c r="Q100" s="29">
        <f t="shared" si="9"/>
        <v>423</v>
      </c>
      <c r="R100" s="72">
        <f t="shared" si="11"/>
        <v>1.6383230548807078E-2</v>
      </c>
      <c r="S100" s="62">
        <f t="shared" si="12"/>
        <v>2.8956827268688663E-2</v>
      </c>
      <c r="W100" s="213">
        <f t="shared" si="14"/>
        <v>920.28571428571433</v>
      </c>
      <c r="X100" s="36">
        <f t="shared" si="10"/>
        <v>21</v>
      </c>
    </row>
    <row r="101" spans="1:24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si="13"/>
        <v>4386</v>
      </c>
      <c r="Q101" s="29">
        <f t="shared" si="9"/>
        <v>341</v>
      </c>
      <c r="R101" s="72">
        <f t="shared" si="11"/>
        <v>1.9208037825059102E-2</v>
      </c>
      <c r="S101" s="62">
        <f t="shared" si="12"/>
        <v>2.8283372455458498E-2</v>
      </c>
      <c r="W101" s="213">
        <f t="shared" si="14"/>
        <v>959.85714285714289</v>
      </c>
      <c r="X101" s="36">
        <f t="shared" si="10"/>
        <v>21.571428571428573</v>
      </c>
    </row>
    <row r="102" spans="1:24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3"/>
        <v>4741</v>
      </c>
      <c r="Q102" s="29">
        <f t="shared" si="9"/>
        <v>411</v>
      </c>
      <c r="R102" s="72">
        <f t="shared" si="11"/>
        <v>1.6512734396865379E-2</v>
      </c>
      <c r="S102" s="62">
        <f t="shared" si="12"/>
        <v>2.7947247287473057E-2</v>
      </c>
      <c r="W102" s="213">
        <f t="shared" si="14"/>
        <v>1025.1428571428571</v>
      </c>
      <c r="X102" s="36">
        <f t="shared" si="10"/>
        <v>22.285714285714285</v>
      </c>
    </row>
    <row r="103" spans="1:24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3"/>
        <v>5069</v>
      </c>
      <c r="Q103" s="29">
        <f t="shared" si="9"/>
        <v>340</v>
      </c>
      <c r="R103" s="72">
        <f t="shared" si="11"/>
        <v>1.4817950889077053E-2</v>
      </c>
      <c r="S103" s="62">
        <f t="shared" si="12"/>
        <v>2.7291058267278543E-2</v>
      </c>
      <c r="T103" s="225"/>
      <c r="W103" s="213">
        <f t="shared" si="14"/>
        <v>1103.8571428571429</v>
      </c>
      <c r="X103" s="36">
        <f t="shared" si="10"/>
        <v>21.714285714285715</v>
      </c>
    </row>
    <row r="104" spans="1:24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3"/>
        <v>5627</v>
      </c>
      <c r="Q104" s="29">
        <f t="shared" si="9"/>
        <v>481</v>
      </c>
      <c r="R104" s="72">
        <f t="shared" si="11"/>
        <v>1.4711789515967062E-2</v>
      </c>
      <c r="S104" s="62">
        <f t="shared" si="12"/>
        <v>2.6902129064202012E-2</v>
      </c>
      <c r="T104" s="225"/>
      <c r="V104" s="225"/>
      <c r="W104" s="213">
        <f t="shared" si="14"/>
        <v>1182.1428571428571</v>
      </c>
      <c r="X104" s="36">
        <f t="shared" si="10"/>
        <v>23.714285714285715</v>
      </c>
    </row>
    <row r="105" spans="1:24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3"/>
        <v>6002</v>
      </c>
      <c r="Q105" s="29">
        <f t="shared" si="9"/>
        <v>327</v>
      </c>
      <c r="R105" s="72">
        <f t="shared" si="11"/>
        <v>1.5153694912003069E-2</v>
      </c>
      <c r="S105" s="62">
        <f t="shared" si="12"/>
        <v>2.6379960097539349E-2</v>
      </c>
      <c r="W105" s="213">
        <f t="shared" si="14"/>
        <v>1254.7142857142858</v>
      </c>
      <c r="X105" s="36">
        <f t="shared" si="10"/>
        <v>24.142857142857142</v>
      </c>
    </row>
    <row r="106" spans="1:24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3"/>
        <v>6094</v>
      </c>
      <c r="Q106" s="29">
        <f t="shared" si="9"/>
        <v>273</v>
      </c>
      <c r="R106" s="72">
        <f t="shared" si="11"/>
        <v>1.4884917535719208E-2</v>
      </c>
      <c r="S106" s="62">
        <f t="shared" si="12"/>
        <v>2.6048497788622844E-2</v>
      </c>
      <c r="W106" s="213">
        <f t="shared" si="14"/>
        <v>1309.2857142857142</v>
      </c>
      <c r="X106" s="36">
        <f t="shared" si="10"/>
        <v>23</v>
      </c>
    </row>
    <row r="107" spans="1:24" x14ac:dyDescent="0.25">
      <c r="A107" s="26">
        <f>A106+7</f>
        <v>44004</v>
      </c>
      <c r="B107" s="7">
        <f>C106*U106</f>
        <v>0</v>
      </c>
      <c r="C107" s="16">
        <f>C106+B107</f>
        <v>32785</v>
      </c>
      <c r="D107" s="4"/>
      <c r="E107" s="4"/>
      <c r="F107" s="29"/>
      <c r="G107" s="4"/>
      <c r="H107" s="4"/>
      <c r="I107" s="4"/>
      <c r="J107" s="7"/>
      <c r="K107" s="7"/>
      <c r="L107" s="4"/>
      <c r="M107" s="4"/>
      <c r="N107" s="4"/>
      <c r="O107" s="4"/>
      <c r="P107" s="4"/>
      <c r="Q107" s="4"/>
      <c r="R107" s="1"/>
      <c r="S107" s="4"/>
      <c r="T107" s="218">
        <v>2.7E-2</v>
      </c>
      <c r="U107" s="146">
        <f>(B107-C100)/C100</f>
        <v>-1</v>
      </c>
      <c r="V107" s="36">
        <f>C107*T107</f>
        <v>885.19499999999994</v>
      </c>
      <c r="W107" s="74"/>
      <c r="X107" s="36">
        <f t="shared" si="10"/>
        <v>22.833333333333332</v>
      </c>
    </row>
    <row r="108" spans="1:24" x14ac:dyDescent="0.25">
      <c r="A108" s="2">
        <v>43998</v>
      </c>
      <c r="B108" s="11">
        <v>1374</v>
      </c>
      <c r="C108" s="4">
        <v>34159</v>
      </c>
      <c r="D108" s="4">
        <v>24</v>
      </c>
      <c r="E108" s="12">
        <v>878</v>
      </c>
      <c r="F108" s="82">
        <v>10512</v>
      </c>
      <c r="G108" s="18">
        <v>345</v>
      </c>
      <c r="H108" s="12">
        <v>5556</v>
      </c>
      <c r="I108" s="12">
        <v>250615</v>
      </c>
      <c r="J108" s="7">
        <v>863</v>
      </c>
      <c r="K108" s="7">
        <v>171855</v>
      </c>
      <c r="L108" s="4">
        <v>172718</v>
      </c>
      <c r="M108" s="12">
        <v>1030</v>
      </c>
      <c r="N108" s="12">
        <v>13340</v>
      </c>
      <c r="O108" s="12">
        <v>13602</v>
      </c>
      <c r="P108" s="16">
        <f>C108-O108-N108-M108</f>
        <v>6187</v>
      </c>
      <c r="Q108" s="29">
        <f>F108-F107</f>
        <v>10512</v>
      </c>
      <c r="R108" s="72">
        <f>G108/(C108-E108-F108)</f>
        <v>1.5152180596424964E-2</v>
      </c>
      <c r="S108" s="62">
        <f>E108/C108</f>
        <v>2.5703328551772594E-2</v>
      </c>
      <c r="T108" s="225"/>
      <c r="V108" s="225"/>
      <c r="W108" s="213">
        <f>AVERAGE(B102:B108)</f>
        <v>1167.4285714285713</v>
      </c>
      <c r="X108" s="36">
        <f t="shared" si="10"/>
        <v>23.833333333333332</v>
      </c>
    </row>
    <row r="109" spans="1:24" x14ac:dyDescent="0.25">
      <c r="A109" s="2">
        <v>43999</v>
      </c>
      <c r="B109" s="16">
        <v>1393</v>
      </c>
      <c r="C109" s="16">
        <v>35552</v>
      </c>
      <c r="D109" s="4">
        <v>35</v>
      </c>
      <c r="E109" s="12">
        <v>913</v>
      </c>
      <c r="F109" s="82">
        <v>10721</v>
      </c>
      <c r="G109" s="18">
        <v>353</v>
      </c>
      <c r="H109" s="4">
        <v>6477</v>
      </c>
      <c r="I109" s="4">
        <v>257092</v>
      </c>
      <c r="J109" s="7">
        <v>882</v>
      </c>
      <c r="K109" s="7">
        <v>175554</v>
      </c>
      <c r="L109" s="4">
        <v>176436</v>
      </c>
      <c r="M109" s="12">
        <v>1036</v>
      </c>
      <c r="N109" s="12">
        <v>13805</v>
      </c>
      <c r="O109" s="12">
        <v>14433</v>
      </c>
      <c r="P109" s="16">
        <f>C109-O109-N109-M109</f>
        <v>6278</v>
      </c>
      <c r="Q109" s="29">
        <f>F109-F108</f>
        <v>209</v>
      </c>
      <c r="R109" s="72">
        <f>G109/(C109-E109-F109)</f>
        <v>1.4758759093569697E-2</v>
      </c>
      <c r="S109" s="62">
        <f>E109/C109</f>
        <v>2.5680693069306929E-2</v>
      </c>
      <c r="T109" s="225"/>
      <c r="V109" s="225"/>
      <c r="W109" s="213">
        <f>AVERAGE(B103:B109)</f>
        <v>1168.4285714285713</v>
      </c>
      <c r="X109" s="36">
        <f t="shared" si="10"/>
        <v>24.666666666666668</v>
      </c>
    </row>
    <row r="110" spans="1:24" x14ac:dyDescent="0.25">
      <c r="A110" s="2">
        <v>44000</v>
      </c>
      <c r="B110" s="11">
        <v>1958</v>
      </c>
      <c r="C110" s="16">
        <v>37510</v>
      </c>
      <c r="D110" s="4">
        <v>35</v>
      </c>
      <c r="E110" s="12">
        <v>948</v>
      </c>
      <c r="F110" s="76">
        <v>11851</v>
      </c>
      <c r="G110" s="4">
        <v>364</v>
      </c>
      <c r="H110" s="4">
        <v>7512</v>
      </c>
      <c r="I110" s="4">
        <v>264604</v>
      </c>
      <c r="J110" s="7">
        <v>906</v>
      </c>
      <c r="K110" s="7">
        <v>180447</v>
      </c>
      <c r="L110" s="4">
        <v>181353</v>
      </c>
      <c r="M110" s="12">
        <v>1049</v>
      </c>
      <c r="N110" s="12">
        <v>14420</v>
      </c>
      <c r="O110" s="12">
        <v>15347</v>
      </c>
      <c r="P110" s="16">
        <f>C110-O110-N110-M110</f>
        <v>6694</v>
      </c>
      <c r="Q110" s="29">
        <f>F110-F109</f>
        <v>1130</v>
      </c>
      <c r="R110" s="72">
        <f>G110/(C110-E110-F110)</f>
        <v>1.4730282060620777E-2</v>
      </c>
      <c r="S110" s="62">
        <f>E110/C110</f>
        <v>2.5273260463876301E-2</v>
      </c>
      <c r="W110" s="213">
        <f>AVERAGE(B104:B110)</f>
        <v>1249.4285714285713</v>
      </c>
      <c r="X110" s="36">
        <f t="shared" si="10"/>
        <v>27.166666666666668</v>
      </c>
    </row>
    <row r="111" spans="1:24" x14ac:dyDescent="0.25">
      <c r="A111" s="2">
        <v>44001</v>
      </c>
      <c r="B111" s="11">
        <v>2060</v>
      </c>
      <c r="C111" s="16">
        <v>39570</v>
      </c>
      <c r="D111" s="4">
        <v>31</v>
      </c>
      <c r="E111" s="12">
        <v>979</v>
      </c>
      <c r="F111" s="76">
        <v>12206</v>
      </c>
      <c r="G111" s="4">
        <v>364</v>
      </c>
      <c r="H111" s="4">
        <v>8625</v>
      </c>
      <c r="I111" s="4">
        <v>273229</v>
      </c>
      <c r="J111" s="7">
        <v>931</v>
      </c>
      <c r="K111" s="7">
        <v>185302</v>
      </c>
      <c r="L111" s="4">
        <v>186233</v>
      </c>
      <c r="M111" s="12">
        <v>1044</v>
      </c>
      <c r="N111" s="12">
        <v>15003</v>
      </c>
      <c r="O111" s="12">
        <v>16383</v>
      </c>
      <c r="P111" s="16">
        <f>C111-O111-N111-M111</f>
        <v>7140</v>
      </c>
      <c r="Q111" s="29">
        <f>F111-F110</f>
        <v>355</v>
      </c>
      <c r="R111" s="72">
        <f>G111/(C111-E111-F111)</f>
        <v>1.3795717263596741E-2</v>
      </c>
      <c r="S111" s="62">
        <f>E111/C111</f>
        <v>2.4740965377811473E-2</v>
      </c>
      <c r="W111" s="213">
        <f>AVERAGE(B105:B111)</f>
        <v>1325</v>
      </c>
      <c r="X111" s="36">
        <f t="shared" si="10"/>
        <v>27.333333333333332</v>
      </c>
    </row>
    <row r="112" spans="1:24" x14ac:dyDescent="0.25">
      <c r="A112" s="2">
        <v>44002</v>
      </c>
      <c r="B112" s="11">
        <v>1634</v>
      </c>
      <c r="C112" s="34">
        <v>41204</v>
      </c>
      <c r="D112" s="12">
        <v>12</v>
      </c>
      <c r="E112" s="12">
        <v>991</v>
      </c>
      <c r="F112" s="223">
        <v>12728</v>
      </c>
      <c r="G112" s="4">
        <v>381</v>
      </c>
      <c r="H112" s="4">
        <v>6443</v>
      </c>
      <c r="I112" s="4">
        <v>279672</v>
      </c>
      <c r="J112" s="7">
        <v>950</v>
      </c>
      <c r="K112" s="7">
        <v>188951</v>
      </c>
      <c r="L112" s="4">
        <v>189901</v>
      </c>
      <c r="M112" s="4">
        <v>1046</v>
      </c>
      <c r="N112" s="4">
        <v>15528</v>
      </c>
      <c r="O112" s="4">
        <v>17095</v>
      </c>
      <c r="P112" s="16">
        <f>C112-O112-N112-M112</f>
        <v>7535</v>
      </c>
      <c r="Q112" s="29">
        <f>F112-F111</f>
        <v>522</v>
      </c>
      <c r="R112" s="72">
        <f>G112/(C112-E112-F112)</f>
        <v>1.3862106603601964E-2</v>
      </c>
      <c r="S112" s="62">
        <f>E112/C112</f>
        <v>2.4051063003591885E-2</v>
      </c>
      <c r="W112" s="213">
        <f>AVERAGE(B106:B112)</f>
        <v>1375.2857142857142</v>
      </c>
      <c r="X112" s="36">
        <f t="shared" si="10"/>
        <v>26.333333333333332</v>
      </c>
    </row>
    <row r="113" spans="1:24" x14ac:dyDescent="0.25">
      <c r="A113" s="26">
        <f>A112+7</f>
        <v>44009</v>
      </c>
      <c r="B113" s="7">
        <f>C112*0.03</f>
        <v>1236.1199999999999</v>
      </c>
      <c r="C113" s="16">
        <f>C112+B113</f>
        <v>42440.12</v>
      </c>
      <c r="D113" s="4"/>
      <c r="E113" s="4"/>
      <c r="F113" s="235"/>
      <c r="G113" s="4"/>
      <c r="H113" s="4"/>
      <c r="I113" s="4"/>
      <c r="J113" s="7"/>
      <c r="K113" s="7"/>
      <c r="L113" s="4"/>
      <c r="M113" s="4"/>
      <c r="N113" s="4"/>
      <c r="O113" s="4"/>
      <c r="P113" s="4"/>
      <c r="Q113" s="4"/>
      <c r="R113" s="1"/>
      <c r="S113" s="4"/>
      <c r="T113" s="218">
        <v>2.7E-2</v>
      </c>
      <c r="U113" s="146">
        <f>(B113-C106)/C106</f>
        <v>-0.96229617202989171</v>
      </c>
      <c r="V113" s="36">
        <f>C113*T113</f>
        <v>1145.8832400000001</v>
      </c>
      <c r="W113" s="74"/>
      <c r="X113" s="36">
        <f t="shared" si="10"/>
        <v>27.4</v>
      </c>
    </row>
    <row r="114" spans="1:24" x14ac:dyDescent="0.25">
      <c r="A114" s="2">
        <v>44003</v>
      </c>
      <c r="B114" s="11">
        <v>1581</v>
      </c>
      <c r="C114" s="16">
        <v>42785</v>
      </c>
      <c r="D114" s="12">
        <v>19</v>
      </c>
      <c r="E114" s="4">
        <v>1011</v>
      </c>
      <c r="F114" s="194">
        <v>13153</v>
      </c>
      <c r="G114" s="4">
        <v>397</v>
      </c>
      <c r="H114" s="4">
        <v>5719</v>
      </c>
      <c r="I114" s="7">
        <v>285391</v>
      </c>
      <c r="J114" s="7">
        <v>773.26800000001094</v>
      </c>
      <c r="K114" s="7">
        <v>192543.73199999999</v>
      </c>
      <c r="L114" s="4">
        <v>193317</v>
      </c>
      <c r="M114" s="4">
        <v>1047</v>
      </c>
      <c r="N114" s="4">
        <v>16101</v>
      </c>
      <c r="O114" s="4">
        <v>17750</v>
      </c>
      <c r="P114" s="16">
        <f t="shared" ref="P114:P122" si="15">C114-O114-N114-M114</f>
        <v>7887</v>
      </c>
      <c r="Q114" s="29">
        <f t="shared" ref="Q114:Q122" si="16">F114-F113</f>
        <v>13153</v>
      </c>
      <c r="R114" s="72">
        <f t="shared" ref="R114:R122" si="17">G114/(C114-E114-F114)</f>
        <v>1.3870933929632089E-2</v>
      </c>
      <c r="S114" s="62">
        <f t="shared" ref="S114:S122" si="18">E114/C114</f>
        <v>2.3629776790931402E-2</v>
      </c>
      <c r="W114" s="213">
        <f t="shared" ref="W114:W122" si="19">AVERAGE(B108:B114)</f>
        <v>1605.1599999999999</v>
      </c>
      <c r="X114" s="36">
        <f t="shared" si="10"/>
        <v>26</v>
      </c>
    </row>
    <row r="115" spans="1:24" x14ac:dyDescent="0.25">
      <c r="A115" s="2">
        <v>44004</v>
      </c>
      <c r="B115" s="11">
        <v>2146</v>
      </c>
      <c r="C115" s="34">
        <v>44931</v>
      </c>
      <c r="D115" s="4">
        <v>32</v>
      </c>
      <c r="E115" s="4">
        <f>E114+D115</f>
        <v>1043</v>
      </c>
      <c r="F115" s="194">
        <v>13576</v>
      </c>
      <c r="G115" s="4">
        <v>414</v>
      </c>
      <c r="H115" s="4">
        <v>7120</v>
      </c>
      <c r="I115" s="7">
        <v>292511</v>
      </c>
      <c r="J115" s="21">
        <v>790</v>
      </c>
      <c r="K115" s="21">
        <v>196839</v>
      </c>
      <c r="L115" s="4">
        <v>197629</v>
      </c>
      <c r="M115" s="16">
        <v>1050</v>
      </c>
      <c r="N115" s="16">
        <v>16924</v>
      </c>
      <c r="O115" s="16">
        <v>18537</v>
      </c>
      <c r="P115" s="16">
        <f t="shared" si="15"/>
        <v>8420</v>
      </c>
      <c r="Q115" s="29">
        <f t="shared" si="16"/>
        <v>423</v>
      </c>
      <c r="R115" s="72">
        <f t="shared" si="17"/>
        <v>1.3657957244655582E-2</v>
      </c>
      <c r="S115" s="62">
        <f t="shared" si="18"/>
        <v>2.3213371614252964E-2</v>
      </c>
      <c r="W115" s="213">
        <f t="shared" si="19"/>
        <v>1715.4457142857141</v>
      </c>
      <c r="X115" s="36">
        <f t="shared" si="10"/>
        <v>27.333333333333332</v>
      </c>
    </row>
    <row r="116" spans="1:24" x14ac:dyDescent="0.25">
      <c r="A116" s="2">
        <v>44005</v>
      </c>
      <c r="B116" s="16">
        <v>2285</v>
      </c>
      <c r="C116" s="16">
        <f>C115+B116</f>
        <v>47216</v>
      </c>
      <c r="D116" s="4">
        <v>35</v>
      </c>
      <c r="E116" s="4">
        <f>E115+D116</f>
        <v>1078</v>
      </c>
      <c r="F116" s="194">
        <v>13816</v>
      </c>
      <c r="G116" s="4">
        <v>433</v>
      </c>
      <c r="H116" s="4">
        <v>7832</v>
      </c>
      <c r="I116" s="16">
        <v>300343</v>
      </c>
      <c r="J116" s="21">
        <v>812</v>
      </c>
      <c r="K116" s="67">
        <v>202380</v>
      </c>
      <c r="L116" s="16">
        <v>203192</v>
      </c>
      <c r="M116" s="12">
        <v>1052</v>
      </c>
      <c r="N116" s="16">
        <v>17655</v>
      </c>
      <c r="O116" s="16">
        <v>19603</v>
      </c>
      <c r="P116" s="16">
        <f t="shared" si="15"/>
        <v>8906</v>
      </c>
      <c r="Q116" s="29">
        <f t="shared" si="16"/>
        <v>240</v>
      </c>
      <c r="R116" s="72">
        <f t="shared" si="17"/>
        <v>1.3396448239589135E-2</v>
      </c>
      <c r="S116" s="62">
        <f t="shared" si="18"/>
        <v>2.2831243646221619E-2</v>
      </c>
      <c r="W116" s="213">
        <f t="shared" si="19"/>
        <v>1842.8742857142856</v>
      </c>
      <c r="X116" s="36">
        <f t="shared" si="10"/>
        <v>27.333333333333332</v>
      </c>
    </row>
    <row r="117" spans="1:24" x14ac:dyDescent="0.25">
      <c r="A117" s="2">
        <v>44006</v>
      </c>
      <c r="B117" s="11">
        <v>2635</v>
      </c>
      <c r="C117" s="16">
        <v>49851</v>
      </c>
      <c r="D117" s="4">
        <v>38</v>
      </c>
      <c r="E117" s="4">
        <v>1116</v>
      </c>
      <c r="F117" s="194">
        <v>14788</v>
      </c>
      <c r="G117" s="4">
        <v>457</v>
      </c>
      <c r="H117" s="4">
        <v>9258</v>
      </c>
      <c r="I117" s="4">
        <v>309601</v>
      </c>
      <c r="J117" s="21">
        <v>832.92800000001444</v>
      </c>
      <c r="K117" s="21">
        <v>207399.07199999999</v>
      </c>
      <c r="L117" s="1">
        <v>208232</v>
      </c>
      <c r="M117" s="11">
        <v>1060</v>
      </c>
      <c r="N117" s="11">
        <v>18460</v>
      </c>
      <c r="O117" s="11">
        <v>20816</v>
      </c>
      <c r="P117" s="16">
        <f t="shared" si="15"/>
        <v>9515</v>
      </c>
      <c r="Q117" s="29">
        <f t="shared" si="16"/>
        <v>972</v>
      </c>
      <c r="R117" s="72">
        <f t="shared" si="17"/>
        <v>1.3462161604854627E-2</v>
      </c>
      <c r="S117" s="62">
        <f t="shared" si="18"/>
        <v>2.2386712402960824E-2</v>
      </c>
      <c r="W117" s="213">
        <f t="shared" si="19"/>
        <v>1939.5885714285712</v>
      </c>
      <c r="X117" s="36">
        <f t="shared" si="10"/>
        <v>27.833333333333332</v>
      </c>
    </row>
    <row r="118" spans="1:24" x14ac:dyDescent="0.25">
      <c r="A118" s="2">
        <v>44007</v>
      </c>
      <c r="B118" s="16">
        <v>2606</v>
      </c>
      <c r="C118" s="34">
        <v>52457</v>
      </c>
      <c r="D118" s="4">
        <v>34</v>
      </c>
      <c r="E118" s="4">
        <v>1150</v>
      </c>
      <c r="F118" s="194">
        <v>18416</v>
      </c>
      <c r="G118" s="4">
        <v>472</v>
      </c>
      <c r="H118" s="4">
        <v>9120</v>
      </c>
      <c r="I118" s="4">
        <v>318721</v>
      </c>
      <c r="J118" s="7">
        <v>852</v>
      </c>
      <c r="K118" s="7">
        <v>212323</v>
      </c>
      <c r="L118" s="4">
        <v>213175</v>
      </c>
      <c r="M118" s="4">
        <v>1061</v>
      </c>
      <c r="N118" s="4">
        <v>19202</v>
      </c>
      <c r="O118" s="4">
        <v>22078</v>
      </c>
      <c r="P118" s="16">
        <f t="shared" si="15"/>
        <v>10116</v>
      </c>
      <c r="Q118" s="29">
        <f t="shared" si="16"/>
        <v>3628</v>
      </c>
      <c r="R118" s="72">
        <f t="shared" si="17"/>
        <v>1.4350430208871728E-2</v>
      </c>
      <c r="S118" s="62">
        <f t="shared" si="18"/>
        <v>2.1922717654459842E-2</v>
      </c>
      <c r="W118" s="213">
        <f t="shared" si="19"/>
        <v>2017.5885714285712</v>
      </c>
      <c r="X118" s="36">
        <f t="shared" si="10"/>
        <v>28.333333333333332</v>
      </c>
    </row>
    <row r="119" spans="1:24" x14ac:dyDescent="0.25">
      <c r="A119" s="2">
        <v>44008</v>
      </c>
      <c r="B119" s="11">
        <v>2886</v>
      </c>
      <c r="C119" s="4">
        <v>55343</v>
      </c>
      <c r="D119" s="12">
        <v>34</v>
      </c>
      <c r="E119" s="12">
        <v>1184</v>
      </c>
      <c r="F119" s="194">
        <v>19143</v>
      </c>
      <c r="G119" s="4">
        <v>507</v>
      </c>
      <c r="H119" s="4">
        <v>10315</v>
      </c>
      <c r="I119" s="4">
        <v>329036</v>
      </c>
      <c r="J119" s="7">
        <v>874</v>
      </c>
      <c r="K119" s="7">
        <v>217766</v>
      </c>
      <c r="L119" s="4">
        <v>218640</v>
      </c>
      <c r="M119" s="12">
        <v>1061</v>
      </c>
      <c r="N119" s="12">
        <v>20095</v>
      </c>
      <c r="O119" s="12">
        <v>23464</v>
      </c>
      <c r="P119" s="16">
        <f t="shared" si="15"/>
        <v>10723</v>
      </c>
      <c r="Q119" s="29">
        <f t="shared" si="16"/>
        <v>727</v>
      </c>
      <c r="R119" s="72">
        <f t="shared" si="17"/>
        <v>1.4479095270733379E-2</v>
      </c>
      <c r="S119" s="62">
        <f t="shared" si="18"/>
        <v>2.1393852881123176E-2</v>
      </c>
      <c r="W119" s="213">
        <f t="shared" si="19"/>
        <v>2196.4457142857141</v>
      </c>
      <c r="X119" s="36">
        <f t="shared" si="10"/>
        <v>32</v>
      </c>
    </row>
    <row r="120" spans="1:24" x14ac:dyDescent="0.25">
      <c r="A120" s="2">
        <v>44009</v>
      </c>
      <c r="B120" s="34">
        <v>2401</v>
      </c>
      <c r="C120" s="16">
        <v>57744</v>
      </c>
      <c r="D120" s="4">
        <v>23</v>
      </c>
      <c r="E120" s="12">
        <v>1207</v>
      </c>
      <c r="F120" s="194">
        <v>20134</v>
      </c>
      <c r="G120" s="4">
        <v>542</v>
      </c>
      <c r="H120" s="4">
        <v>7915</v>
      </c>
      <c r="I120" s="4">
        <v>336951</v>
      </c>
      <c r="J120" s="7">
        <v>892.88399999999092</v>
      </c>
      <c r="K120" s="7">
        <v>222328.11600000001</v>
      </c>
      <c r="L120" s="4">
        <v>223221</v>
      </c>
      <c r="M120" s="12">
        <v>1062</v>
      </c>
      <c r="N120" s="4">
        <v>20807</v>
      </c>
      <c r="O120" s="4">
        <v>24743</v>
      </c>
      <c r="P120" s="16">
        <f t="shared" si="15"/>
        <v>11132</v>
      </c>
      <c r="Q120" s="29">
        <f t="shared" si="16"/>
        <v>991</v>
      </c>
      <c r="R120" s="72">
        <f t="shared" si="17"/>
        <v>1.4888882784385903E-2</v>
      </c>
      <c r="S120" s="62">
        <f t="shared" si="18"/>
        <v>2.090260459961208E-2</v>
      </c>
      <c r="W120" s="213">
        <f t="shared" si="19"/>
        <v>2362.8571428571427</v>
      </c>
      <c r="X120" s="36">
        <f t="shared" si="10"/>
        <v>30.714285714285715</v>
      </c>
    </row>
    <row r="121" spans="1:24" x14ac:dyDescent="0.25">
      <c r="A121" s="2">
        <v>44010</v>
      </c>
      <c r="B121" s="11">
        <v>2189</v>
      </c>
      <c r="C121" s="16">
        <f>C120+B121</f>
        <v>59933</v>
      </c>
      <c r="D121" s="4">
        <v>26</v>
      </c>
      <c r="E121" s="4">
        <f>E120+D121</f>
        <v>1233</v>
      </c>
      <c r="F121" s="194">
        <v>21138</v>
      </c>
      <c r="G121" s="4">
        <v>535</v>
      </c>
      <c r="H121" s="4">
        <v>7458</v>
      </c>
      <c r="I121" s="4">
        <v>344409</v>
      </c>
      <c r="J121" s="7">
        <v>908</v>
      </c>
      <c r="K121" s="7">
        <v>226138</v>
      </c>
      <c r="L121" s="4">
        <v>227046</v>
      </c>
      <c r="M121" s="4">
        <v>1063</v>
      </c>
      <c r="N121" s="4">
        <v>21599</v>
      </c>
      <c r="O121" s="4">
        <v>25600</v>
      </c>
      <c r="P121" s="16">
        <f t="shared" si="15"/>
        <v>11671</v>
      </c>
      <c r="Q121" s="29">
        <f t="shared" si="16"/>
        <v>1004</v>
      </c>
      <c r="R121" s="72">
        <f t="shared" si="17"/>
        <v>1.4243118044832543E-2</v>
      </c>
      <c r="S121" s="62">
        <f t="shared" si="18"/>
        <v>2.057297315335458E-2</v>
      </c>
      <c r="W121" s="213">
        <f t="shared" si="19"/>
        <v>2449.7142857142858</v>
      </c>
      <c r="X121" s="36">
        <f t="shared" si="10"/>
        <v>31.714285714285715</v>
      </c>
    </row>
    <row r="122" spans="1:24" x14ac:dyDescent="0.25">
      <c r="A122" s="73">
        <v>44011</v>
      </c>
      <c r="B122" s="34">
        <v>2335</v>
      </c>
      <c r="C122" s="16">
        <f>C121+B122</f>
        <v>62268</v>
      </c>
      <c r="D122" s="4">
        <v>48</v>
      </c>
      <c r="E122" s="4">
        <f>E121+D122</f>
        <v>1281</v>
      </c>
      <c r="F122" s="194">
        <v>22028</v>
      </c>
      <c r="G122" s="4">
        <v>555</v>
      </c>
      <c r="H122" s="4">
        <v>7933</v>
      </c>
      <c r="I122" s="4">
        <v>350402</v>
      </c>
      <c r="J122" s="7">
        <v>928</v>
      </c>
      <c r="K122" s="7">
        <f>L122-J122</f>
        <v>231088</v>
      </c>
      <c r="L122" s="4">
        <v>232016</v>
      </c>
      <c r="M122" s="4">
        <v>1064</v>
      </c>
      <c r="N122" s="4">
        <v>22481</v>
      </c>
      <c r="O122" s="4">
        <v>27136</v>
      </c>
      <c r="P122" s="16">
        <f t="shared" si="15"/>
        <v>11587</v>
      </c>
      <c r="Q122" s="29">
        <f t="shared" si="16"/>
        <v>890</v>
      </c>
      <c r="R122" s="72">
        <f t="shared" si="17"/>
        <v>1.4245745527349264E-2</v>
      </c>
      <c r="S122" s="62">
        <f t="shared" si="18"/>
        <v>2.0572364617460013E-2</v>
      </c>
      <c r="W122" s="213">
        <f t="shared" si="19"/>
        <v>2476.7142857142858</v>
      </c>
      <c r="X122" s="36">
        <f t="shared" si="10"/>
        <v>34</v>
      </c>
    </row>
    <row r="123" spans="1:24" x14ac:dyDescent="0.25">
      <c r="A123" s="26">
        <f>A122+7</f>
        <v>44018</v>
      </c>
      <c r="B123" s="7">
        <f>C122*0.03</f>
        <v>1868.04</v>
      </c>
      <c r="C123" s="16">
        <f>C122+B123</f>
        <v>64136.04</v>
      </c>
      <c r="D123" s="4"/>
      <c r="E123" s="4"/>
      <c r="F123" s="235"/>
      <c r="G123" s="4"/>
      <c r="H123" s="4"/>
      <c r="I123" s="4"/>
      <c r="J123" s="7"/>
      <c r="K123" s="7"/>
      <c r="L123" s="4"/>
      <c r="M123" s="4"/>
      <c r="N123" s="4"/>
      <c r="O123" s="4"/>
      <c r="P123" s="4"/>
      <c r="Q123" s="4"/>
      <c r="R123" s="1"/>
      <c r="S123" s="4"/>
      <c r="T123" s="218">
        <v>2.7E-2</v>
      </c>
      <c r="U123" s="146">
        <f>(B123-C116)/C116</f>
        <v>-0.96043629278210774</v>
      </c>
      <c r="V123" s="36">
        <f>C123*T123</f>
        <v>1731.67308</v>
      </c>
      <c r="W123" s="74"/>
      <c r="X123" s="36">
        <f t="shared" si="10"/>
        <v>33.833333333333336</v>
      </c>
    </row>
    <row r="124" spans="1:24" ht="16.5" customHeight="1" x14ac:dyDescent="0.25">
      <c r="A124" s="2">
        <v>44012</v>
      </c>
      <c r="B124" s="16">
        <v>2262</v>
      </c>
      <c r="C124" s="16">
        <v>64530</v>
      </c>
      <c r="D124" s="4">
        <v>27</v>
      </c>
      <c r="E124" s="4">
        <v>1307</v>
      </c>
      <c r="F124" s="194">
        <v>23040</v>
      </c>
      <c r="G124" s="4">
        <v>576</v>
      </c>
      <c r="H124" s="4">
        <v>10506</v>
      </c>
      <c r="I124" s="4">
        <v>362908</v>
      </c>
      <c r="J124" s="7">
        <v>946</v>
      </c>
      <c r="K124" s="7">
        <f>L124-J124</f>
        <v>235617</v>
      </c>
      <c r="L124" s="4">
        <v>236563</v>
      </c>
      <c r="M124" s="16">
        <v>1065</v>
      </c>
      <c r="N124" s="4">
        <v>23565</v>
      </c>
      <c r="O124" s="16">
        <v>28732</v>
      </c>
      <c r="P124" s="16">
        <f>C124-O124-N124-M124</f>
        <v>11168</v>
      </c>
      <c r="Q124" s="29">
        <f t="shared" ref="Q124:Q155" si="20">F124-F123</f>
        <v>23040</v>
      </c>
      <c r="R124" s="72">
        <f t="shared" ref="R124:R155" si="21">G124/(C124-E124-F124)</f>
        <v>1.4334420028370206E-2</v>
      </c>
      <c r="S124" s="62">
        <f t="shared" ref="S124:S155" si="22">E124/C124</f>
        <v>2.0254145358747869E-2</v>
      </c>
      <c r="W124" s="213">
        <f t="shared" ref="W124:W155" si="23">AVERAGE(B118:B124)</f>
        <v>2363.8628571428571</v>
      </c>
      <c r="X124" s="36">
        <f t="shared" si="10"/>
        <v>32</v>
      </c>
    </row>
    <row r="125" spans="1:24" x14ac:dyDescent="0.25">
      <c r="A125" s="2">
        <v>44013</v>
      </c>
      <c r="B125" s="34">
        <v>2667</v>
      </c>
      <c r="C125" s="16">
        <f>C124+B125</f>
        <v>67197</v>
      </c>
      <c r="D125" s="4">
        <v>44</v>
      </c>
      <c r="E125" s="4">
        <f>E124+D125</f>
        <v>1351</v>
      </c>
      <c r="F125" s="194">
        <v>24186</v>
      </c>
      <c r="G125" s="4">
        <v>594</v>
      </c>
      <c r="H125" s="4">
        <v>9200</v>
      </c>
      <c r="I125" s="4">
        <v>372108</v>
      </c>
      <c r="J125" s="7">
        <v>966</v>
      </c>
      <c r="K125" s="7">
        <v>240610</v>
      </c>
      <c r="L125" s="4">
        <v>246576</v>
      </c>
      <c r="M125" s="12">
        <v>1066</v>
      </c>
      <c r="N125" s="12">
        <v>24124</v>
      </c>
      <c r="O125" s="12">
        <v>30493</v>
      </c>
      <c r="P125" s="16">
        <f>C125-O125-N125-M125</f>
        <v>11514</v>
      </c>
      <c r="Q125" s="29">
        <f t="shared" si="20"/>
        <v>1146</v>
      </c>
      <c r="R125" s="72">
        <f t="shared" si="21"/>
        <v>1.4258281325012001E-2</v>
      </c>
      <c r="S125" s="62">
        <f t="shared" si="22"/>
        <v>2.0105064214176228E-2</v>
      </c>
      <c r="W125" s="213">
        <f t="shared" si="23"/>
        <v>2372.5771428571429</v>
      </c>
      <c r="X125" s="36">
        <f t="shared" si="10"/>
        <v>33.666666666666664</v>
      </c>
    </row>
    <row r="126" spans="1:24" x14ac:dyDescent="0.25">
      <c r="A126" s="2">
        <v>44014</v>
      </c>
      <c r="B126" s="34">
        <v>2744</v>
      </c>
      <c r="C126" s="16">
        <f>C125+B126</f>
        <v>69941</v>
      </c>
      <c r="D126" s="4">
        <v>34</v>
      </c>
      <c r="E126" s="4">
        <f>D126+E125</f>
        <v>1385</v>
      </c>
      <c r="F126" s="194">
        <v>25224</v>
      </c>
      <c r="G126" s="4">
        <v>620</v>
      </c>
      <c r="H126" s="4">
        <v>9323</v>
      </c>
      <c r="I126" s="4">
        <v>381431</v>
      </c>
      <c r="J126" s="7">
        <f>L126-K126</f>
        <v>737.55600000001141</v>
      </c>
      <c r="K126" s="7">
        <f>L126*0.997</f>
        <v>245114.44399999999</v>
      </c>
      <c r="L126" s="4">
        <v>245852</v>
      </c>
      <c r="M126" s="4">
        <v>1067</v>
      </c>
      <c r="N126" s="4">
        <v>24969</v>
      </c>
      <c r="O126" s="4">
        <v>32144</v>
      </c>
      <c r="P126" s="16">
        <f>C126-O126-N126-M126</f>
        <v>11761</v>
      </c>
      <c r="Q126" s="29">
        <f t="shared" si="20"/>
        <v>1038</v>
      </c>
      <c r="R126" s="72">
        <f t="shared" si="21"/>
        <v>1.4308132557924859E-2</v>
      </c>
      <c r="S126" s="62">
        <f t="shared" si="22"/>
        <v>1.9802404884116612E-2</v>
      </c>
      <c r="W126" s="213">
        <f t="shared" si="23"/>
        <v>2352.2914285714287</v>
      </c>
      <c r="X126" s="36">
        <f t="shared" si="10"/>
        <v>33.666666666666664</v>
      </c>
    </row>
    <row r="127" spans="1:24" x14ac:dyDescent="0.25">
      <c r="A127" s="2">
        <v>44015</v>
      </c>
      <c r="B127" s="35">
        <v>2845</v>
      </c>
      <c r="C127" s="32">
        <f>C126+B127</f>
        <v>72786</v>
      </c>
      <c r="D127" s="1">
        <v>52</v>
      </c>
      <c r="E127" s="1">
        <f>E126+D127</f>
        <v>1437</v>
      </c>
      <c r="F127" s="194">
        <v>25930</v>
      </c>
      <c r="G127" s="1">
        <v>637</v>
      </c>
      <c r="H127" s="4">
        <v>8951</v>
      </c>
      <c r="I127" s="19">
        <v>390382</v>
      </c>
      <c r="J127" s="7">
        <v>751</v>
      </c>
      <c r="K127" s="7">
        <v>249794</v>
      </c>
      <c r="L127" s="4">
        <f>K127+J127</f>
        <v>250545</v>
      </c>
      <c r="M127" s="12">
        <v>1068</v>
      </c>
      <c r="N127" s="12">
        <v>25848</v>
      </c>
      <c r="O127" s="12">
        <v>33867</v>
      </c>
      <c r="P127" s="16">
        <f>C127-O127-N127-M127</f>
        <v>12003</v>
      </c>
      <c r="Q127" s="29">
        <f t="shared" si="20"/>
        <v>706</v>
      </c>
      <c r="R127" s="72">
        <f t="shared" si="21"/>
        <v>1.4024967524604241E-2</v>
      </c>
      <c r="S127" s="62">
        <f t="shared" si="22"/>
        <v>1.9742807682796144E-2</v>
      </c>
      <c r="W127" s="213">
        <f t="shared" si="23"/>
        <v>2415.7200000000003</v>
      </c>
      <c r="X127" s="36">
        <f t="shared" si="10"/>
        <v>38.5</v>
      </c>
    </row>
    <row r="128" spans="1:24" x14ac:dyDescent="0.25">
      <c r="A128" s="2">
        <v>44016</v>
      </c>
      <c r="B128" s="35">
        <v>2590</v>
      </c>
      <c r="C128" s="32">
        <f>C127+B128</f>
        <v>75376</v>
      </c>
      <c r="D128" s="1">
        <v>44</v>
      </c>
      <c r="E128" s="1">
        <f>E127+D128</f>
        <v>1481</v>
      </c>
      <c r="F128" s="194">
        <v>27597</v>
      </c>
      <c r="G128" s="1">
        <v>658</v>
      </c>
      <c r="H128" s="4">
        <v>9072</v>
      </c>
      <c r="I128" s="19">
        <v>399454</v>
      </c>
      <c r="J128" s="7">
        <v>765</v>
      </c>
      <c r="K128" s="7">
        <v>254498</v>
      </c>
      <c r="L128" s="4">
        <v>255263</v>
      </c>
      <c r="M128" s="4">
        <v>1069</v>
      </c>
      <c r="N128" s="4">
        <v>26548</v>
      </c>
      <c r="O128" s="4">
        <v>35186</v>
      </c>
      <c r="P128" s="16">
        <f>C128-O128-N128-M128</f>
        <v>12573</v>
      </c>
      <c r="Q128" s="29">
        <f t="shared" si="20"/>
        <v>1667</v>
      </c>
      <c r="R128" s="72">
        <f t="shared" si="21"/>
        <v>1.4212276988206833E-2</v>
      </c>
      <c r="S128" s="62">
        <f t="shared" si="22"/>
        <v>1.9648163871789429E-2</v>
      </c>
      <c r="W128" s="213">
        <f t="shared" si="23"/>
        <v>2473.0057142857145</v>
      </c>
      <c r="X128" s="36">
        <f t="shared" si="10"/>
        <v>41.5</v>
      </c>
    </row>
    <row r="129" spans="1:24" x14ac:dyDescent="0.25">
      <c r="A129" s="2">
        <v>44017</v>
      </c>
      <c r="B129" s="34">
        <v>2439</v>
      </c>
      <c r="C129" s="4">
        <v>77815</v>
      </c>
      <c r="D129" s="4">
        <v>26</v>
      </c>
      <c r="E129" s="4">
        <f>E128+D129</f>
        <v>1507</v>
      </c>
      <c r="F129" s="194">
        <v>28531</v>
      </c>
      <c r="G129" s="1">
        <v>676</v>
      </c>
      <c r="H129" s="4">
        <v>6756</v>
      </c>
      <c r="I129" s="19">
        <v>406210</v>
      </c>
      <c r="J129" s="7">
        <v>776</v>
      </c>
      <c r="K129" s="7">
        <v>258025</v>
      </c>
      <c r="L129" s="4">
        <v>258801</v>
      </c>
      <c r="M129" s="12">
        <v>1072</v>
      </c>
      <c r="N129" s="12">
        <v>27239</v>
      </c>
      <c r="O129" s="12">
        <v>36235</v>
      </c>
      <c r="P129" s="4">
        <f>77815-O129-N129-M129</f>
        <v>13269</v>
      </c>
      <c r="Q129" s="29">
        <f t="shared" si="20"/>
        <v>934</v>
      </c>
      <c r="R129" s="72">
        <f t="shared" si="21"/>
        <v>1.4149067542960001E-2</v>
      </c>
      <c r="S129" s="62">
        <f t="shared" si="22"/>
        <v>1.9366446057957978E-2</v>
      </c>
      <c r="U129" s="146">
        <f t="shared" ref="U129:U160" si="24">(C129-C122)/C122</f>
        <v>0.24967880773430975</v>
      </c>
      <c r="W129" s="213">
        <f t="shared" si="23"/>
        <v>2487.8628571428571</v>
      </c>
      <c r="X129" s="36">
        <f t="shared" si="10"/>
        <v>37.833333333333336</v>
      </c>
    </row>
    <row r="130" spans="1:24" x14ac:dyDescent="0.25">
      <c r="A130" s="73">
        <v>44018</v>
      </c>
      <c r="B130" s="4">
        <v>2632</v>
      </c>
      <c r="C130" s="4">
        <v>80447</v>
      </c>
      <c r="D130" s="4">
        <v>75</v>
      </c>
      <c r="E130" s="4">
        <v>1582</v>
      </c>
      <c r="F130" s="194">
        <v>30095</v>
      </c>
      <c r="G130" s="1">
        <v>688</v>
      </c>
      <c r="H130" s="4">
        <v>8487</v>
      </c>
      <c r="I130" s="19">
        <v>414697</v>
      </c>
      <c r="J130" s="7">
        <v>789</v>
      </c>
      <c r="K130" s="7">
        <f>L130-J130</f>
        <v>262367</v>
      </c>
      <c r="L130" s="4">
        <v>263156</v>
      </c>
      <c r="M130" s="4">
        <v>1073</v>
      </c>
      <c r="N130" s="4">
        <v>27991</v>
      </c>
      <c r="O130" s="4">
        <v>38006</v>
      </c>
      <c r="P130" s="4">
        <f>80447-O130-N130-M130</f>
        <v>13377</v>
      </c>
      <c r="Q130" s="29">
        <f t="shared" si="20"/>
        <v>1564</v>
      </c>
      <c r="R130" s="72">
        <f t="shared" si="21"/>
        <v>1.41070330120976E-2</v>
      </c>
      <c r="S130" s="62">
        <f t="shared" si="22"/>
        <v>1.966512113565453E-2</v>
      </c>
      <c r="U130" s="146">
        <f t="shared" si="24"/>
        <v>0.25431816495062681</v>
      </c>
      <c r="W130" s="213">
        <f t="shared" si="23"/>
        <v>2597</v>
      </c>
      <c r="X130" s="36">
        <f t="shared" si="10"/>
        <v>43.142857142857146</v>
      </c>
    </row>
    <row r="131" spans="1:24" x14ac:dyDescent="0.25">
      <c r="A131" s="2">
        <v>44019</v>
      </c>
      <c r="B131" s="4">
        <v>2979</v>
      </c>
      <c r="C131" s="4">
        <v>83426</v>
      </c>
      <c r="D131" s="4">
        <v>62</v>
      </c>
      <c r="E131" s="12">
        <v>1644</v>
      </c>
      <c r="F131" s="194">
        <v>36502</v>
      </c>
      <c r="G131" s="4">
        <v>646</v>
      </c>
      <c r="H131" s="4">
        <v>9805</v>
      </c>
      <c r="I131" s="19">
        <v>423782</v>
      </c>
      <c r="J131" s="7">
        <v>803</v>
      </c>
      <c r="K131" s="7">
        <v>266938</v>
      </c>
      <c r="L131" s="4">
        <v>267741</v>
      </c>
      <c r="M131" s="12">
        <v>1074</v>
      </c>
      <c r="N131" s="12">
        <v>28792</v>
      </c>
      <c r="O131" s="12">
        <v>39718</v>
      </c>
      <c r="P131" s="4">
        <f>83426-O131-N131-M131</f>
        <v>13842</v>
      </c>
      <c r="Q131" s="29">
        <f t="shared" si="20"/>
        <v>6407</v>
      </c>
      <c r="R131" s="72">
        <f t="shared" si="21"/>
        <v>1.4266784452296819E-2</v>
      </c>
      <c r="S131" s="62">
        <f t="shared" si="22"/>
        <v>1.9706086831443436E-2</v>
      </c>
      <c r="U131" s="146">
        <f t="shared" si="24"/>
        <v>0.29282504261583758</v>
      </c>
      <c r="W131" s="213">
        <f t="shared" si="23"/>
        <v>2699.4285714285716</v>
      </c>
      <c r="X131" s="36">
        <f t="shared" si="10"/>
        <v>48.142857142857146</v>
      </c>
    </row>
    <row r="132" spans="1:24" x14ac:dyDescent="0.25">
      <c r="A132" s="2">
        <v>44020</v>
      </c>
      <c r="B132" s="4">
        <v>3604</v>
      </c>
      <c r="C132" s="12">
        <v>87030</v>
      </c>
      <c r="D132" s="4">
        <v>51</v>
      </c>
      <c r="E132" s="33">
        <v>1695</v>
      </c>
      <c r="F132" s="194">
        <v>38313</v>
      </c>
      <c r="G132" s="4">
        <v>671</v>
      </c>
      <c r="H132" s="4">
        <v>10910</v>
      </c>
      <c r="I132" s="4">
        <v>434692</v>
      </c>
      <c r="J132" s="7">
        <v>819</v>
      </c>
      <c r="K132" s="7">
        <v>272349</v>
      </c>
      <c r="L132" s="4">
        <v>273168</v>
      </c>
      <c r="M132" s="12">
        <v>1074</v>
      </c>
      <c r="N132" s="12">
        <v>29747</v>
      </c>
      <c r="O132" s="12">
        <v>41495</v>
      </c>
      <c r="P132" s="4">
        <f>87030-O132-N132-M132</f>
        <v>14714</v>
      </c>
      <c r="Q132" s="29">
        <f t="shared" si="20"/>
        <v>1811</v>
      </c>
      <c r="R132" s="72">
        <f t="shared" si="21"/>
        <v>1.4269916209433882E-2</v>
      </c>
      <c r="S132" s="62">
        <f t="shared" si="22"/>
        <v>1.9476042743881421E-2</v>
      </c>
      <c r="U132" s="146">
        <f t="shared" si="24"/>
        <v>0.29514710478146344</v>
      </c>
      <c r="W132" s="213">
        <f t="shared" si="23"/>
        <v>2833.2857142857142</v>
      </c>
      <c r="X132" s="36">
        <f t="shared" si="10"/>
        <v>49.142857142857146</v>
      </c>
    </row>
    <row r="133" spans="1:24" x14ac:dyDescent="0.25">
      <c r="A133" s="2">
        <v>44021</v>
      </c>
      <c r="B133" s="12">
        <v>3663</v>
      </c>
      <c r="C133" s="12">
        <v>90693</v>
      </c>
      <c r="D133" s="4">
        <v>26</v>
      </c>
      <c r="E133" s="12">
        <v>1721</v>
      </c>
      <c r="F133" s="194">
        <v>38984</v>
      </c>
      <c r="G133" s="4">
        <v>662</v>
      </c>
      <c r="H133" s="4">
        <v>11041</v>
      </c>
      <c r="I133" s="4">
        <v>445733</v>
      </c>
      <c r="J133" s="7">
        <v>836</v>
      </c>
      <c r="K133" s="7">
        <v>277811</v>
      </c>
      <c r="L133" s="4">
        <v>278647</v>
      </c>
      <c r="M133" s="12">
        <v>1076</v>
      </c>
      <c r="N133" s="12">
        <v>30597</v>
      </c>
      <c r="O133" s="12">
        <v>43374</v>
      </c>
      <c r="P133" s="4">
        <f>90693-O133-N133-M133</f>
        <v>15646</v>
      </c>
      <c r="Q133" s="29">
        <f t="shared" si="20"/>
        <v>671</v>
      </c>
      <c r="R133" s="72">
        <f t="shared" si="21"/>
        <v>1.3243178362807074E-2</v>
      </c>
      <c r="S133" s="62">
        <f t="shared" si="22"/>
        <v>1.8976106204447972E-2</v>
      </c>
      <c r="U133" s="146">
        <f t="shared" si="24"/>
        <v>0.29670722466078553</v>
      </c>
      <c r="W133" s="213">
        <f t="shared" si="23"/>
        <v>2964.5714285714284</v>
      </c>
      <c r="X133" s="36">
        <f t="shared" si="10"/>
        <v>48</v>
      </c>
    </row>
    <row r="134" spans="1:24" x14ac:dyDescent="0.25">
      <c r="A134" s="2">
        <v>44022</v>
      </c>
      <c r="B134" s="12">
        <v>3367</v>
      </c>
      <c r="C134" s="4">
        <v>94060</v>
      </c>
      <c r="D134" s="4">
        <v>54</v>
      </c>
      <c r="E134" s="12">
        <v>1775</v>
      </c>
      <c r="F134" s="194">
        <v>41408</v>
      </c>
      <c r="G134" s="4">
        <v>686</v>
      </c>
      <c r="H134" s="4">
        <v>10309</v>
      </c>
      <c r="I134" s="4">
        <v>456042</v>
      </c>
      <c r="J134" s="7">
        <v>851</v>
      </c>
      <c r="K134" s="7">
        <v>283021</v>
      </c>
      <c r="L134" s="4">
        <f>K134+J134</f>
        <v>283872</v>
      </c>
      <c r="M134" s="4">
        <v>1078</v>
      </c>
      <c r="N134" s="4">
        <v>31739</v>
      </c>
      <c r="O134" s="4">
        <v>45328</v>
      </c>
      <c r="P134" s="4">
        <v>15915</v>
      </c>
      <c r="Q134" s="29">
        <f t="shared" si="20"/>
        <v>2424</v>
      </c>
      <c r="R134" s="72">
        <f t="shared" si="21"/>
        <v>1.3483499420170214E-2</v>
      </c>
      <c r="S134" s="62">
        <f t="shared" si="22"/>
        <v>1.8870933446736127E-2</v>
      </c>
      <c r="U134" s="146">
        <f t="shared" si="24"/>
        <v>0.29228148270271753</v>
      </c>
      <c r="W134" s="213">
        <f t="shared" si="23"/>
        <v>3039.1428571428573</v>
      </c>
      <c r="X134" s="36">
        <f t="shared" si="10"/>
        <v>48.285714285714285</v>
      </c>
    </row>
    <row r="135" spans="1:24" x14ac:dyDescent="0.25">
      <c r="A135" s="2">
        <v>44023</v>
      </c>
      <c r="B135" s="12">
        <v>3449</v>
      </c>
      <c r="C135" s="12">
        <v>97509</v>
      </c>
      <c r="D135" s="4">
        <v>36</v>
      </c>
      <c r="E135" s="12">
        <v>1811</v>
      </c>
      <c r="F135" s="194">
        <v>42694</v>
      </c>
      <c r="G135" s="4">
        <v>701</v>
      </c>
      <c r="H135" s="4">
        <v>10266</v>
      </c>
      <c r="I135" s="4">
        <v>466308</v>
      </c>
      <c r="J135" s="7">
        <v>867</v>
      </c>
      <c r="K135" s="7">
        <v>288165</v>
      </c>
      <c r="L135" s="4">
        <f>K135+J135</f>
        <v>289032</v>
      </c>
      <c r="M135" s="12">
        <v>1080</v>
      </c>
      <c r="N135" s="12">
        <v>32616</v>
      </c>
      <c r="O135" s="12">
        <v>46824</v>
      </c>
      <c r="P135" s="12">
        <v>16989</v>
      </c>
      <c r="Q135" s="29">
        <f t="shared" si="20"/>
        <v>1286</v>
      </c>
      <c r="R135" s="72">
        <f t="shared" si="21"/>
        <v>1.3225416949664176E-2</v>
      </c>
      <c r="S135" s="62">
        <f t="shared" si="22"/>
        <v>1.8572644576398074E-2</v>
      </c>
      <c r="U135" s="146">
        <f t="shared" si="24"/>
        <v>0.29363457864572279</v>
      </c>
      <c r="W135" s="213">
        <f t="shared" si="23"/>
        <v>3161.8571428571427</v>
      </c>
      <c r="X135" s="36">
        <f t="shared" si="10"/>
        <v>47.142857142857146</v>
      </c>
    </row>
    <row r="136" spans="1:24" x14ac:dyDescent="0.25">
      <c r="A136" s="2">
        <v>44024</v>
      </c>
      <c r="B136" s="12">
        <v>2657</v>
      </c>
      <c r="C136" s="12">
        <v>100166</v>
      </c>
      <c r="D136" s="12">
        <v>34</v>
      </c>
      <c r="E136" s="12">
        <v>1845</v>
      </c>
      <c r="F136" s="194">
        <v>44173</v>
      </c>
      <c r="G136" s="4">
        <v>735</v>
      </c>
      <c r="H136" s="4">
        <v>8114</v>
      </c>
      <c r="I136" s="4">
        <v>474422</v>
      </c>
      <c r="J136" s="7">
        <v>879</v>
      </c>
      <c r="K136" s="7">
        <v>292418</v>
      </c>
      <c r="L136" s="4">
        <f>K136+J136</f>
        <v>293297</v>
      </c>
      <c r="M136" s="12">
        <v>1081</v>
      </c>
      <c r="N136" s="12">
        <v>33376</v>
      </c>
      <c r="O136" s="12">
        <v>48213</v>
      </c>
      <c r="P136" s="4">
        <f>100166-O136-N136-M136</f>
        <v>17496</v>
      </c>
      <c r="Q136" s="29">
        <f t="shared" si="20"/>
        <v>1479</v>
      </c>
      <c r="R136" s="72">
        <f t="shared" si="21"/>
        <v>1.3573908546945408E-2</v>
      </c>
      <c r="S136" s="62">
        <f t="shared" si="22"/>
        <v>1.8419423756564104E-2</v>
      </c>
      <c r="U136" s="146">
        <f t="shared" si="24"/>
        <v>0.28723253871361565</v>
      </c>
      <c r="W136" s="213">
        <f t="shared" si="23"/>
        <v>3193</v>
      </c>
      <c r="X136" s="36">
        <f t="shared" ref="X136:X199" si="25">AVERAGE(D130:D136)</f>
        <v>48.285714285714285</v>
      </c>
    </row>
    <row r="137" spans="1:24" s="36" customFormat="1" x14ac:dyDescent="0.25">
      <c r="A137" s="73">
        <v>44025</v>
      </c>
      <c r="B137" s="4">
        <v>3099</v>
      </c>
      <c r="C137" s="4">
        <v>103265</v>
      </c>
      <c r="D137" s="4">
        <v>58</v>
      </c>
      <c r="E137" s="4">
        <v>1903</v>
      </c>
      <c r="F137" s="194">
        <v>45467</v>
      </c>
      <c r="G137" s="4">
        <v>752</v>
      </c>
      <c r="H137" s="4">
        <v>9377</v>
      </c>
      <c r="I137" s="4">
        <v>483799</v>
      </c>
      <c r="J137" s="7">
        <v>894</v>
      </c>
      <c r="K137" s="7">
        <f>L137-J137</f>
        <v>297192</v>
      </c>
      <c r="L137" s="4">
        <v>298086</v>
      </c>
      <c r="M137" s="4">
        <v>1082</v>
      </c>
      <c r="N137" s="4">
        <v>34293</v>
      </c>
      <c r="O137" s="4">
        <v>50637</v>
      </c>
      <c r="P137" s="4">
        <f>103265-O137-N137-M137</f>
        <v>17253</v>
      </c>
      <c r="Q137" s="29">
        <f t="shared" si="20"/>
        <v>1294</v>
      </c>
      <c r="R137" s="72">
        <f t="shared" si="21"/>
        <v>1.3453797298506128E-2</v>
      </c>
      <c r="S137" s="62">
        <f t="shared" si="22"/>
        <v>1.8428315498958989E-2</v>
      </c>
      <c r="T137" s="95"/>
      <c r="U137" s="146">
        <f t="shared" si="24"/>
        <v>0.28364016060263281</v>
      </c>
      <c r="V137" s="95"/>
      <c r="W137" s="213">
        <f t="shared" si="23"/>
        <v>3259.7142857142858</v>
      </c>
      <c r="X137" s="36">
        <f t="shared" si="25"/>
        <v>45.857142857142854</v>
      </c>
    </row>
    <row r="138" spans="1:24" x14ac:dyDescent="0.25">
      <c r="A138" s="2">
        <v>44026</v>
      </c>
      <c r="B138" s="4">
        <v>3645</v>
      </c>
      <c r="C138" s="12">
        <v>106910</v>
      </c>
      <c r="D138" s="4">
        <v>65</v>
      </c>
      <c r="E138" s="4">
        <v>1968</v>
      </c>
      <c r="F138" s="194">
        <v>47298</v>
      </c>
      <c r="G138" s="4">
        <v>772</v>
      </c>
      <c r="H138" s="4">
        <v>11266</v>
      </c>
      <c r="I138" s="4">
        <v>495065</v>
      </c>
      <c r="J138" s="7">
        <v>912</v>
      </c>
      <c r="K138" s="7">
        <f>L138-J138</f>
        <v>303075</v>
      </c>
      <c r="L138" s="4">
        <v>303987</v>
      </c>
      <c r="M138" s="4">
        <v>1083</v>
      </c>
      <c r="N138" s="4">
        <v>35260</v>
      </c>
      <c r="O138" s="4">
        <v>53247</v>
      </c>
      <c r="P138" s="4">
        <f>106910-O138-N138-M138</f>
        <v>17320</v>
      </c>
      <c r="Q138" s="29">
        <f t="shared" si="20"/>
        <v>1831</v>
      </c>
      <c r="R138" s="72">
        <f t="shared" si="21"/>
        <v>1.3392547359655818E-2</v>
      </c>
      <c r="S138" s="62">
        <f t="shared" si="22"/>
        <v>1.840800673463661E-2</v>
      </c>
      <c r="U138" s="146">
        <f t="shared" si="24"/>
        <v>0.28149497758492559</v>
      </c>
      <c r="W138" s="213">
        <f t="shared" si="23"/>
        <v>3354.8571428571427</v>
      </c>
      <c r="X138" s="36">
        <f t="shared" si="25"/>
        <v>46.285714285714285</v>
      </c>
    </row>
    <row r="139" spans="1:24" x14ac:dyDescent="0.25">
      <c r="A139" s="2">
        <v>44027</v>
      </c>
      <c r="B139" s="12">
        <v>4250</v>
      </c>
      <c r="C139" s="4">
        <f>C138+B139</f>
        <v>111160</v>
      </c>
      <c r="D139" s="4">
        <v>82</v>
      </c>
      <c r="E139" s="4">
        <v>2050</v>
      </c>
      <c r="F139" s="194">
        <v>49120</v>
      </c>
      <c r="G139" s="4">
        <v>783</v>
      </c>
      <c r="H139" s="19">
        <v>13163</v>
      </c>
      <c r="I139" s="4">
        <v>508228</v>
      </c>
      <c r="J139" s="7">
        <v>932</v>
      </c>
      <c r="K139" s="7">
        <f>L139-J139</f>
        <v>308815</v>
      </c>
      <c r="L139" s="4">
        <v>309747</v>
      </c>
      <c r="M139" s="4">
        <v>1085</v>
      </c>
      <c r="N139" s="4">
        <v>36398</v>
      </c>
      <c r="O139" s="4">
        <v>55836</v>
      </c>
      <c r="P139" s="4">
        <v>17841</v>
      </c>
      <c r="Q139" s="29">
        <f t="shared" si="20"/>
        <v>1822</v>
      </c>
      <c r="R139" s="72">
        <f t="shared" si="21"/>
        <v>1.3052175362560427E-2</v>
      </c>
      <c r="S139" s="62">
        <f t="shared" si="22"/>
        <v>1.8441885570349047E-2</v>
      </c>
      <c r="U139" s="146">
        <f t="shared" si="24"/>
        <v>0.27726071469608182</v>
      </c>
      <c r="W139" s="213">
        <f t="shared" si="23"/>
        <v>3447.1428571428573</v>
      </c>
      <c r="X139" s="36">
        <f t="shared" si="25"/>
        <v>50.714285714285715</v>
      </c>
    </row>
    <row r="140" spans="1:24" x14ac:dyDescent="0.25">
      <c r="A140" s="2">
        <v>44028</v>
      </c>
      <c r="B140" s="7">
        <v>3624</v>
      </c>
      <c r="C140" s="37">
        <v>114783</v>
      </c>
      <c r="D140" s="7">
        <v>62</v>
      </c>
      <c r="E140" s="7">
        <v>2112</v>
      </c>
      <c r="F140" s="194">
        <v>49780</v>
      </c>
      <c r="G140" s="7">
        <v>793</v>
      </c>
      <c r="H140" s="40">
        <v>11053</v>
      </c>
      <c r="I140" s="7">
        <v>519281</v>
      </c>
      <c r="J140" s="7">
        <f>L140-K140</f>
        <v>949.03800000000047</v>
      </c>
      <c r="K140" s="7">
        <f>L140*0.997</f>
        <v>315396.962</v>
      </c>
      <c r="L140" s="7">
        <v>316346</v>
      </c>
      <c r="M140" s="7">
        <v>1086</v>
      </c>
      <c r="N140" s="7">
        <v>37225</v>
      </c>
      <c r="O140" s="7">
        <v>57961</v>
      </c>
      <c r="P140" s="7">
        <f>114783-O140-N140-M140</f>
        <v>18511</v>
      </c>
      <c r="Q140" s="29">
        <f t="shared" si="20"/>
        <v>660</v>
      </c>
      <c r="R140" s="72">
        <f t="shared" si="21"/>
        <v>1.2609117361784675E-2</v>
      </c>
      <c r="S140" s="62">
        <f t="shared" si="22"/>
        <v>1.8399937272941116E-2</v>
      </c>
      <c r="T140" s="36"/>
      <c r="U140" s="146">
        <f t="shared" si="24"/>
        <v>0.26562138202507363</v>
      </c>
      <c r="V140" s="36"/>
      <c r="W140" s="213">
        <f t="shared" si="23"/>
        <v>3441.5714285714284</v>
      </c>
      <c r="X140" s="36">
        <f t="shared" si="25"/>
        <v>55.857142857142854</v>
      </c>
    </row>
    <row r="141" spans="1:24" x14ac:dyDescent="0.25">
      <c r="A141" s="2">
        <v>44029</v>
      </c>
      <c r="B141" s="38">
        <v>4518</v>
      </c>
      <c r="C141" s="7">
        <f>C140+B141</f>
        <v>119301</v>
      </c>
      <c r="D141" s="7">
        <v>66</v>
      </c>
      <c r="E141" s="7">
        <v>2178</v>
      </c>
      <c r="F141" s="194">
        <v>49780</v>
      </c>
      <c r="G141" s="7">
        <v>823</v>
      </c>
      <c r="H141" s="7">
        <v>12472</v>
      </c>
      <c r="I141" s="7">
        <v>531753</v>
      </c>
      <c r="J141" s="7">
        <v>967</v>
      </c>
      <c r="K141" s="7">
        <v>321616</v>
      </c>
      <c r="L141" s="7">
        <v>322583</v>
      </c>
      <c r="M141" s="7">
        <v>1093</v>
      </c>
      <c r="N141" s="7">
        <v>38304</v>
      </c>
      <c r="O141" s="7">
        <v>60041</v>
      </c>
      <c r="P141" s="4">
        <f>119301-O141-N141-M141</f>
        <v>19863</v>
      </c>
      <c r="Q141" s="29">
        <f t="shared" si="20"/>
        <v>0</v>
      </c>
      <c r="R141" s="72">
        <f t="shared" si="21"/>
        <v>1.2221017774675913E-2</v>
      </c>
      <c r="S141" s="62">
        <f t="shared" si="22"/>
        <v>1.825634319913496E-2</v>
      </c>
      <c r="U141" s="146">
        <f t="shared" si="24"/>
        <v>0.2683499893684882</v>
      </c>
      <c r="W141" s="213">
        <f t="shared" si="23"/>
        <v>3606</v>
      </c>
      <c r="X141" s="36">
        <f t="shared" si="25"/>
        <v>57.571428571428569</v>
      </c>
    </row>
    <row r="142" spans="1:24" x14ac:dyDescent="0.25">
      <c r="A142" s="2">
        <v>44030</v>
      </c>
      <c r="B142" s="7">
        <f>3223+82</f>
        <v>3305</v>
      </c>
      <c r="C142" s="7">
        <f>C141+B142</f>
        <v>122606</v>
      </c>
      <c r="D142" s="7">
        <v>42</v>
      </c>
      <c r="E142" s="7">
        <v>2220</v>
      </c>
      <c r="F142" s="194">
        <v>52607</v>
      </c>
      <c r="G142" s="7">
        <v>824</v>
      </c>
      <c r="H142" s="7">
        <v>9485</v>
      </c>
      <c r="I142" s="7">
        <v>541238</v>
      </c>
      <c r="J142" s="7">
        <v>980</v>
      </c>
      <c r="K142" s="7">
        <f>L142-J142</f>
        <v>325386</v>
      </c>
      <c r="L142" s="7">
        <v>326366</v>
      </c>
      <c r="M142" s="7">
        <v>1093</v>
      </c>
      <c r="N142" s="7">
        <v>39113</v>
      </c>
      <c r="O142" s="7">
        <v>62057</v>
      </c>
      <c r="P142" s="7">
        <v>20261</v>
      </c>
      <c r="Q142" s="29">
        <f t="shared" si="20"/>
        <v>2827</v>
      </c>
      <c r="R142" s="72">
        <f t="shared" si="21"/>
        <v>1.2157157821744199E-2</v>
      </c>
      <c r="S142" s="62">
        <f t="shared" si="22"/>
        <v>1.8106781071073195E-2</v>
      </c>
      <c r="U142" s="146">
        <f t="shared" si="24"/>
        <v>0.25738136992482746</v>
      </c>
      <c r="W142" s="213">
        <f t="shared" si="23"/>
        <v>3585.4285714285716</v>
      </c>
      <c r="X142" s="36">
        <f t="shared" si="25"/>
        <v>58.428571428571431</v>
      </c>
    </row>
    <row r="143" spans="1:24" x14ac:dyDescent="0.25">
      <c r="A143" s="2">
        <v>44031</v>
      </c>
      <c r="B143" s="4">
        <v>4231</v>
      </c>
      <c r="C143" s="7">
        <f>C142+B143</f>
        <v>126837</v>
      </c>
      <c r="D143" s="4">
        <v>40</v>
      </c>
      <c r="E143" s="7">
        <v>2260</v>
      </c>
      <c r="F143" s="194">
        <v>55913</v>
      </c>
      <c r="G143" s="4">
        <v>842</v>
      </c>
      <c r="H143" s="4">
        <v>11068</v>
      </c>
      <c r="I143" s="4">
        <v>552306</v>
      </c>
      <c r="J143" s="7">
        <v>997</v>
      </c>
      <c r="K143" s="7">
        <v>331436</v>
      </c>
      <c r="L143" s="4">
        <v>332433</v>
      </c>
      <c r="M143" s="4">
        <v>1095</v>
      </c>
      <c r="N143" s="4">
        <v>40138</v>
      </c>
      <c r="O143" s="4">
        <v>63648</v>
      </c>
      <c r="P143" s="4">
        <f>126755-O143-N143-M143</f>
        <v>21874</v>
      </c>
      <c r="Q143" s="29">
        <f t="shared" si="20"/>
        <v>3306</v>
      </c>
      <c r="R143" s="72">
        <f t="shared" si="21"/>
        <v>1.2262612140277292E-2</v>
      </c>
      <c r="S143" s="62">
        <f t="shared" si="22"/>
        <v>1.7818144547726608E-2</v>
      </c>
      <c r="U143" s="146">
        <f t="shared" si="24"/>
        <v>0.26626799512808735</v>
      </c>
      <c r="W143" s="213">
        <f t="shared" si="23"/>
        <v>3810.2857142857142</v>
      </c>
      <c r="X143" s="36">
        <f t="shared" si="25"/>
        <v>59.285714285714285</v>
      </c>
    </row>
    <row r="144" spans="1:24" x14ac:dyDescent="0.25">
      <c r="A144" s="73">
        <v>44032</v>
      </c>
      <c r="B144" s="153">
        <v>3937</v>
      </c>
      <c r="C144" s="7">
        <v>130774</v>
      </c>
      <c r="D144" s="4">
        <v>113</v>
      </c>
      <c r="E144" s="7">
        <f t="shared" ref="E144:E151" si="26">E143+D144</f>
        <v>2373</v>
      </c>
      <c r="F144" s="194">
        <v>58598</v>
      </c>
      <c r="G144" s="4">
        <v>853</v>
      </c>
      <c r="H144" s="4">
        <v>11207</v>
      </c>
      <c r="I144" s="4">
        <v>563513</v>
      </c>
      <c r="J144" s="7">
        <v>1014</v>
      </c>
      <c r="K144" s="7">
        <v>337237</v>
      </c>
      <c r="L144" s="4">
        <v>338251</v>
      </c>
      <c r="M144" s="4">
        <v>1095</v>
      </c>
      <c r="N144" s="4">
        <v>41086</v>
      </c>
      <c r="O144" s="4">
        <v>66293</v>
      </c>
      <c r="P144" s="4">
        <f>130744-O144-M144-N144</f>
        <v>22270</v>
      </c>
      <c r="Q144" s="29">
        <f t="shared" si="20"/>
        <v>2685</v>
      </c>
      <c r="R144" s="72">
        <f t="shared" si="21"/>
        <v>1.2220105153073649E-2</v>
      </c>
      <c r="S144" s="62">
        <f t="shared" si="22"/>
        <v>1.8145808799914356E-2</v>
      </c>
      <c r="U144" s="146">
        <f t="shared" si="24"/>
        <v>0.26639229167675399</v>
      </c>
      <c r="W144" s="213">
        <f t="shared" si="23"/>
        <v>3930</v>
      </c>
      <c r="X144" s="36">
        <f t="shared" si="25"/>
        <v>67.142857142857139</v>
      </c>
    </row>
    <row r="145" spans="1:24" x14ac:dyDescent="0.25">
      <c r="A145" s="2">
        <v>44033</v>
      </c>
      <c r="B145" s="16">
        <v>5344</v>
      </c>
      <c r="C145" s="7">
        <f t="shared" ref="C145:C162" si="27">C144+B145</f>
        <v>136118</v>
      </c>
      <c r="D145" s="4">
        <v>117</v>
      </c>
      <c r="E145" s="7">
        <f t="shared" si="26"/>
        <v>2490</v>
      </c>
      <c r="F145" s="194">
        <v>60531</v>
      </c>
      <c r="G145" s="4">
        <v>890</v>
      </c>
      <c r="H145" s="237">
        <v>14689</v>
      </c>
      <c r="I145" s="4">
        <v>578202</v>
      </c>
      <c r="J145" s="7">
        <v>1037</v>
      </c>
      <c r="K145" s="7">
        <v>344681</v>
      </c>
      <c r="L145" s="4">
        <v>345718</v>
      </c>
      <c r="M145" s="4">
        <v>1096</v>
      </c>
      <c r="N145" s="4">
        <v>42253</v>
      </c>
      <c r="O145" s="4">
        <v>69442</v>
      </c>
      <c r="P145" s="4">
        <v>23327</v>
      </c>
      <c r="Q145" s="29">
        <f t="shared" si="20"/>
        <v>1933</v>
      </c>
      <c r="R145" s="72">
        <f t="shared" si="21"/>
        <v>1.2175602281899393E-2</v>
      </c>
      <c r="S145" s="62">
        <f t="shared" si="22"/>
        <v>1.8292951703668875E-2</v>
      </c>
      <c r="U145" s="146">
        <f t="shared" si="24"/>
        <v>0.27320175848844824</v>
      </c>
      <c r="W145" s="213">
        <f t="shared" si="23"/>
        <v>4172.7142857142853</v>
      </c>
      <c r="X145" s="36">
        <f t="shared" si="25"/>
        <v>74.571428571428569</v>
      </c>
    </row>
    <row r="146" spans="1:24" x14ac:dyDescent="0.25">
      <c r="A146" s="2">
        <v>44034</v>
      </c>
      <c r="B146" s="16">
        <v>5782</v>
      </c>
      <c r="C146" s="7">
        <f t="shared" si="27"/>
        <v>141900</v>
      </c>
      <c r="D146" s="4">
        <v>98</v>
      </c>
      <c r="E146" s="7">
        <f t="shared" si="26"/>
        <v>2588</v>
      </c>
      <c r="F146" s="194">
        <v>62815</v>
      </c>
      <c r="G146" s="4">
        <v>902</v>
      </c>
      <c r="H146" s="41">
        <v>14842</v>
      </c>
      <c r="I146" s="4">
        <f>I145+H146</f>
        <v>593044</v>
      </c>
      <c r="J146" s="7">
        <v>1058</v>
      </c>
      <c r="K146" s="7">
        <v>351858</v>
      </c>
      <c r="L146" s="4">
        <v>352916</v>
      </c>
      <c r="M146" s="4">
        <v>1096</v>
      </c>
      <c r="N146" s="4">
        <v>43748</v>
      </c>
      <c r="O146" s="4">
        <v>72527</v>
      </c>
      <c r="P146" s="4">
        <f>141900-O146-N146-M146</f>
        <v>24529</v>
      </c>
      <c r="Q146" s="29">
        <f t="shared" si="20"/>
        <v>2284</v>
      </c>
      <c r="R146" s="72">
        <f t="shared" si="21"/>
        <v>1.1791312077597814E-2</v>
      </c>
      <c r="S146" s="62">
        <f t="shared" si="22"/>
        <v>1.8238195912614517E-2</v>
      </c>
      <c r="U146" s="146">
        <f t="shared" si="24"/>
        <v>0.27653832313781934</v>
      </c>
      <c r="W146" s="213">
        <f t="shared" si="23"/>
        <v>4391.5714285714284</v>
      </c>
      <c r="X146" s="36">
        <f t="shared" si="25"/>
        <v>76.857142857142861</v>
      </c>
    </row>
    <row r="147" spans="1:24" x14ac:dyDescent="0.25">
      <c r="A147" s="2">
        <v>44035</v>
      </c>
      <c r="B147" s="4">
        <v>6127</v>
      </c>
      <c r="C147" s="7">
        <f t="shared" si="27"/>
        <v>148027</v>
      </c>
      <c r="D147" s="4">
        <f>29+85</f>
        <v>114</v>
      </c>
      <c r="E147" s="7">
        <f t="shared" si="26"/>
        <v>2702</v>
      </c>
      <c r="F147" s="194">
        <v>65447</v>
      </c>
      <c r="G147" s="4">
        <v>913</v>
      </c>
      <c r="H147" s="12">
        <v>16218</v>
      </c>
      <c r="I147" s="19">
        <v>609262</v>
      </c>
      <c r="J147" s="7">
        <v>1082</v>
      </c>
      <c r="K147" s="7">
        <v>359756</v>
      </c>
      <c r="L147" s="4">
        <v>360838</v>
      </c>
      <c r="M147" s="4">
        <v>1101</v>
      </c>
      <c r="N147" s="4">
        <v>45026</v>
      </c>
      <c r="O147" s="4">
        <v>76114</v>
      </c>
      <c r="P147" s="4">
        <f>148027-O147-N147-M147</f>
        <v>25786</v>
      </c>
      <c r="Q147" s="29">
        <f t="shared" si="20"/>
        <v>2632</v>
      </c>
      <c r="R147" s="72">
        <f t="shared" si="21"/>
        <v>1.1429930644232455E-2</v>
      </c>
      <c r="S147" s="62">
        <f t="shared" si="22"/>
        <v>1.8253426739716402E-2</v>
      </c>
      <c r="U147" s="146">
        <f t="shared" si="24"/>
        <v>0.2896247702185864</v>
      </c>
      <c r="W147" s="213">
        <f t="shared" si="23"/>
        <v>4749.1428571428569</v>
      </c>
      <c r="X147" s="36">
        <f t="shared" si="25"/>
        <v>84.285714285714292</v>
      </c>
    </row>
    <row r="148" spans="1:24" x14ac:dyDescent="0.25">
      <c r="A148" s="2">
        <v>44036</v>
      </c>
      <c r="B148" s="4">
        <v>5493</v>
      </c>
      <c r="C148" s="7">
        <f t="shared" si="27"/>
        <v>153520</v>
      </c>
      <c r="D148" s="4">
        <f>20+85</f>
        <v>105</v>
      </c>
      <c r="E148" s="7">
        <f t="shared" si="26"/>
        <v>2807</v>
      </c>
      <c r="F148" s="194">
        <v>68022</v>
      </c>
      <c r="G148" s="4">
        <v>955</v>
      </c>
      <c r="H148" s="4">
        <v>14631</v>
      </c>
      <c r="I148" s="19">
        <f>I147+H148</f>
        <v>623893</v>
      </c>
      <c r="J148" s="7">
        <v>736</v>
      </c>
      <c r="K148" s="7">
        <v>367243</v>
      </c>
      <c r="L148" s="4">
        <v>367979</v>
      </c>
      <c r="M148" s="4">
        <v>1105</v>
      </c>
      <c r="N148" s="4">
        <v>46528</v>
      </c>
      <c r="O148" s="4">
        <v>79424</v>
      </c>
      <c r="P148" s="4">
        <f>153520-O148-N148-M148</f>
        <v>26463</v>
      </c>
      <c r="Q148" s="29">
        <f t="shared" si="20"/>
        <v>2575</v>
      </c>
      <c r="R148" s="72">
        <f t="shared" si="21"/>
        <v>1.1549019844964991E-2</v>
      </c>
      <c r="S148" s="62">
        <f t="shared" si="22"/>
        <v>1.8284262636789995E-2</v>
      </c>
      <c r="U148" s="146">
        <f t="shared" si="24"/>
        <v>0.28682911291606944</v>
      </c>
      <c r="W148" s="213">
        <f t="shared" si="23"/>
        <v>4888.4285714285716</v>
      </c>
      <c r="X148" s="36">
        <f t="shared" si="25"/>
        <v>89.857142857142861</v>
      </c>
    </row>
    <row r="149" spans="1:24" x14ac:dyDescent="0.25">
      <c r="A149" s="2">
        <v>44037</v>
      </c>
      <c r="B149" s="4">
        <v>4814</v>
      </c>
      <c r="C149" s="7">
        <f t="shared" si="27"/>
        <v>158334</v>
      </c>
      <c r="D149" s="4">
        <v>86</v>
      </c>
      <c r="E149" s="7">
        <f t="shared" si="26"/>
        <v>2893</v>
      </c>
      <c r="F149" s="194">
        <v>70518</v>
      </c>
      <c r="G149" s="4">
        <v>980</v>
      </c>
      <c r="H149" s="4">
        <v>12951</v>
      </c>
      <c r="I149" s="19">
        <v>636844</v>
      </c>
      <c r="J149" s="7">
        <f>L149-K149</f>
        <v>748.94599999999627</v>
      </c>
      <c r="K149" s="7">
        <f>L149*0.998</f>
        <v>373724.054</v>
      </c>
      <c r="L149" s="4">
        <v>374473</v>
      </c>
      <c r="M149" s="4">
        <v>1107</v>
      </c>
      <c r="N149" s="4">
        <v>47659</v>
      </c>
      <c r="O149" s="4">
        <v>81828</v>
      </c>
      <c r="P149" s="4">
        <f>158334-O149-N149-M149</f>
        <v>27740</v>
      </c>
      <c r="Q149" s="29">
        <f t="shared" si="20"/>
        <v>2496</v>
      </c>
      <c r="R149" s="72">
        <f t="shared" si="21"/>
        <v>1.1539865525240512E-2</v>
      </c>
      <c r="S149" s="62">
        <f t="shared" si="22"/>
        <v>1.8271502014728359E-2</v>
      </c>
      <c r="U149" s="146">
        <f t="shared" si="24"/>
        <v>0.29140498833662298</v>
      </c>
      <c r="W149" s="213">
        <f t="shared" si="23"/>
        <v>5104</v>
      </c>
      <c r="X149" s="36">
        <f t="shared" si="25"/>
        <v>96.142857142857139</v>
      </c>
    </row>
    <row r="150" spans="1:24" x14ac:dyDescent="0.25">
      <c r="A150" s="2">
        <v>44038</v>
      </c>
      <c r="B150" s="4">
        <v>4192</v>
      </c>
      <c r="C150" s="7">
        <f t="shared" si="27"/>
        <v>162526</v>
      </c>
      <c r="D150" s="4">
        <v>45</v>
      </c>
      <c r="E150" s="7">
        <f t="shared" si="26"/>
        <v>2938</v>
      </c>
      <c r="F150" s="194">
        <v>72575</v>
      </c>
      <c r="G150" s="4">
        <v>993</v>
      </c>
      <c r="H150" s="4">
        <v>10870</v>
      </c>
      <c r="I150" s="19">
        <v>647714</v>
      </c>
      <c r="J150" s="7">
        <f>L150-K150</f>
        <v>759.3979999999865</v>
      </c>
      <c r="K150" s="7">
        <f>0.998*L150</f>
        <v>378939.60200000001</v>
      </c>
      <c r="L150" s="4">
        <v>379699</v>
      </c>
      <c r="M150" s="4">
        <v>1109</v>
      </c>
      <c r="N150" s="4">
        <v>46698</v>
      </c>
      <c r="O150" s="4">
        <v>84358</v>
      </c>
      <c r="P150" s="4">
        <f>162526-O150-N150-M150</f>
        <v>30361</v>
      </c>
      <c r="Q150" s="29">
        <f t="shared" si="20"/>
        <v>2057</v>
      </c>
      <c r="R150" s="72">
        <f t="shared" si="21"/>
        <v>1.1412087848942112E-2</v>
      </c>
      <c r="S150" s="62">
        <f t="shared" si="22"/>
        <v>1.8077107662773956E-2</v>
      </c>
      <c r="U150" s="146">
        <f t="shared" si="24"/>
        <v>0.28137688529372346</v>
      </c>
      <c r="W150" s="213">
        <f t="shared" si="23"/>
        <v>5098.4285714285716</v>
      </c>
      <c r="X150" s="36">
        <f t="shared" si="25"/>
        <v>96.857142857142861</v>
      </c>
    </row>
    <row r="151" spans="1:24" x14ac:dyDescent="0.25">
      <c r="A151" s="73">
        <v>44039</v>
      </c>
      <c r="B151" s="4">
        <v>4890</v>
      </c>
      <c r="C151" s="7">
        <f t="shared" si="27"/>
        <v>167416</v>
      </c>
      <c r="D151" s="7">
        <f>17+104</f>
        <v>121</v>
      </c>
      <c r="E151" s="7">
        <f t="shared" si="26"/>
        <v>3059</v>
      </c>
      <c r="F151" s="194">
        <v>75083</v>
      </c>
      <c r="G151" s="4">
        <v>1002</v>
      </c>
      <c r="H151" s="4">
        <v>12398</v>
      </c>
      <c r="I151" s="4">
        <f>I150+H151</f>
        <v>660112</v>
      </c>
      <c r="J151" s="7">
        <v>771</v>
      </c>
      <c r="K151" s="7">
        <f>L151-J151</f>
        <v>384872</v>
      </c>
      <c r="L151" s="4">
        <v>385643</v>
      </c>
      <c r="M151" s="4">
        <v>1112</v>
      </c>
      <c r="N151" s="4">
        <v>49648</v>
      </c>
      <c r="O151" s="4">
        <v>88238</v>
      </c>
      <c r="P151" s="4">
        <f>167416-O151-N151-M151</f>
        <v>28418</v>
      </c>
      <c r="Q151" s="29">
        <f t="shared" si="20"/>
        <v>2508</v>
      </c>
      <c r="R151" s="72">
        <f t="shared" si="21"/>
        <v>1.1223872572081458E-2</v>
      </c>
      <c r="S151" s="62">
        <f t="shared" si="22"/>
        <v>1.8271849763463469E-2</v>
      </c>
      <c r="U151" s="146">
        <f t="shared" si="24"/>
        <v>0.28019331059690766</v>
      </c>
      <c r="W151" s="213">
        <f t="shared" si="23"/>
        <v>5234.5714285714284</v>
      </c>
      <c r="X151" s="36">
        <f t="shared" si="25"/>
        <v>98</v>
      </c>
    </row>
    <row r="152" spans="1:24" x14ac:dyDescent="0.25">
      <c r="A152" s="2">
        <v>44040</v>
      </c>
      <c r="B152" s="4">
        <v>5939</v>
      </c>
      <c r="C152" s="7">
        <f t="shared" si="27"/>
        <v>173355</v>
      </c>
      <c r="D152" s="7">
        <f>23+97</f>
        <v>120</v>
      </c>
      <c r="E152" s="7">
        <v>3178</v>
      </c>
      <c r="F152" s="194">
        <v>77855</v>
      </c>
      <c r="G152" s="4">
        <v>1024</v>
      </c>
      <c r="H152" s="4">
        <v>14899</v>
      </c>
      <c r="I152" s="4">
        <v>675011</v>
      </c>
      <c r="J152" s="7">
        <f t="shared" ref="J152:J183" si="28">L152-K152</f>
        <v>785.48800000001211</v>
      </c>
      <c r="K152" s="7">
        <f t="shared" ref="K152:K181" si="29">0.998*L152</f>
        <v>391958.51199999999</v>
      </c>
      <c r="L152" s="4">
        <v>392744</v>
      </c>
      <c r="M152" s="4">
        <v>1119</v>
      </c>
      <c r="N152" s="4">
        <v>51090</v>
      </c>
      <c r="O152" s="4">
        <v>92345</v>
      </c>
      <c r="P152" s="4">
        <f>173355-O152-N152-M152</f>
        <v>28801</v>
      </c>
      <c r="Q152" s="29">
        <f t="shared" si="20"/>
        <v>2772</v>
      </c>
      <c r="R152" s="72">
        <f t="shared" si="21"/>
        <v>1.1091614133142696E-2</v>
      </c>
      <c r="S152" s="62">
        <f t="shared" si="22"/>
        <v>1.8332323844134867E-2</v>
      </c>
      <c r="U152" s="146">
        <f t="shared" si="24"/>
        <v>0.27356411348976623</v>
      </c>
      <c r="W152" s="213">
        <f t="shared" si="23"/>
        <v>5319.5714285714284</v>
      </c>
      <c r="X152" s="36">
        <f t="shared" si="25"/>
        <v>98.428571428571431</v>
      </c>
    </row>
    <row r="153" spans="1:24" x14ac:dyDescent="0.25">
      <c r="A153" s="2">
        <v>44041</v>
      </c>
      <c r="B153" s="7">
        <v>5641</v>
      </c>
      <c r="C153" s="7">
        <f t="shared" si="27"/>
        <v>178996</v>
      </c>
      <c r="D153" s="4">
        <v>110</v>
      </c>
      <c r="E153" s="7">
        <f>E152+D153</f>
        <v>3288</v>
      </c>
      <c r="F153" s="194">
        <v>80596</v>
      </c>
      <c r="G153" s="4">
        <v>1057</v>
      </c>
      <c r="H153" s="4">
        <v>15812</v>
      </c>
      <c r="I153" s="4">
        <v>690823</v>
      </c>
      <c r="J153" s="7">
        <f t="shared" si="28"/>
        <v>801.66200000001118</v>
      </c>
      <c r="K153" s="7">
        <f t="shared" si="29"/>
        <v>400029.33799999999</v>
      </c>
      <c r="L153" s="4">
        <v>400831</v>
      </c>
      <c r="M153" s="4">
        <v>1115</v>
      </c>
      <c r="N153" s="4">
        <v>52375</v>
      </c>
      <c r="O153" s="4">
        <v>96710</v>
      </c>
      <c r="P153" s="4">
        <f>178996-O153-N153-M153</f>
        <v>28796</v>
      </c>
      <c r="Q153" s="29">
        <f t="shared" si="20"/>
        <v>2741</v>
      </c>
      <c r="R153" s="72">
        <f t="shared" si="21"/>
        <v>1.1113213895197241E-2</v>
      </c>
      <c r="S153" s="62">
        <f t="shared" si="22"/>
        <v>1.8369125567051777E-2</v>
      </c>
      <c r="U153" s="146">
        <f t="shared" si="24"/>
        <v>0.26142353770260746</v>
      </c>
      <c r="W153" s="213">
        <f t="shared" si="23"/>
        <v>5299.4285714285716</v>
      </c>
      <c r="X153" s="36">
        <f t="shared" si="25"/>
        <v>100.14285714285714</v>
      </c>
    </row>
    <row r="154" spans="1:24" x14ac:dyDescent="0.25">
      <c r="A154" s="73">
        <v>44042</v>
      </c>
      <c r="B154" s="4">
        <v>6377</v>
      </c>
      <c r="C154" s="7">
        <f t="shared" si="27"/>
        <v>185373</v>
      </c>
      <c r="D154" s="4">
        <f>23+131</f>
        <v>154</v>
      </c>
      <c r="E154" s="7">
        <f>E153+D154</f>
        <v>3442</v>
      </c>
      <c r="F154" s="194">
        <v>83780</v>
      </c>
      <c r="G154" s="4">
        <v>1076</v>
      </c>
      <c r="H154" s="4">
        <v>16685</v>
      </c>
      <c r="I154" s="4">
        <v>707508</v>
      </c>
      <c r="J154" s="7">
        <f t="shared" si="28"/>
        <v>818.0800000000163</v>
      </c>
      <c r="K154" s="7">
        <f t="shared" si="29"/>
        <v>408221.92</v>
      </c>
      <c r="L154" s="4">
        <v>409040</v>
      </c>
      <c r="M154" s="4">
        <v>1117</v>
      </c>
      <c r="N154" s="4">
        <v>53660</v>
      </c>
      <c r="O154" s="4">
        <v>100811</v>
      </c>
      <c r="P154" s="4">
        <f>185373-O154-N154-M154</f>
        <v>29785</v>
      </c>
      <c r="Q154" s="29">
        <f t="shared" si="20"/>
        <v>3184</v>
      </c>
      <c r="R154" s="72">
        <f t="shared" si="21"/>
        <v>1.0962700329084777E-2</v>
      </c>
      <c r="S154" s="62">
        <f t="shared" si="22"/>
        <v>1.8567968366482713E-2</v>
      </c>
      <c r="U154" s="146">
        <f t="shared" si="24"/>
        <v>0.25229181162895958</v>
      </c>
      <c r="W154" s="219">
        <f t="shared" si="23"/>
        <v>5335.1428571428569</v>
      </c>
      <c r="X154" s="36">
        <f t="shared" si="25"/>
        <v>105.85714285714286</v>
      </c>
    </row>
    <row r="155" spans="1:24" x14ac:dyDescent="0.25">
      <c r="A155" s="73">
        <v>44043</v>
      </c>
      <c r="B155" s="4">
        <v>5929</v>
      </c>
      <c r="C155" s="7">
        <f t="shared" si="27"/>
        <v>191302</v>
      </c>
      <c r="D155" s="4">
        <f>25+77</f>
        <v>102</v>
      </c>
      <c r="E155" s="7">
        <f>E154+D155</f>
        <v>3544</v>
      </c>
      <c r="F155" s="194">
        <v>86499</v>
      </c>
      <c r="G155" s="4">
        <v>1104</v>
      </c>
      <c r="H155" s="4">
        <v>15442</v>
      </c>
      <c r="I155" s="4">
        <f>I154+H155</f>
        <v>722950</v>
      </c>
      <c r="J155" s="7">
        <f t="shared" si="28"/>
        <v>833.97600000002421</v>
      </c>
      <c r="K155" s="7">
        <f t="shared" si="29"/>
        <v>416154.02399999998</v>
      </c>
      <c r="L155" s="4">
        <v>416988</v>
      </c>
      <c r="M155" s="4">
        <v>1122</v>
      </c>
      <c r="N155" s="4">
        <v>54915</v>
      </c>
      <c r="O155" s="4">
        <v>104695</v>
      </c>
      <c r="P155" s="4">
        <f>191302-O155-N155-M155</f>
        <v>30570</v>
      </c>
      <c r="Q155" s="29">
        <f t="shared" si="20"/>
        <v>2719</v>
      </c>
      <c r="R155" s="72">
        <f t="shared" si="21"/>
        <v>1.0902734571741771E-2</v>
      </c>
      <c r="S155" s="62">
        <f t="shared" si="22"/>
        <v>1.852568190609612E-2</v>
      </c>
      <c r="U155" s="146">
        <f t="shared" si="24"/>
        <v>0.24610474205315269</v>
      </c>
      <c r="W155" s="219">
        <f t="shared" si="23"/>
        <v>5397.4285714285716</v>
      </c>
      <c r="X155" s="36">
        <f t="shared" si="25"/>
        <v>105.42857142857143</v>
      </c>
    </row>
    <row r="156" spans="1:24" x14ac:dyDescent="0.25">
      <c r="A156" s="2">
        <v>44044</v>
      </c>
      <c r="B156" s="7">
        <v>5241</v>
      </c>
      <c r="C156" s="7">
        <f t="shared" si="27"/>
        <v>196543</v>
      </c>
      <c r="D156" s="4">
        <f>15+38</f>
        <v>53</v>
      </c>
      <c r="E156" s="7">
        <v>3596</v>
      </c>
      <c r="F156" s="194">
        <v>89026</v>
      </c>
      <c r="G156" s="4">
        <v>1128</v>
      </c>
      <c r="H156" s="4">
        <v>13057</v>
      </c>
      <c r="I156" s="4">
        <v>736007</v>
      </c>
      <c r="J156" s="7">
        <f t="shared" si="28"/>
        <v>846.24599999998463</v>
      </c>
      <c r="K156" s="7">
        <f t="shared" si="29"/>
        <v>422276.75400000002</v>
      </c>
      <c r="L156" s="4">
        <v>423123</v>
      </c>
      <c r="M156" s="4">
        <v>1123</v>
      </c>
      <c r="N156" s="4">
        <v>55946</v>
      </c>
      <c r="O156" s="4">
        <v>107909</v>
      </c>
      <c r="P156" s="4">
        <f>196543-O156-N156-M156</f>
        <v>31565</v>
      </c>
      <c r="Q156" s="29">
        <f t="shared" ref="Q156:Q187" si="30">F156-F155</f>
        <v>2527</v>
      </c>
      <c r="R156" s="72">
        <f t="shared" ref="R156:R187" si="31">G156/(C156-E156-F156)</f>
        <v>1.0854399014636118E-2</v>
      </c>
      <c r="S156" s="62">
        <f t="shared" ref="S156:S187" si="32">E156/C156</f>
        <v>1.8296250693232523E-2</v>
      </c>
      <c r="U156" s="146">
        <f t="shared" si="24"/>
        <v>0.2413189839200677</v>
      </c>
      <c r="W156" s="213">
        <f t="shared" ref="W156:W187" si="33">AVERAGE(B150:B156)</f>
        <v>5458.4285714285716</v>
      </c>
      <c r="X156" s="36">
        <f t="shared" si="25"/>
        <v>100.71428571428571</v>
      </c>
    </row>
    <row r="157" spans="1:24" x14ac:dyDescent="0.25">
      <c r="A157" s="2">
        <v>44045</v>
      </c>
      <c r="B157" s="4">
        <v>5376</v>
      </c>
      <c r="C157" s="7">
        <f t="shared" si="27"/>
        <v>201919</v>
      </c>
      <c r="D157" s="4">
        <f>15+36</f>
        <v>51</v>
      </c>
      <c r="E157" s="7">
        <f t="shared" ref="E157:E178" si="34">E156+D157</f>
        <v>3647</v>
      </c>
      <c r="F157" s="194">
        <v>91302</v>
      </c>
      <c r="G157" s="4">
        <v>1112</v>
      </c>
      <c r="H157" s="4">
        <v>11900</v>
      </c>
      <c r="I157" s="4">
        <v>747907</v>
      </c>
      <c r="J157" s="7">
        <f t="shared" si="28"/>
        <v>856.68800000002375</v>
      </c>
      <c r="K157" s="7">
        <f t="shared" si="29"/>
        <v>427487.31199999998</v>
      </c>
      <c r="L157" s="4">
        <v>428344</v>
      </c>
      <c r="M157" s="4">
        <v>1123</v>
      </c>
      <c r="N157" s="4">
        <v>56975</v>
      </c>
      <c r="O157" s="4">
        <v>110459</v>
      </c>
      <c r="P157" s="4">
        <f>201919-O157-N157-M157</f>
        <v>33362</v>
      </c>
      <c r="Q157" s="29">
        <f t="shared" si="30"/>
        <v>2276</v>
      </c>
      <c r="R157" s="72">
        <f t="shared" si="31"/>
        <v>1.0395437973263533E-2</v>
      </c>
      <c r="S157" s="62">
        <f t="shared" si="32"/>
        <v>1.8061698007616915E-2</v>
      </c>
      <c r="U157" s="146">
        <f t="shared" si="24"/>
        <v>0.2423796807895352</v>
      </c>
      <c r="W157" s="213">
        <f t="shared" si="33"/>
        <v>5627.5714285714284</v>
      </c>
      <c r="X157" s="36">
        <f t="shared" si="25"/>
        <v>101.57142857142857</v>
      </c>
    </row>
    <row r="158" spans="1:24" x14ac:dyDescent="0.25">
      <c r="A158" s="73">
        <v>44046</v>
      </c>
      <c r="B158" s="12">
        <v>4824</v>
      </c>
      <c r="C158" s="7">
        <f t="shared" si="27"/>
        <v>206743</v>
      </c>
      <c r="D158" s="4">
        <v>164</v>
      </c>
      <c r="E158" s="7">
        <f t="shared" si="34"/>
        <v>3811</v>
      </c>
      <c r="F158" s="194">
        <v>94129</v>
      </c>
      <c r="G158" s="4">
        <v>1150</v>
      </c>
      <c r="H158" s="4">
        <v>12839</v>
      </c>
      <c r="I158" s="4">
        <v>760746</v>
      </c>
      <c r="J158" s="7">
        <f t="shared" si="28"/>
        <v>869.87800000002608</v>
      </c>
      <c r="K158" s="7">
        <f t="shared" si="29"/>
        <v>434069.12199999997</v>
      </c>
      <c r="L158" s="4">
        <v>434939</v>
      </c>
      <c r="M158" s="4">
        <v>1123</v>
      </c>
      <c r="N158" s="4">
        <v>58084</v>
      </c>
      <c r="O158" s="4">
        <v>114826</v>
      </c>
      <c r="P158" s="4">
        <f>206743-M158-N158-O158</f>
        <v>32710</v>
      </c>
      <c r="Q158" s="29">
        <f t="shared" si="30"/>
        <v>2827</v>
      </c>
      <c r="R158" s="72">
        <f t="shared" si="31"/>
        <v>1.0569561501061552E-2</v>
      </c>
      <c r="S158" s="62">
        <f t="shared" si="32"/>
        <v>1.8433514073027867E-2</v>
      </c>
      <c r="U158" s="146">
        <f t="shared" si="24"/>
        <v>0.23490586323887799</v>
      </c>
      <c r="W158" s="213">
        <f t="shared" si="33"/>
        <v>5618.1428571428569</v>
      </c>
      <c r="X158" s="36">
        <f t="shared" si="25"/>
        <v>107.71428571428571</v>
      </c>
    </row>
    <row r="159" spans="1:24" x14ac:dyDescent="0.25">
      <c r="A159" s="2">
        <v>44047</v>
      </c>
      <c r="B159" s="12">
        <v>6792</v>
      </c>
      <c r="C159" s="7">
        <f t="shared" si="27"/>
        <v>213535</v>
      </c>
      <c r="D159" s="60">
        <f>116+52</f>
        <v>168</v>
      </c>
      <c r="E159" s="7">
        <f t="shared" si="34"/>
        <v>3979</v>
      </c>
      <c r="F159" s="194">
        <v>96948</v>
      </c>
      <c r="G159" s="4">
        <v>1207</v>
      </c>
      <c r="H159" s="4">
        <v>16532</v>
      </c>
      <c r="I159" s="4">
        <f>I158+H159</f>
        <v>777278</v>
      </c>
      <c r="J159" s="7">
        <f t="shared" si="28"/>
        <v>885.76199999998789</v>
      </c>
      <c r="K159" s="7">
        <f t="shared" si="29"/>
        <v>441995.23800000001</v>
      </c>
      <c r="L159" s="4">
        <v>442881</v>
      </c>
      <c r="M159" s="4">
        <v>1123</v>
      </c>
      <c r="N159" s="4">
        <v>59408</v>
      </c>
      <c r="O159" s="4">
        <v>119544</v>
      </c>
      <c r="P159" s="4">
        <f>213535-O159-N159-M159</f>
        <v>33460</v>
      </c>
      <c r="Q159" s="29">
        <f t="shared" si="30"/>
        <v>2819</v>
      </c>
      <c r="R159" s="72">
        <f t="shared" si="31"/>
        <v>1.0718599033816426E-2</v>
      </c>
      <c r="S159" s="62">
        <f t="shared" si="32"/>
        <v>1.8633947596412764E-2</v>
      </c>
      <c r="U159" s="146">
        <f t="shared" si="24"/>
        <v>0.23177871996769633</v>
      </c>
      <c r="W159" s="213">
        <f t="shared" si="33"/>
        <v>5740</v>
      </c>
      <c r="X159" s="36">
        <f t="shared" si="25"/>
        <v>114.57142857142857</v>
      </c>
    </row>
    <row r="160" spans="1:24" x14ac:dyDescent="0.25">
      <c r="A160" s="2">
        <v>44048</v>
      </c>
      <c r="B160" s="12">
        <v>7147</v>
      </c>
      <c r="C160" s="7">
        <f t="shared" si="27"/>
        <v>220682</v>
      </c>
      <c r="D160" s="4">
        <f>30+97</f>
        <v>127</v>
      </c>
      <c r="E160" s="7">
        <f t="shared" si="34"/>
        <v>4106</v>
      </c>
      <c r="F160" s="194">
        <v>99852</v>
      </c>
      <c r="G160" s="4">
        <v>1219</v>
      </c>
      <c r="H160" s="4">
        <v>17266</v>
      </c>
      <c r="I160" s="4">
        <f>I159+H160</f>
        <v>794544</v>
      </c>
      <c r="J160" s="7">
        <f t="shared" si="28"/>
        <v>902.90999999997439</v>
      </c>
      <c r="K160" s="7">
        <f t="shared" si="29"/>
        <v>450552.09</v>
      </c>
      <c r="L160" s="4">
        <v>451455</v>
      </c>
      <c r="M160" s="4">
        <v>1124</v>
      </c>
      <c r="N160" s="4">
        <v>60922</v>
      </c>
      <c r="O160" s="4">
        <v>124163</v>
      </c>
      <c r="P160" s="4">
        <f>220682-O160-N160-M160</f>
        <v>34473</v>
      </c>
      <c r="Q160" s="29">
        <f t="shared" si="30"/>
        <v>2904</v>
      </c>
      <c r="R160" s="72">
        <f t="shared" si="31"/>
        <v>1.0443439224152702E-2</v>
      </c>
      <c r="S160" s="62">
        <f t="shared" si="32"/>
        <v>1.8605957894164454E-2</v>
      </c>
      <c r="U160" s="146">
        <f t="shared" si="24"/>
        <v>0.23288788576281033</v>
      </c>
      <c r="W160" s="213">
        <f t="shared" si="33"/>
        <v>5955.1428571428569</v>
      </c>
      <c r="X160" s="36">
        <f t="shared" si="25"/>
        <v>117</v>
      </c>
    </row>
    <row r="161" spans="1:24" x14ac:dyDescent="0.25">
      <c r="A161" s="2">
        <v>44049</v>
      </c>
      <c r="B161" s="12">
        <v>7513</v>
      </c>
      <c r="C161" s="7">
        <f t="shared" si="27"/>
        <v>228195</v>
      </c>
      <c r="D161" s="4">
        <v>145</v>
      </c>
      <c r="E161" s="7">
        <f t="shared" si="34"/>
        <v>4251</v>
      </c>
      <c r="F161" s="194">
        <v>103297</v>
      </c>
      <c r="G161" s="4">
        <v>1245</v>
      </c>
      <c r="H161" s="4">
        <v>18020</v>
      </c>
      <c r="I161" s="4">
        <v>812564</v>
      </c>
      <c r="J161" s="7">
        <f t="shared" si="28"/>
        <v>919.37199999997392</v>
      </c>
      <c r="K161" s="7">
        <f t="shared" si="29"/>
        <v>458766.62800000003</v>
      </c>
      <c r="L161" s="4">
        <v>459686</v>
      </c>
      <c r="M161" s="4">
        <v>1127</v>
      </c>
      <c r="N161" s="4">
        <v>62150</v>
      </c>
      <c r="O161" s="4">
        <v>128781</v>
      </c>
      <c r="P161" s="4">
        <f>228195-O161-N161-M161</f>
        <v>36137</v>
      </c>
      <c r="Q161" s="29">
        <f t="shared" si="30"/>
        <v>3445</v>
      </c>
      <c r="R161" s="72">
        <f t="shared" si="31"/>
        <v>1.0319361442887101E-2</v>
      </c>
      <c r="S161" s="62">
        <f t="shared" si="32"/>
        <v>1.8628804312101493E-2</v>
      </c>
      <c r="U161" s="146">
        <f t="shared" ref="U161:U192" si="35">(C161-C154)/C154</f>
        <v>0.2310045152206632</v>
      </c>
      <c r="W161" s="213">
        <f t="shared" si="33"/>
        <v>6117.4285714285716</v>
      </c>
      <c r="X161" s="36">
        <f t="shared" si="25"/>
        <v>115.71428571428571</v>
      </c>
    </row>
    <row r="162" spans="1:24" x14ac:dyDescent="0.25">
      <c r="A162" s="2">
        <v>44050</v>
      </c>
      <c r="B162" s="38">
        <v>7482</v>
      </c>
      <c r="C162" s="7">
        <f t="shared" si="27"/>
        <v>235677</v>
      </c>
      <c r="D162" s="4">
        <v>160</v>
      </c>
      <c r="E162" s="7">
        <f t="shared" si="34"/>
        <v>4411</v>
      </c>
      <c r="F162" s="194">
        <v>108242</v>
      </c>
      <c r="G162" s="4">
        <v>1293</v>
      </c>
      <c r="H162" s="4">
        <v>17493</v>
      </c>
      <c r="I162" s="4">
        <f>I161+H162</f>
        <v>830057</v>
      </c>
      <c r="J162" s="7">
        <f t="shared" si="28"/>
        <v>940.32600000000093</v>
      </c>
      <c r="K162" s="7">
        <f t="shared" si="29"/>
        <v>469222.674</v>
      </c>
      <c r="L162" s="4">
        <v>470163</v>
      </c>
      <c r="M162" s="4">
        <v>1130</v>
      </c>
      <c r="N162" s="4">
        <v>63695</v>
      </c>
      <c r="O162" s="4">
        <v>133585</v>
      </c>
      <c r="P162" s="4">
        <f>235677-O162-N162-M162</f>
        <v>37267</v>
      </c>
      <c r="Q162" s="29">
        <f t="shared" si="30"/>
        <v>4945</v>
      </c>
      <c r="R162" s="72">
        <f t="shared" si="31"/>
        <v>1.0510144362075693E-2</v>
      </c>
      <c r="S162" s="62">
        <f t="shared" si="32"/>
        <v>1.8716293910733758E-2</v>
      </c>
      <c r="U162" s="146">
        <f t="shared" si="35"/>
        <v>0.23196307409227296</v>
      </c>
      <c r="W162" s="213">
        <f t="shared" si="33"/>
        <v>6339.2857142857147</v>
      </c>
      <c r="X162" s="36">
        <f t="shared" si="25"/>
        <v>124</v>
      </c>
    </row>
    <row r="163" spans="1:24" x14ac:dyDescent="0.25">
      <c r="A163" s="2">
        <v>44051</v>
      </c>
      <c r="B163" s="38">
        <v>6134</v>
      </c>
      <c r="C163" s="7">
        <f>B163+C162</f>
        <v>241811</v>
      </c>
      <c r="D163" s="4">
        <v>112</v>
      </c>
      <c r="E163" s="7">
        <f t="shared" si="34"/>
        <v>4523</v>
      </c>
      <c r="F163" s="194">
        <v>170109</v>
      </c>
      <c r="G163" s="4">
        <v>1502</v>
      </c>
      <c r="H163" s="4">
        <v>15163</v>
      </c>
      <c r="I163" s="4">
        <v>845220</v>
      </c>
      <c r="J163" s="7">
        <f t="shared" si="28"/>
        <v>955.79399999999441</v>
      </c>
      <c r="K163" s="7">
        <f t="shared" si="29"/>
        <v>476941.20600000001</v>
      </c>
      <c r="L163" s="4">
        <v>477897</v>
      </c>
      <c r="M163" s="4">
        <v>1130</v>
      </c>
      <c r="N163" s="4">
        <v>64762</v>
      </c>
      <c r="O163" s="4">
        <v>136987</v>
      </c>
      <c r="P163" s="4">
        <f>241811-O163-N163-M163</f>
        <v>38932</v>
      </c>
      <c r="Q163" s="29">
        <f t="shared" si="30"/>
        <v>61867</v>
      </c>
      <c r="R163" s="72">
        <f t="shared" si="31"/>
        <v>2.2358177406630049E-2</v>
      </c>
      <c r="S163" s="62">
        <f t="shared" si="32"/>
        <v>1.870469085360054E-2</v>
      </c>
      <c r="U163" s="146">
        <f t="shared" si="35"/>
        <v>0.23032110021725527</v>
      </c>
      <c r="W163" s="213">
        <f t="shared" si="33"/>
        <v>6466.8571428571431</v>
      </c>
      <c r="X163" s="36">
        <f t="shared" si="25"/>
        <v>132.42857142857142</v>
      </c>
    </row>
    <row r="164" spans="1:24" x14ac:dyDescent="0.25">
      <c r="A164" s="2">
        <v>44052</v>
      </c>
      <c r="B164" s="12">
        <v>4688</v>
      </c>
      <c r="C164" s="7">
        <f t="shared" ref="C164:C195" si="36">C163+B164</f>
        <v>246499</v>
      </c>
      <c r="D164" s="4">
        <v>83</v>
      </c>
      <c r="E164" s="7">
        <f t="shared" si="34"/>
        <v>4606</v>
      </c>
      <c r="F164" s="194">
        <v>174974</v>
      </c>
      <c r="G164" s="4">
        <v>1565</v>
      </c>
      <c r="H164" s="4">
        <v>10835</v>
      </c>
      <c r="I164" s="4">
        <v>856055</v>
      </c>
      <c r="J164" s="7">
        <f t="shared" si="28"/>
        <v>966.1020000000135</v>
      </c>
      <c r="K164" s="7">
        <f t="shared" si="29"/>
        <v>482084.89799999999</v>
      </c>
      <c r="L164" s="4">
        <v>483051</v>
      </c>
      <c r="M164" s="4">
        <v>1131</v>
      </c>
      <c r="N164" s="4">
        <v>65737</v>
      </c>
      <c r="O164" s="4">
        <v>139746</v>
      </c>
      <c r="P164" s="4">
        <f>246499-O164-N164-M164</f>
        <v>39885</v>
      </c>
      <c r="Q164" s="29">
        <f t="shared" si="30"/>
        <v>4865</v>
      </c>
      <c r="R164" s="72">
        <f t="shared" si="31"/>
        <v>2.3386482165005454E-2</v>
      </c>
      <c r="S164" s="62">
        <f t="shared" si="32"/>
        <v>1.8685674181233999E-2</v>
      </c>
      <c r="U164" s="146">
        <f t="shared" si="35"/>
        <v>0.22078160054279192</v>
      </c>
      <c r="W164" s="213">
        <f t="shared" si="33"/>
        <v>6368.5714285714284</v>
      </c>
      <c r="X164" s="36">
        <f t="shared" si="25"/>
        <v>137</v>
      </c>
    </row>
    <row r="165" spans="1:24" x14ac:dyDescent="0.25">
      <c r="A165" s="73">
        <v>44053</v>
      </c>
      <c r="B165" s="12">
        <v>7369</v>
      </c>
      <c r="C165" s="7">
        <f t="shared" si="36"/>
        <v>253868</v>
      </c>
      <c r="D165" s="4">
        <f>27+131</f>
        <v>158</v>
      </c>
      <c r="E165" s="7">
        <f t="shared" si="34"/>
        <v>4764</v>
      </c>
      <c r="F165" s="194">
        <v>181398</v>
      </c>
      <c r="G165" s="4">
        <v>1569</v>
      </c>
      <c r="H165" s="4">
        <v>16588</v>
      </c>
      <c r="I165" s="4">
        <v>872643</v>
      </c>
      <c r="J165" s="7">
        <f t="shared" si="28"/>
        <v>983.05200000002515</v>
      </c>
      <c r="K165" s="7">
        <f t="shared" si="29"/>
        <v>490542.94799999997</v>
      </c>
      <c r="L165" s="4">
        <v>491526</v>
      </c>
      <c r="M165" s="4">
        <v>1136</v>
      </c>
      <c r="N165" s="4">
        <v>67245</v>
      </c>
      <c r="O165" s="4">
        <v>144896</v>
      </c>
      <c r="P165" s="4">
        <f>253686-O165-N165-M165</f>
        <v>40409</v>
      </c>
      <c r="Q165" s="29">
        <f t="shared" si="30"/>
        <v>6424</v>
      </c>
      <c r="R165" s="72">
        <f t="shared" si="31"/>
        <v>2.3173721679024015E-2</v>
      </c>
      <c r="S165" s="62">
        <f t="shared" si="32"/>
        <v>1.8765657743394205E-2</v>
      </c>
      <c r="U165" s="146">
        <f t="shared" si="35"/>
        <v>0.22794000280541543</v>
      </c>
      <c r="W165" s="213">
        <f t="shared" si="33"/>
        <v>6732.1428571428569</v>
      </c>
      <c r="X165" s="36">
        <f t="shared" si="25"/>
        <v>136.14285714285714</v>
      </c>
    </row>
    <row r="166" spans="1:24" x14ac:dyDescent="0.25">
      <c r="A166" s="2">
        <v>44054</v>
      </c>
      <c r="B166" s="12">
        <v>7043</v>
      </c>
      <c r="C166" s="7">
        <f t="shared" si="36"/>
        <v>260911</v>
      </c>
      <c r="D166" s="4">
        <f>21+220</f>
        <v>241</v>
      </c>
      <c r="E166" s="7">
        <f t="shared" si="34"/>
        <v>5005</v>
      </c>
      <c r="F166" s="194">
        <v>187283</v>
      </c>
      <c r="G166" s="4">
        <v>1585</v>
      </c>
      <c r="H166" s="4">
        <v>19174</v>
      </c>
      <c r="I166" s="4">
        <f>I165+H166</f>
        <v>891817</v>
      </c>
      <c r="J166" s="7">
        <f t="shared" si="28"/>
        <v>1003.3040000000037</v>
      </c>
      <c r="K166" s="7">
        <f t="shared" si="29"/>
        <v>500648.696</v>
      </c>
      <c r="L166" s="4">
        <v>501652</v>
      </c>
      <c r="M166" s="4">
        <v>1137</v>
      </c>
      <c r="N166" s="4">
        <v>68717</v>
      </c>
      <c r="O166" s="4">
        <v>151086</v>
      </c>
      <c r="P166" s="4">
        <f>260911-O166-N166-M166</f>
        <v>39971</v>
      </c>
      <c r="Q166" s="29">
        <f t="shared" si="30"/>
        <v>5885</v>
      </c>
      <c r="R166" s="72">
        <f t="shared" si="31"/>
        <v>2.3097212304912348E-2</v>
      </c>
      <c r="S166" s="62">
        <f t="shared" si="32"/>
        <v>1.9182786467416092E-2</v>
      </c>
      <c r="U166" s="146">
        <f t="shared" si="35"/>
        <v>0.22186526798885428</v>
      </c>
      <c r="W166" s="213">
        <f t="shared" si="33"/>
        <v>6768</v>
      </c>
      <c r="X166" s="36">
        <f t="shared" si="25"/>
        <v>146.57142857142858</v>
      </c>
    </row>
    <row r="167" spans="1:24" x14ac:dyDescent="0.25">
      <c r="A167" s="65">
        <v>44055</v>
      </c>
      <c r="B167" s="12">
        <v>7663</v>
      </c>
      <c r="C167" s="7">
        <f t="shared" si="36"/>
        <v>268574</v>
      </c>
      <c r="D167" s="7">
        <f>84+125</f>
        <v>209</v>
      </c>
      <c r="E167" s="7">
        <f t="shared" si="34"/>
        <v>5214</v>
      </c>
      <c r="F167" s="194">
        <v>192434</v>
      </c>
      <c r="G167" s="4">
        <v>1662</v>
      </c>
      <c r="H167" s="4">
        <v>19779</v>
      </c>
      <c r="I167" s="4">
        <v>911596</v>
      </c>
      <c r="J167" s="7">
        <f t="shared" si="28"/>
        <v>1024.2339999999967</v>
      </c>
      <c r="K167" s="7">
        <f t="shared" si="29"/>
        <v>511092.766</v>
      </c>
      <c r="L167" s="4">
        <v>512117</v>
      </c>
      <c r="M167" s="4">
        <v>1142</v>
      </c>
      <c r="N167" s="4">
        <v>70280</v>
      </c>
      <c r="O167" s="4">
        <v>156764</v>
      </c>
      <c r="P167" s="4">
        <f>268574-O167-N167-M167</f>
        <v>40388</v>
      </c>
      <c r="Q167" s="29">
        <f t="shared" si="30"/>
        <v>5151</v>
      </c>
      <c r="R167" s="72">
        <f t="shared" si="31"/>
        <v>2.3432873699348617E-2</v>
      </c>
      <c r="S167" s="62">
        <f t="shared" si="32"/>
        <v>1.9413643911919992E-2</v>
      </c>
      <c r="U167" s="146">
        <f t="shared" si="35"/>
        <v>0.21701815281717585</v>
      </c>
      <c r="W167" s="213">
        <f t="shared" si="33"/>
        <v>6841.7142857142853</v>
      </c>
      <c r="X167" s="36">
        <f t="shared" si="25"/>
        <v>158.28571428571428</v>
      </c>
    </row>
    <row r="168" spans="1:24" x14ac:dyDescent="0.25">
      <c r="A168" s="65">
        <v>44056</v>
      </c>
      <c r="B168" s="12">
        <v>7498</v>
      </c>
      <c r="C168" s="7">
        <f t="shared" si="36"/>
        <v>276072</v>
      </c>
      <c r="D168" s="7">
        <f>33+116</f>
        <v>149</v>
      </c>
      <c r="E168" s="7">
        <f t="shared" si="34"/>
        <v>5363</v>
      </c>
      <c r="F168" s="194">
        <v>199005</v>
      </c>
      <c r="G168" s="4">
        <v>1682</v>
      </c>
      <c r="H168" s="4">
        <v>18501</v>
      </c>
      <c r="I168" s="4">
        <v>930097</v>
      </c>
      <c r="J168" s="7">
        <f t="shared" si="28"/>
        <v>1045.8319999999949</v>
      </c>
      <c r="K168" s="7">
        <f t="shared" si="29"/>
        <v>521870.16800000001</v>
      </c>
      <c r="L168" s="4">
        <v>522916</v>
      </c>
      <c r="M168" s="4">
        <v>1143</v>
      </c>
      <c r="N168" s="4">
        <v>71620</v>
      </c>
      <c r="O168" s="4">
        <v>162959</v>
      </c>
      <c r="P168" s="4">
        <f>276072-O168-N168-M168</f>
        <v>40350</v>
      </c>
      <c r="Q168" s="29">
        <f t="shared" si="30"/>
        <v>6571</v>
      </c>
      <c r="R168" s="72">
        <f t="shared" si="31"/>
        <v>2.3457547696083901E-2</v>
      </c>
      <c r="S168" s="62">
        <f t="shared" si="32"/>
        <v>1.9426091744182677E-2</v>
      </c>
      <c r="U168" s="146">
        <f t="shared" si="35"/>
        <v>0.20980740156445146</v>
      </c>
      <c r="W168" s="213">
        <f t="shared" si="33"/>
        <v>6839.5714285714284</v>
      </c>
      <c r="X168" s="36">
        <f t="shared" si="25"/>
        <v>158.85714285714286</v>
      </c>
    </row>
    <row r="169" spans="1:24" x14ac:dyDescent="0.25">
      <c r="A169" s="2">
        <v>44057</v>
      </c>
      <c r="B169" s="34">
        <v>6365</v>
      </c>
      <c r="C169" s="7">
        <f t="shared" si="36"/>
        <v>282437</v>
      </c>
      <c r="D169" s="4">
        <f>66+99</f>
        <v>165</v>
      </c>
      <c r="E169" s="7">
        <f t="shared" si="34"/>
        <v>5528</v>
      </c>
      <c r="F169" s="194">
        <v>205697</v>
      </c>
      <c r="G169" s="47">
        <v>1718</v>
      </c>
      <c r="H169" s="47">
        <v>19073</v>
      </c>
      <c r="I169" s="47">
        <v>949170</v>
      </c>
      <c r="J169" s="7">
        <f t="shared" si="28"/>
        <v>1066.9579999999842</v>
      </c>
      <c r="K169" s="7">
        <f t="shared" si="29"/>
        <v>532412.04200000002</v>
      </c>
      <c r="L169" s="4">
        <v>533479</v>
      </c>
      <c r="M169" s="4">
        <v>1148</v>
      </c>
      <c r="N169" s="4">
        <v>72902</v>
      </c>
      <c r="O169" s="4">
        <v>168252</v>
      </c>
      <c r="P169" s="4">
        <f>282437-O169-N169-M169</f>
        <v>40135</v>
      </c>
      <c r="Q169" s="29">
        <f t="shared" si="30"/>
        <v>6692</v>
      </c>
      <c r="R169" s="72">
        <f t="shared" si="31"/>
        <v>2.4125147447059483E-2</v>
      </c>
      <c r="S169" s="62">
        <f t="shared" si="32"/>
        <v>1.9572506435063395E-2</v>
      </c>
      <c r="U169" s="146">
        <f t="shared" si="35"/>
        <v>0.19840714197821596</v>
      </c>
      <c r="W169" s="213">
        <f t="shared" si="33"/>
        <v>6680</v>
      </c>
      <c r="X169" s="36">
        <f t="shared" si="25"/>
        <v>159.57142857142858</v>
      </c>
    </row>
    <row r="170" spans="1:24" x14ac:dyDescent="0.25">
      <c r="A170" s="2">
        <v>44058</v>
      </c>
      <c r="B170" s="4">
        <v>6663</v>
      </c>
      <c r="C170" s="7">
        <f t="shared" si="36"/>
        <v>289100</v>
      </c>
      <c r="D170" s="4">
        <f>38+72-1</f>
        <v>109</v>
      </c>
      <c r="E170" s="7">
        <f t="shared" si="34"/>
        <v>5637</v>
      </c>
      <c r="F170" s="194">
        <v>211702</v>
      </c>
      <c r="G170" s="4">
        <v>1716</v>
      </c>
      <c r="H170" s="4">
        <v>17756</v>
      </c>
      <c r="I170" s="4">
        <f>I169+H170</f>
        <v>966926</v>
      </c>
      <c r="J170" s="7">
        <f t="shared" si="28"/>
        <v>1086.1879999999655</v>
      </c>
      <c r="K170" s="7">
        <f t="shared" si="29"/>
        <v>542007.81200000003</v>
      </c>
      <c r="L170" s="4">
        <v>543094</v>
      </c>
      <c r="M170" s="4">
        <v>1151</v>
      </c>
      <c r="N170" s="4">
        <v>74109</v>
      </c>
      <c r="O170" s="4">
        <v>171954</v>
      </c>
      <c r="P170" s="4">
        <f>289100-O170-N170-M170</f>
        <v>41886</v>
      </c>
      <c r="Q170" s="29">
        <f t="shared" si="30"/>
        <v>6005</v>
      </c>
      <c r="R170" s="72">
        <f t="shared" si="31"/>
        <v>2.3912710246512731E-2</v>
      </c>
      <c r="S170" s="62">
        <f t="shared" si="32"/>
        <v>1.9498443445174679E-2</v>
      </c>
      <c r="U170" s="146">
        <f t="shared" si="35"/>
        <v>0.19556182307670039</v>
      </c>
      <c r="W170" s="213">
        <f t="shared" si="33"/>
        <v>6755.5714285714284</v>
      </c>
      <c r="X170" s="36">
        <f t="shared" si="25"/>
        <v>159.14285714285714</v>
      </c>
    </row>
    <row r="171" spans="1:24" x14ac:dyDescent="0.25">
      <c r="A171" s="2">
        <v>44059</v>
      </c>
      <c r="B171" s="4">
        <v>5469</v>
      </c>
      <c r="C171" s="7">
        <f t="shared" si="36"/>
        <v>294569</v>
      </c>
      <c r="D171" s="4">
        <f>20+46</f>
        <v>66</v>
      </c>
      <c r="E171" s="7">
        <f t="shared" si="34"/>
        <v>5703</v>
      </c>
      <c r="F171" s="194">
        <v>217850</v>
      </c>
      <c r="G171" s="4">
        <v>1708</v>
      </c>
      <c r="H171" s="4">
        <v>14533</v>
      </c>
      <c r="I171" s="4">
        <v>981459</v>
      </c>
      <c r="J171" s="7">
        <f t="shared" si="28"/>
        <v>1101.25</v>
      </c>
      <c r="K171" s="7">
        <f t="shared" si="29"/>
        <v>549523.75</v>
      </c>
      <c r="L171" s="4">
        <v>550625</v>
      </c>
      <c r="M171" s="4">
        <v>1154</v>
      </c>
      <c r="N171" s="4">
        <v>75051</v>
      </c>
      <c r="O171" s="4">
        <v>175520</v>
      </c>
      <c r="P171" s="4">
        <f>294569-O171-N171-M171</f>
        <v>42844</v>
      </c>
      <c r="Q171" s="29">
        <f t="shared" si="30"/>
        <v>6148</v>
      </c>
      <c r="R171" s="72">
        <f t="shared" si="31"/>
        <v>2.4050918102962712E-2</v>
      </c>
      <c r="S171" s="62">
        <f t="shared" si="32"/>
        <v>1.9360489392977537E-2</v>
      </c>
      <c r="U171" s="146">
        <f t="shared" si="35"/>
        <v>0.19501093310723369</v>
      </c>
      <c r="W171" s="213">
        <f t="shared" si="33"/>
        <v>6867.1428571428569</v>
      </c>
      <c r="X171" s="36">
        <f t="shared" si="25"/>
        <v>156.71428571428572</v>
      </c>
    </row>
    <row r="172" spans="1:24" x14ac:dyDescent="0.25">
      <c r="A172" s="73">
        <v>44060</v>
      </c>
      <c r="B172" s="4">
        <v>4557</v>
      </c>
      <c r="C172" s="7">
        <f t="shared" si="36"/>
        <v>299126</v>
      </c>
      <c r="D172" s="4">
        <f>47+64</f>
        <v>111</v>
      </c>
      <c r="E172" s="7">
        <f t="shared" si="34"/>
        <v>5814</v>
      </c>
      <c r="F172" s="194">
        <v>223531</v>
      </c>
      <c r="G172" s="4">
        <v>1749</v>
      </c>
      <c r="H172" s="4">
        <v>13483</v>
      </c>
      <c r="I172" s="4">
        <f t="shared" ref="I172:I179" si="37">I171+H172</f>
        <v>994942</v>
      </c>
      <c r="J172" s="7">
        <f t="shared" si="28"/>
        <v>1116.6300000000047</v>
      </c>
      <c r="K172" s="7">
        <f t="shared" si="29"/>
        <v>557198.37</v>
      </c>
      <c r="L172" s="4">
        <v>558315</v>
      </c>
      <c r="M172" s="4">
        <v>1157</v>
      </c>
      <c r="N172" s="4">
        <v>76226</v>
      </c>
      <c r="O172" s="4">
        <v>180483</v>
      </c>
      <c r="P172" s="4">
        <f>299126-O172-N172-M172</f>
        <v>41260</v>
      </c>
      <c r="Q172" s="29">
        <f t="shared" si="30"/>
        <v>5681</v>
      </c>
      <c r="R172" s="72">
        <f t="shared" si="31"/>
        <v>2.5064129204224645E-2</v>
      </c>
      <c r="S172" s="62">
        <f t="shared" si="32"/>
        <v>1.9436625368573778E-2</v>
      </c>
      <c r="U172" s="146">
        <f t="shared" si="35"/>
        <v>0.17827374856224495</v>
      </c>
      <c r="W172" s="213">
        <f t="shared" si="33"/>
        <v>6465.4285714285716</v>
      </c>
      <c r="X172" s="36">
        <f t="shared" si="25"/>
        <v>150</v>
      </c>
    </row>
    <row r="173" spans="1:24" x14ac:dyDescent="0.25">
      <c r="A173" s="2">
        <v>44061</v>
      </c>
      <c r="B173" s="4">
        <v>6840</v>
      </c>
      <c r="C173" s="7">
        <f t="shared" si="36"/>
        <v>305966</v>
      </c>
      <c r="D173" s="4">
        <f>63+170</f>
        <v>233</v>
      </c>
      <c r="E173" s="7">
        <f t="shared" si="34"/>
        <v>6047</v>
      </c>
      <c r="F173" s="194">
        <v>228725</v>
      </c>
      <c r="G173" s="47">
        <v>1799</v>
      </c>
      <c r="H173" s="47">
        <v>18037</v>
      </c>
      <c r="I173" s="47">
        <f t="shared" si="37"/>
        <v>1012979</v>
      </c>
      <c r="J173" s="7">
        <f t="shared" si="28"/>
        <v>1136.4399999999441</v>
      </c>
      <c r="K173" s="7">
        <f t="shared" si="29"/>
        <v>567083.56000000006</v>
      </c>
      <c r="L173" s="4">
        <v>568220</v>
      </c>
      <c r="M173" s="4">
        <v>1161</v>
      </c>
      <c r="N173" s="4">
        <v>77895</v>
      </c>
      <c r="O173" s="4">
        <v>185880</v>
      </c>
      <c r="P173" s="4">
        <f>305966-O173-N173-M173</f>
        <v>41030</v>
      </c>
      <c r="Q173" s="29">
        <f t="shared" si="30"/>
        <v>5194</v>
      </c>
      <c r="R173" s="72">
        <f t="shared" si="31"/>
        <v>2.5268983341292805E-2</v>
      </c>
      <c r="S173" s="62">
        <f t="shared" si="32"/>
        <v>1.9763633867815378E-2</v>
      </c>
      <c r="U173" s="146">
        <f t="shared" si="35"/>
        <v>0.17268340545243396</v>
      </c>
      <c r="W173" s="213">
        <f t="shared" si="33"/>
        <v>6436.4285714285716</v>
      </c>
      <c r="X173" s="36">
        <f t="shared" si="25"/>
        <v>148.85714285714286</v>
      </c>
    </row>
    <row r="174" spans="1:24" x14ac:dyDescent="0.25">
      <c r="A174" s="2">
        <v>44062</v>
      </c>
      <c r="B174" s="4">
        <v>6693</v>
      </c>
      <c r="C174" s="7">
        <f t="shared" si="36"/>
        <v>312659</v>
      </c>
      <c r="D174" s="4">
        <f>217+66</f>
        <v>283</v>
      </c>
      <c r="E174" s="7">
        <f t="shared" si="34"/>
        <v>6330</v>
      </c>
      <c r="F174" s="194">
        <v>233651</v>
      </c>
      <c r="G174" s="47">
        <v>1795</v>
      </c>
      <c r="H174" s="47">
        <v>18013</v>
      </c>
      <c r="I174" s="47">
        <f t="shared" si="37"/>
        <v>1030992</v>
      </c>
      <c r="J174" s="7">
        <f t="shared" si="28"/>
        <v>1156.0860000000102</v>
      </c>
      <c r="K174" s="7">
        <f t="shared" si="29"/>
        <v>576886.91399999999</v>
      </c>
      <c r="L174" s="4">
        <v>578043</v>
      </c>
      <c r="M174" s="4">
        <v>1163</v>
      </c>
      <c r="N174" s="4">
        <v>79219</v>
      </c>
      <c r="O174" s="4">
        <v>191037</v>
      </c>
      <c r="P174" s="7">
        <f t="shared" ref="P174:P205" si="38">C174-O174-N174-M174</f>
        <v>41240</v>
      </c>
      <c r="Q174" s="29">
        <f t="shared" si="30"/>
        <v>4926</v>
      </c>
      <c r="R174" s="72">
        <f t="shared" si="31"/>
        <v>2.4697982883403507E-2</v>
      </c>
      <c r="S174" s="62">
        <f t="shared" si="32"/>
        <v>2.0245698988354724E-2</v>
      </c>
      <c r="U174" s="146">
        <f t="shared" si="35"/>
        <v>0.16414470499750533</v>
      </c>
      <c r="W174" s="213">
        <f t="shared" si="33"/>
        <v>6297.8571428571431</v>
      </c>
      <c r="X174" s="36">
        <f t="shared" si="25"/>
        <v>159.42857142857142</v>
      </c>
    </row>
    <row r="175" spans="1:24" x14ac:dyDescent="0.25">
      <c r="A175" s="2">
        <v>44063</v>
      </c>
      <c r="B175" s="80">
        <v>8225</v>
      </c>
      <c r="C175" s="7">
        <f t="shared" si="36"/>
        <v>320884</v>
      </c>
      <c r="D175" s="4">
        <f>111+75</f>
        <v>186</v>
      </c>
      <c r="E175" s="7">
        <f t="shared" si="34"/>
        <v>6516</v>
      </c>
      <c r="F175" s="194">
        <v>239806</v>
      </c>
      <c r="G175" s="4">
        <v>1832</v>
      </c>
      <c r="H175" s="4">
        <v>21695</v>
      </c>
      <c r="I175" s="4">
        <f t="shared" si="37"/>
        <v>1052687</v>
      </c>
      <c r="J175" s="7">
        <f t="shared" si="28"/>
        <v>1178.905999999959</v>
      </c>
      <c r="K175" s="7">
        <f t="shared" si="29"/>
        <v>588274.09400000004</v>
      </c>
      <c r="L175" s="4">
        <v>589453</v>
      </c>
      <c r="M175" s="4">
        <v>1172</v>
      </c>
      <c r="N175" s="4">
        <v>80662</v>
      </c>
      <c r="O175" s="4">
        <v>196370</v>
      </c>
      <c r="P175" s="7">
        <f t="shared" si="38"/>
        <v>42680</v>
      </c>
      <c r="Q175" s="29">
        <f t="shared" si="30"/>
        <v>6155</v>
      </c>
      <c r="R175" s="72">
        <f t="shared" si="31"/>
        <v>2.4570156379925431E-2</v>
      </c>
      <c r="S175" s="62">
        <f t="shared" si="32"/>
        <v>2.0306403560165043E-2</v>
      </c>
      <c r="U175" s="146">
        <f t="shared" si="35"/>
        <v>0.16231997449940594</v>
      </c>
      <c r="W175" s="213">
        <f t="shared" si="33"/>
        <v>6401.7142857142853</v>
      </c>
      <c r="X175" s="36">
        <f t="shared" si="25"/>
        <v>164.71428571428572</v>
      </c>
    </row>
    <row r="176" spans="1:24" x14ac:dyDescent="0.25">
      <c r="A176" s="2">
        <v>44064</v>
      </c>
      <c r="B176" s="7">
        <v>8159</v>
      </c>
      <c r="C176" s="7">
        <f t="shared" si="36"/>
        <v>329043</v>
      </c>
      <c r="D176" s="4">
        <f>50+164</f>
        <v>214</v>
      </c>
      <c r="E176" s="7">
        <f t="shared" si="34"/>
        <v>6730</v>
      </c>
      <c r="F176" s="194">
        <v>245781</v>
      </c>
      <c r="G176" s="4">
        <v>1853</v>
      </c>
      <c r="H176" s="4">
        <v>21032</v>
      </c>
      <c r="I176" s="4">
        <f t="shared" si="37"/>
        <v>1073719</v>
      </c>
      <c r="J176" s="7">
        <f t="shared" si="28"/>
        <v>1201.0119999999879</v>
      </c>
      <c r="K176" s="7">
        <f t="shared" si="29"/>
        <v>599304.98800000001</v>
      </c>
      <c r="L176" s="4">
        <v>600506</v>
      </c>
      <c r="M176" s="4">
        <v>1175</v>
      </c>
      <c r="N176" s="4">
        <v>82187</v>
      </c>
      <c r="O176" s="4">
        <v>201933</v>
      </c>
      <c r="P176" s="7">
        <f t="shared" si="38"/>
        <v>43748</v>
      </c>
      <c r="Q176" s="29">
        <f t="shared" si="30"/>
        <v>5975</v>
      </c>
      <c r="R176" s="72">
        <f t="shared" si="31"/>
        <v>2.4212094287356923E-2</v>
      </c>
      <c r="S176" s="62">
        <f t="shared" si="32"/>
        <v>2.0453253830046529E-2</v>
      </c>
      <c r="U176" s="146">
        <f t="shared" si="35"/>
        <v>0.1650137906860645</v>
      </c>
      <c r="W176" s="213">
        <f t="shared" si="33"/>
        <v>6658</v>
      </c>
      <c r="X176" s="36">
        <f t="shared" si="25"/>
        <v>171.71428571428572</v>
      </c>
    </row>
    <row r="177" spans="1:24" s="68" customFormat="1" x14ac:dyDescent="0.25">
      <c r="A177" s="2">
        <v>44065</v>
      </c>
      <c r="B177" s="4">
        <v>7759</v>
      </c>
      <c r="C177" s="7">
        <f t="shared" si="36"/>
        <v>336802</v>
      </c>
      <c r="D177" s="4">
        <v>118</v>
      </c>
      <c r="E177" s="7">
        <f t="shared" si="34"/>
        <v>6848</v>
      </c>
      <c r="F177" s="194">
        <v>251400</v>
      </c>
      <c r="G177" s="4">
        <v>1907</v>
      </c>
      <c r="H177" s="4">
        <v>18837</v>
      </c>
      <c r="I177" s="4">
        <f t="shared" si="37"/>
        <v>1092556</v>
      </c>
      <c r="J177" s="7">
        <f t="shared" si="28"/>
        <v>1220.3220000000438</v>
      </c>
      <c r="K177" s="7">
        <f t="shared" si="29"/>
        <v>608940.67799999996</v>
      </c>
      <c r="L177" s="4">
        <v>610161</v>
      </c>
      <c r="M177" s="4">
        <v>1178</v>
      </c>
      <c r="N177" s="4">
        <v>83443</v>
      </c>
      <c r="O177" s="4">
        <v>205996</v>
      </c>
      <c r="P177" s="7">
        <f t="shared" si="38"/>
        <v>46185</v>
      </c>
      <c r="Q177" s="29">
        <f t="shared" si="30"/>
        <v>5619</v>
      </c>
      <c r="R177" s="72">
        <f t="shared" si="31"/>
        <v>2.4276294014308628E-2</v>
      </c>
      <c r="S177" s="62">
        <f t="shared" si="32"/>
        <v>2.0332420828854936E-2</v>
      </c>
      <c r="T177" s="143"/>
      <c r="U177" s="146">
        <f t="shared" si="35"/>
        <v>0.16500172950536146</v>
      </c>
      <c r="W177" s="213">
        <f t="shared" si="33"/>
        <v>6814.5714285714284</v>
      </c>
      <c r="X177" s="36">
        <f t="shared" si="25"/>
        <v>173</v>
      </c>
    </row>
    <row r="178" spans="1:24" x14ac:dyDescent="0.25">
      <c r="A178" s="2">
        <v>44066</v>
      </c>
      <c r="B178" s="4">
        <v>5352</v>
      </c>
      <c r="C178" s="7">
        <f t="shared" si="36"/>
        <v>342154</v>
      </c>
      <c r="D178" s="4">
        <f>99+37</f>
        <v>136</v>
      </c>
      <c r="E178" s="7">
        <f t="shared" si="34"/>
        <v>6984</v>
      </c>
      <c r="F178" s="194">
        <v>256789</v>
      </c>
      <c r="G178" s="4">
        <v>1922</v>
      </c>
      <c r="H178" s="4">
        <v>13322</v>
      </c>
      <c r="I178" s="4">
        <f t="shared" si="37"/>
        <v>1105878</v>
      </c>
      <c r="J178" s="7">
        <f t="shared" si="28"/>
        <v>1234.4039999999804</v>
      </c>
      <c r="K178" s="7">
        <f t="shared" si="29"/>
        <v>615967.59600000002</v>
      </c>
      <c r="L178" s="4">
        <v>617202</v>
      </c>
      <c r="M178" s="4">
        <v>1179</v>
      </c>
      <c r="N178" s="4">
        <v>84223</v>
      </c>
      <c r="O178" s="4">
        <v>209236</v>
      </c>
      <c r="P178" s="7">
        <f t="shared" si="38"/>
        <v>47516</v>
      </c>
      <c r="Q178" s="29">
        <f t="shared" si="30"/>
        <v>5389</v>
      </c>
      <c r="R178" s="72">
        <f t="shared" si="31"/>
        <v>2.4521248772023833E-2</v>
      </c>
      <c r="S178" s="62">
        <f t="shared" si="32"/>
        <v>2.041186132560192E-2</v>
      </c>
      <c r="U178" s="146">
        <f t="shared" si="35"/>
        <v>0.16154109902942942</v>
      </c>
      <c r="W178" s="213">
        <f t="shared" si="33"/>
        <v>6797.8571428571431</v>
      </c>
      <c r="X178" s="36">
        <f t="shared" si="25"/>
        <v>183</v>
      </c>
    </row>
    <row r="179" spans="1:24" x14ac:dyDescent="0.25">
      <c r="A179" s="73">
        <v>44067</v>
      </c>
      <c r="B179" s="4">
        <v>8713</v>
      </c>
      <c r="C179" s="7">
        <f t="shared" si="36"/>
        <v>350867</v>
      </c>
      <c r="D179" s="4">
        <f>95+286</f>
        <v>381</v>
      </c>
      <c r="E179" s="7">
        <f>D179+E178</f>
        <v>7365</v>
      </c>
      <c r="F179" s="194">
        <v>263202</v>
      </c>
      <c r="G179" s="4">
        <v>1960</v>
      </c>
      <c r="H179" s="4">
        <v>21220</v>
      </c>
      <c r="I179" s="4">
        <f t="shared" si="37"/>
        <v>1127098</v>
      </c>
      <c r="J179" s="7">
        <f t="shared" si="28"/>
        <v>1256.7859999999637</v>
      </c>
      <c r="K179" s="7">
        <f t="shared" si="29"/>
        <v>627136.21400000004</v>
      </c>
      <c r="L179" s="4">
        <v>628393</v>
      </c>
      <c r="M179" s="4">
        <v>1180</v>
      </c>
      <c r="N179" s="4">
        <v>85600</v>
      </c>
      <c r="O179" s="4">
        <v>213348</v>
      </c>
      <c r="P179" s="7">
        <f t="shared" si="38"/>
        <v>50739</v>
      </c>
      <c r="Q179" s="29">
        <f t="shared" si="30"/>
        <v>6413</v>
      </c>
      <c r="R179" s="72">
        <f t="shared" si="31"/>
        <v>2.4408468244084682E-2</v>
      </c>
      <c r="S179" s="62">
        <f t="shared" si="32"/>
        <v>2.0990859784476738E-2</v>
      </c>
      <c r="U179" s="146">
        <f t="shared" si="35"/>
        <v>0.17297393071815889</v>
      </c>
      <c r="W179" s="213">
        <f t="shared" si="33"/>
        <v>7391.5714285714284</v>
      </c>
      <c r="X179" s="36">
        <f t="shared" si="25"/>
        <v>221.57142857142858</v>
      </c>
    </row>
    <row r="180" spans="1:24" x14ac:dyDescent="0.25">
      <c r="A180" s="2">
        <v>44068</v>
      </c>
      <c r="B180" s="47">
        <v>8771</v>
      </c>
      <c r="C180" s="66">
        <f t="shared" si="36"/>
        <v>359638</v>
      </c>
      <c r="D180" s="47">
        <f>36+162</f>
        <v>198</v>
      </c>
      <c r="E180" s="66">
        <f t="shared" ref="E180:E211" si="39">E179+D180</f>
        <v>7563</v>
      </c>
      <c r="F180" s="194">
        <v>268801</v>
      </c>
      <c r="G180" s="47">
        <v>1990</v>
      </c>
      <c r="H180" s="47">
        <v>21476</v>
      </c>
      <c r="I180" s="47">
        <f>H180+I179</f>
        <v>1148574</v>
      </c>
      <c r="J180" s="7">
        <f t="shared" si="28"/>
        <v>1278.204000000027</v>
      </c>
      <c r="K180" s="7">
        <f t="shared" si="29"/>
        <v>637823.79599999997</v>
      </c>
      <c r="L180" s="4">
        <v>639102</v>
      </c>
      <c r="M180" s="4">
        <v>1183</v>
      </c>
      <c r="N180" s="4">
        <v>87216</v>
      </c>
      <c r="O180" s="4">
        <v>219449</v>
      </c>
      <c r="P180" s="4">
        <f t="shared" si="38"/>
        <v>51790</v>
      </c>
      <c r="Q180" s="29">
        <f t="shared" si="30"/>
        <v>5599</v>
      </c>
      <c r="R180" s="72">
        <f t="shared" si="31"/>
        <v>2.3897014674448207E-2</v>
      </c>
      <c r="S180" s="62">
        <f t="shared" si="32"/>
        <v>2.1029479643419217E-2</v>
      </c>
      <c r="T180" s="225"/>
      <c r="U180" s="146">
        <f t="shared" si="35"/>
        <v>0.1754181837197597</v>
      </c>
      <c r="V180" s="225"/>
      <c r="W180" s="213">
        <f t="shared" si="33"/>
        <v>7667.4285714285716</v>
      </c>
      <c r="X180" s="36">
        <f t="shared" si="25"/>
        <v>216.57142857142858</v>
      </c>
    </row>
    <row r="181" spans="1:24" x14ac:dyDescent="0.25">
      <c r="A181" s="71">
        <v>44069</v>
      </c>
      <c r="B181" s="47">
        <v>10550</v>
      </c>
      <c r="C181" s="66">
        <f t="shared" si="36"/>
        <v>370188</v>
      </c>
      <c r="D181" s="47">
        <f>98+178</f>
        <v>276</v>
      </c>
      <c r="E181" s="66">
        <f t="shared" si="39"/>
        <v>7839</v>
      </c>
      <c r="F181" s="194">
        <v>274458</v>
      </c>
      <c r="G181" s="47">
        <v>2022</v>
      </c>
      <c r="H181" s="47">
        <v>24237</v>
      </c>
      <c r="I181" s="47">
        <f>H181+I180</f>
        <v>1172811</v>
      </c>
      <c r="J181" s="7">
        <f t="shared" si="28"/>
        <v>1301.7900000000373</v>
      </c>
      <c r="K181" s="7">
        <f t="shared" si="29"/>
        <v>649593.21</v>
      </c>
      <c r="L181" s="4">
        <v>650895</v>
      </c>
      <c r="M181" s="4">
        <v>1187</v>
      </c>
      <c r="N181" s="4">
        <v>88811</v>
      </c>
      <c r="O181" s="4">
        <v>226073</v>
      </c>
      <c r="P181" s="4">
        <f t="shared" si="38"/>
        <v>54117</v>
      </c>
      <c r="Q181" s="29">
        <f t="shared" si="30"/>
        <v>5657</v>
      </c>
      <c r="R181" s="72">
        <f t="shared" si="31"/>
        <v>2.300576850872103E-2</v>
      </c>
      <c r="S181" s="62">
        <f t="shared" si="32"/>
        <v>2.1175726927939318E-2</v>
      </c>
      <c r="T181" s="19"/>
      <c r="U181" s="146">
        <f t="shared" si="35"/>
        <v>0.183999181216597</v>
      </c>
      <c r="W181" s="213">
        <f t="shared" si="33"/>
        <v>8218.4285714285706</v>
      </c>
      <c r="X181" s="36">
        <f t="shared" si="25"/>
        <v>215.57142857142858</v>
      </c>
    </row>
    <row r="182" spans="1:24" x14ac:dyDescent="0.25">
      <c r="A182" s="2">
        <v>44070</v>
      </c>
      <c r="B182" s="4">
        <v>10104</v>
      </c>
      <c r="C182" s="7">
        <f t="shared" si="36"/>
        <v>380292</v>
      </c>
      <c r="D182" s="4">
        <f>105+106</f>
        <v>211</v>
      </c>
      <c r="E182" s="7">
        <f t="shared" si="39"/>
        <v>8050</v>
      </c>
      <c r="F182" s="194">
        <v>274458</v>
      </c>
      <c r="G182" s="4">
        <v>2075</v>
      </c>
      <c r="H182" s="4">
        <v>24067</v>
      </c>
      <c r="I182" s="4">
        <f t="shared" ref="I182:I205" si="40">I181+H182</f>
        <v>1196878</v>
      </c>
      <c r="J182" s="7">
        <f t="shared" si="28"/>
        <v>1061.1663999999873</v>
      </c>
      <c r="K182" s="7">
        <f t="shared" ref="K182:K205" si="41">0.9984*L182</f>
        <v>662167.83360000001</v>
      </c>
      <c r="L182" s="4">
        <v>663229</v>
      </c>
      <c r="M182" s="4">
        <v>1187</v>
      </c>
      <c r="N182" s="4">
        <v>90269</v>
      </c>
      <c r="O182" s="4">
        <v>232379</v>
      </c>
      <c r="P182" s="4">
        <f t="shared" si="38"/>
        <v>56457</v>
      </c>
      <c r="Q182" s="29">
        <f t="shared" si="30"/>
        <v>0</v>
      </c>
      <c r="R182" s="72">
        <f t="shared" si="31"/>
        <v>2.1220240530148083E-2</v>
      </c>
      <c r="S182" s="62">
        <f t="shared" si="32"/>
        <v>2.1167944632019604E-2</v>
      </c>
      <c r="U182" s="146">
        <f t="shared" si="35"/>
        <v>0.18513855474252378</v>
      </c>
      <c r="W182" s="213">
        <f t="shared" si="33"/>
        <v>8486.8571428571431</v>
      </c>
      <c r="X182" s="36">
        <f t="shared" si="25"/>
        <v>219.14285714285714</v>
      </c>
    </row>
    <row r="183" spans="1:24" x14ac:dyDescent="0.25">
      <c r="A183" s="2">
        <v>44071</v>
      </c>
      <c r="B183" s="148">
        <v>11717</v>
      </c>
      <c r="C183" s="66">
        <f t="shared" si="36"/>
        <v>392009</v>
      </c>
      <c r="D183" s="47">
        <f>80+142</f>
        <v>222</v>
      </c>
      <c r="E183" s="66">
        <f t="shared" si="39"/>
        <v>8272</v>
      </c>
      <c r="F183" s="194">
        <v>287220</v>
      </c>
      <c r="G183" s="47">
        <v>2114</v>
      </c>
      <c r="H183" s="47">
        <v>25481</v>
      </c>
      <c r="I183" s="47">
        <f t="shared" si="40"/>
        <v>1222359</v>
      </c>
      <c r="J183" s="7">
        <f t="shared" si="28"/>
        <v>1081.8352000000887</v>
      </c>
      <c r="K183" s="7">
        <f t="shared" si="41"/>
        <v>675065.16479999991</v>
      </c>
      <c r="L183" s="4">
        <v>676147</v>
      </c>
      <c r="M183" s="4">
        <v>1190</v>
      </c>
      <c r="N183" s="4">
        <v>92043</v>
      </c>
      <c r="O183" s="4">
        <v>239019</v>
      </c>
      <c r="P183" s="4">
        <f t="shared" si="38"/>
        <v>59757</v>
      </c>
      <c r="Q183" s="29">
        <f t="shared" si="30"/>
        <v>12762</v>
      </c>
      <c r="R183" s="72">
        <f t="shared" si="31"/>
        <v>2.1902877213340655E-2</v>
      </c>
      <c r="S183" s="62">
        <f t="shared" si="32"/>
        <v>2.1101556341818681E-2</v>
      </c>
      <c r="U183" s="146">
        <f t="shared" si="35"/>
        <v>0.19136100752789148</v>
      </c>
      <c r="W183" s="213">
        <f t="shared" si="33"/>
        <v>8995.1428571428569</v>
      </c>
      <c r="X183" s="36">
        <f t="shared" si="25"/>
        <v>220.28571428571428</v>
      </c>
    </row>
    <row r="184" spans="1:24" x14ac:dyDescent="0.25">
      <c r="A184" s="2">
        <v>44072</v>
      </c>
      <c r="B184" s="4">
        <v>9230</v>
      </c>
      <c r="C184" s="7">
        <f t="shared" si="36"/>
        <v>401239</v>
      </c>
      <c r="D184" s="4">
        <f>34+47</f>
        <v>81</v>
      </c>
      <c r="E184" s="7">
        <f t="shared" si="39"/>
        <v>8353</v>
      </c>
      <c r="F184" s="194">
        <v>294007</v>
      </c>
      <c r="G184" s="4">
        <v>2192</v>
      </c>
      <c r="H184" s="4">
        <v>19910</v>
      </c>
      <c r="I184" s="4">
        <f t="shared" si="40"/>
        <v>1242269</v>
      </c>
      <c r="J184" s="7">
        <f t="shared" ref="J184:J205" si="42">L184-K184</f>
        <v>1097.3584000000264</v>
      </c>
      <c r="K184" s="7">
        <f t="shared" si="41"/>
        <v>684751.64159999997</v>
      </c>
      <c r="L184" s="7">
        <v>685849</v>
      </c>
      <c r="M184" s="4">
        <v>1191</v>
      </c>
      <c r="N184" s="4">
        <v>93278</v>
      </c>
      <c r="O184" s="4">
        <v>244308</v>
      </c>
      <c r="P184" s="4">
        <f t="shared" si="38"/>
        <v>62462</v>
      </c>
      <c r="Q184" s="29">
        <f t="shared" si="30"/>
        <v>6787</v>
      </c>
      <c r="R184" s="72">
        <f t="shared" si="31"/>
        <v>2.2168508985730032E-2</v>
      </c>
      <c r="S184" s="62">
        <f t="shared" si="32"/>
        <v>2.0818016194836492E-2</v>
      </c>
      <c r="T184" s="225"/>
      <c r="U184" s="146">
        <f t="shared" si="35"/>
        <v>0.19132012280212113</v>
      </c>
      <c r="W184" s="213">
        <f t="shared" si="33"/>
        <v>9205.2857142857138</v>
      </c>
      <c r="X184" s="36">
        <f t="shared" si="25"/>
        <v>215</v>
      </c>
    </row>
    <row r="185" spans="1:24" x14ac:dyDescent="0.25">
      <c r="A185" s="2">
        <v>44073</v>
      </c>
      <c r="B185" s="4">
        <v>7187</v>
      </c>
      <c r="C185" s="7">
        <f t="shared" si="36"/>
        <v>408426</v>
      </c>
      <c r="D185" s="4">
        <f>48+55</f>
        <v>103</v>
      </c>
      <c r="E185" s="7">
        <f t="shared" si="39"/>
        <v>8456</v>
      </c>
      <c r="F185" s="194">
        <v>300195</v>
      </c>
      <c r="G185" s="4">
        <v>2232</v>
      </c>
      <c r="H185" s="4">
        <v>15637</v>
      </c>
      <c r="I185" s="4">
        <f t="shared" si="40"/>
        <v>1257906</v>
      </c>
      <c r="J185" s="7">
        <f t="shared" si="42"/>
        <v>1109.0415999999968</v>
      </c>
      <c r="K185" s="7">
        <f t="shared" si="41"/>
        <v>692041.9584</v>
      </c>
      <c r="L185" s="4">
        <v>693151</v>
      </c>
      <c r="M185" s="4">
        <v>1191</v>
      </c>
      <c r="N185" s="4">
        <v>94301</v>
      </c>
      <c r="O185" s="4">
        <v>247931</v>
      </c>
      <c r="P185" s="4">
        <f t="shared" si="38"/>
        <v>65003</v>
      </c>
      <c r="Q185" s="29">
        <f t="shared" si="30"/>
        <v>6188</v>
      </c>
      <c r="R185" s="72">
        <f t="shared" si="31"/>
        <v>2.2370333249812076E-2</v>
      </c>
      <c r="S185" s="62">
        <f t="shared" si="32"/>
        <v>2.0703872917003326E-2</v>
      </c>
      <c r="U185" s="146">
        <f t="shared" si="35"/>
        <v>0.19369056039093507</v>
      </c>
      <c r="W185" s="213">
        <f t="shared" si="33"/>
        <v>9467.4285714285706</v>
      </c>
      <c r="X185" s="36">
        <f t="shared" si="25"/>
        <v>210.28571428571428</v>
      </c>
    </row>
    <row r="186" spans="1:24" x14ac:dyDescent="0.25">
      <c r="A186" s="73">
        <v>44074</v>
      </c>
      <c r="B186" s="4">
        <v>9309</v>
      </c>
      <c r="C186" s="7">
        <f t="shared" si="36"/>
        <v>417735</v>
      </c>
      <c r="D186" s="4">
        <f>41+162</f>
        <v>203</v>
      </c>
      <c r="E186" s="7">
        <f t="shared" si="39"/>
        <v>8659</v>
      </c>
      <c r="F186" s="194">
        <v>308376</v>
      </c>
      <c r="G186" s="4">
        <v>2273</v>
      </c>
      <c r="H186" s="4">
        <v>19845</v>
      </c>
      <c r="I186" s="4">
        <f t="shared" si="40"/>
        <v>1277751</v>
      </c>
      <c r="J186" s="7">
        <f t="shared" si="42"/>
        <v>1125.2863999999827</v>
      </c>
      <c r="K186" s="7">
        <f t="shared" si="41"/>
        <v>702178.71360000002</v>
      </c>
      <c r="L186" s="4">
        <v>703304</v>
      </c>
      <c r="M186" s="4">
        <v>1197</v>
      </c>
      <c r="N186" s="4">
        <v>95857</v>
      </c>
      <c r="O186" s="4">
        <v>255688</v>
      </c>
      <c r="P186" s="4">
        <f t="shared" si="38"/>
        <v>64993</v>
      </c>
      <c r="Q186" s="29">
        <f t="shared" si="30"/>
        <v>8181</v>
      </c>
      <c r="R186" s="72">
        <f t="shared" si="31"/>
        <v>2.2571996027805363E-2</v>
      </c>
      <c r="S186" s="62">
        <f t="shared" si="32"/>
        <v>2.0728452248435014E-2</v>
      </c>
      <c r="U186" s="146">
        <f t="shared" si="35"/>
        <v>0.19057933632972038</v>
      </c>
      <c r="W186" s="213">
        <f t="shared" si="33"/>
        <v>9552.5714285714294</v>
      </c>
      <c r="X186" s="36">
        <f t="shared" si="25"/>
        <v>184.85714285714286</v>
      </c>
    </row>
    <row r="187" spans="1:24" x14ac:dyDescent="0.25">
      <c r="A187" s="75">
        <v>44075</v>
      </c>
      <c r="B187" s="4">
        <v>10504</v>
      </c>
      <c r="C187" s="7">
        <f t="shared" si="36"/>
        <v>428239</v>
      </c>
      <c r="D187" s="4">
        <f>70+189</f>
        <v>259</v>
      </c>
      <c r="E187" s="7">
        <f t="shared" si="39"/>
        <v>8918</v>
      </c>
      <c r="F187" s="194">
        <v>315530</v>
      </c>
      <c r="G187" s="4">
        <v>2314</v>
      </c>
      <c r="H187" s="4">
        <v>23115</v>
      </c>
      <c r="I187" s="4">
        <f t="shared" si="40"/>
        <v>1300866</v>
      </c>
      <c r="J187" s="7">
        <f t="shared" si="42"/>
        <v>1148.1040000000503</v>
      </c>
      <c r="K187" s="7">
        <f t="shared" si="41"/>
        <v>716416.89599999995</v>
      </c>
      <c r="L187" s="4">
        <v>717565</v>
      </c>
      <c r="M187" s="4">
        <v>1200</v>
      </c>
      <c r="N187" s="4">
        <v>97726</v>
      </c>
      <c r="O187" s="4">
        <v>263555</v>
      </c>
      <c r="P187" s="4">
        <f t="shared" si="38"/>
        <v>65758</v>
      </c>
      <c r="Q187" s="29">
        <f t="shared" si="30"/>
        <v>7154</v>
      </c>
      <c r="R187" s="72">
        <f t="shared" si="31"/>
        <v>2.2294803981077357E-2</v>
      </c>
      <c r="S187" s="62">
        <f t="shared" si="32"/>
        <v>2.0824819785213396E-2</v>
      </c>
      <c r="U187" s="146">
        <f t="shared" si="35"/>
        <v>0.19075014319955066</v>
      </c>
      <c r="W187" s="213">
        <f t="shared" si="33"/>
        <v>9800.1428571428569</v>
      </c>
      <c r="X187" s="36">
        <f t="shared" si="25"/>
        <v>193.57142857142858</v>
      </c>
    </row>
    <row r="188" spans="1:24" x14ac:dyDescent="0.25">
      <c r="A188" s="75">
        <v>44076</v>
      </c>
      <c r="B188" s="47">
        <v>10933</v>
      </c>
      <c r="C188" s="66">
        <f t="shared" si="36"/>
        <v>439172</v>
      </c>
      <c r="D188" s="47">
        <f>52+146</f>
        <v>198</v>
      </c>
      <c r="E188" s="66">
        <f t="shared" si="39"/>
        <v>9116</v>
      </c>
      <c r="F188" s="194">
        <v>322461</v>
      </c>
      <c r="G188" s="47">
        <v>2359</v>
      </c>
      <c r="H188" s="47">
        <v>23821</v>
      </c>
      <c r="I188" s="47">
        <f t="shared" si="40"/>
        <v>1324687</v>
      </c>
      <c r="J188" s="7">
        <f t="shared" si="42"/>
        <v>1166.611200000043</v>
      </c>
      <c r="K188" s="7">
        <f t="shared" si="41"/>
        <v>727965.38879999996</v>
      </c>
      <c r="L188" s="4">
        <v>729132</v>
      </c>
      <c r="M188" s="4">
        <v>1200</v>
      </c>
      <c r="N188" s="4">
        <v>99630</v>
      </c>
      <c r="O188" s="4">
        <v>272419</v>
      </c>
      <c r="P188" s="4">
        <f t="shared" si="38"/>
        <v>65923</v>
      </c>
      <c r="Q188" s="29">
        <f t="shared" ref="Q188:Q219" si="43">F188-F187</f>
        <v>6931</v>
      </c>
      <c r="R188" s="72">
        <f t="shared" ref="R188:R219" si="44">G188/(C188-E188-F188)</f>
        <v>2.1924810632464334E-2</v>
      </c>
      <c r="S188" s="62">
        <f t="shared" ref="S188:S199" si="45">E188/C188</f>
        <v>2.075724317579445E-2</v>
      </c>
      <c r="U188" s="146">
        <f t="shared" si="35"/>
        <v>0.18634855802997397</v>
      </c>
      <c r="W188" s="213">
        <f t="shared" ref="W188:W216" si="46">AVERAGE(B182:B188)</f>
        <v>9854.8571428571431</v>
      </c>
      <c r="X188" s="36">
        <f t="shared" si="25"/>
        <v>182.42857142857142</v>
      </c>
    </row>
    <row r="189" spans="1:24" x14ac:dyDescent="0.25">
      <c r="A189" s="75">
        <v>44077</v>
      </c>
      <c r="B189" s="147">
        <v>12026</v>
      </c>
      <c r="C189" s="7">
        <f t="shared" si="36"/>
        <v>451198</v>
      </c>
      <c r="D189" s="4">
        <f>38+206</f>
        <v>244</v>
      </c>
      <c r="E189" s="7">
        <f t="shared" si="39"/>
        <v>9360</v>
      </c>
      <c r="F189" s="194">
        <v>331621</v>
      </c>
      <c r="G189" s="4">
        <v>2394</v>
      </c>
      <c r="H189" s="4">
        <v>25351</v>
      </c>
      <c r="I189" s="4">
        <f t="shared" si="40"/>
        <v>1350038</v>
      </c>
      <c r="J189" s="7">
        <f t="shared" si="42"/>
        <v>1185.8656000000192</v>
      </c>
      <c r="K189" s="7">
        <f t="shared" si="41"/>
        <v>739980.13439999998</v>
      </c>
      <c r="L189" s="4">
        <v>741166</v>
      </c>
      <c r="M189" s="4">
        <v>1202</v>
      </c>
      <c r="N189" s="4">
        <v>101394</v>
      </c>
      <c r="O189" s="4">
        <v>280927</v>
      </c>
      <c r="P189" s="4">
        <f t="shared" si="38"/>
        <v>67675</v>
      </c>
      <c r="Q189" s="29">
        <f t="shared" si="43"/>
        <v>9160</v>
      </c>
      <c r="R189" s="72">
        <f t="shared" si="44"/>
        <v>2.1720787174392336E-2</v>
      </c>
      <c r="S189" s="62">
        <f t="shared" si="45"/>
        <v>2.0744772804843992E-2</v>
      </c>
      <c r="U189" s="146">
        <f t="shared" si="35"/>
        <v>0.18645146361217169</v>
      </c>
      <c r="W189" s="213">
        <f t="shared" si="46"/>
        <v>10129.428571428571</v>
      </c>
      <c r="X189" s="36">
        <f t="shared" si="25"/>
        <v>187.14285714285714</v>
      </c>
    </row>
    <row r="190" spans="1:24" x14ac:dyDescent="0.25">
      <c r="A190" s="87">
        <v>44078</v>
      </c>
      <c r="B190" s="47">
        <v>10684</v>
      </c>
      <c r="C190" s="66">
        <f t="shared" si="36"/>
        <v>461882</v>
      </c>
      <c r="D190" s="47">
        <f>107+155</f>
        <v>262</v>
      </c>
      <c r="E190" s="66">
        <f t="shared" si="39"/>
        <v>9622</v>
      </c>
      <c r="F190" s="194">
        <v>340381</v>
      </c>
      <c r="G190" s="47">
        <v>2425</v>
      </c>
      <c r="H190" s="47">
        <v>24486</v>
      </c>
      <c r="I190" s="47">
        <f t="shared" si="40"/>
        <v>1374524</v>
      </c>
      <c r="J190" s="7">
        <f t="shared" si="42"/>
        <v>1205.8336000000127</v>
      </c>
      <c r="K190" s="7">
        <f t="shared" si="41"/>
        <v>752440.16639999999</v>
      </c>
      <c r="L190" s="4">
        <v>753646</v>
      </c>
      <c r="M190" s="4">
        <v>1205</v>
      </c>
      <c r="N190" s="4">
        <v>103049</v>
      </c>
      <c r="O190" s="4">
        <v>289005</v>
      </c>
      <c r="P190" s="4">
        <f t="shared" si="38"/>
        <v>68623</v>
      </c>
      <c r="Q190" s="29">
        <f t="shared" si="43"/>
        <v>8760</v>
      </c>
      <c r="R190" s="72">
        <f t="shared" si="44"/>
        <v>2.167520267431779E-2</v>
      </c>
      <c r="S190" s="62">
        <f t="shared" si="45"/>
        <v>2.0832160595130357E-2</v>
      </c>
      <c r="U190" s="146">
        <f t="shared" si="35"/>
        <v>0.17824335665762775</v>
      </c>
      <c r="W190" s="213">
        <f t="shared" si="46"/>
        <v>9981.8571428571431</v>
      </c>
      <c r="X190" s="36">
        <f t="shared" si="25"/>
        <v>192.85714285714286</v>
      </c>
    </row>
    <row r="191" spans="1:24" x14ac:dyDescent="0.25">
      <c r="A191" s="75">
        <v>44079</v>
      </c>
      <c r="B191" s="4">
        <v>9924</v>
      </c>
      <c r="C191" s="7">
        <f t="shared" si="36"/>
        <v>471806</v>
      </c>
      <c r="D191" s="4">
        <f>62+55</f>
        <v>117</v>
      </c>
      <c r="E191" s="7">
        <f t="shared" si="39"/>
        <v>9739</v>
      </c>
      <c r="F191" s="194">
        <v>349132</v>
      </c>
      <c r="G191" s="4">
        <v>2456</v>
      </c>
      <c r="H191" s="4">
        <v>22363</v>
      </c>
      <c r="I191" s="4">
        <f t="shared" si="40"/>
        <v>1396887</v>
      </c>
      <c r="J191" s="7">
        <f t="shared" si="42"/>
        <v>1223.704000000027</v>
      </c>
      <c r="K191" s="7">
        <f t="shared" si="41"/>
        <v>763591.29599999997</v>
      </c>
      <c r="L191" s="7">
        <v>764815</v>
      </c>
      <c r="M191" s="4">
        <v>1207</v>
      </c>
      <c r="N191" s="4">
        <v>104581</v>
      </c>
      <c r="O191" s="4">
        <v>294844</v>
      </c>
      <c r="P191" s="4">
        <f t="shared" si="38"/>
        <v>71174</v>
      </c>
      <c r="Q191" s="29">
        <f t="shared" si="43"/>
        <v>8751</v>
      </c>
      <c r="R191" s="72">
        <f t="shared" si="44"/>
        <v>2.1747022623633063E-2</v>
      </c>
      <c r="S191" s="62">
        <f t="shared" si="45"/>
        <v>2.0641958771189853E-2</v>
      </c>
      <c r="U191" s="146">
        <f t="shared" si="35"/>
        <v>0.17587273420579755</v>
      </c>
      <c r="W191" s="213">
        <f t="shared" si="46"/>
        <v>10081</v>
      </c>
      <c r="X191" s="36">
        <f t="shared" si="25"/>
        <v>198</v>
      </c>
    </row>
    <row r="192" spans="1:24" x14ac:dyDescent="0.25">
      <c r="A192" s="75">
        <v>44080</v>
      </c>
      <c r="B192" s="4">
        <v>6986</v>
      </c>
      <c r="C192" s="7">
        <f t="shared" si="36"/>
        <v>478792</v>
      </c>
      <c r="D192" s="4">
        <f>67+51+1</f>
        <v>119</v>
      </c>
      <c r="E192" s="7">
        <f t="shared" si="39"/>
        <v>9858</v>
      </c>
      <c r="F192" s="194">
        <v>357388</v>
      </c>
      <c r="G192" s="4">
        <v>2512</v>
      </c>
      <c r="H192" s="4">
        <v>15262</v>
      </c>
      <c r="I192" s="4">
        <f t="shared" si="40"/>
        <v>1412149</v>
      </c>
      <c r="J192" s="7">
        <f t="shared" si="42"/>
        <v>1235.9904000000097</v>
      </c>
      <c r="K192" s="7">
        <f t="shared" si="41"/>
        <v>771258.00959999999</v>
      </c>
      <c r="L192" s="7">
        <v>772494</v>
      </c>
      <c r="M192" s="4">
        <v>1210</v>
      </c>
      <c r="N192" s="4">
        <v>105702</v>
      </c>
      <c r="O192" s="4">
        <v>299270</v>
      </c>
      <c r="P192" s="4">
        <f t="shared" si="38"/>
        <v>72610</v>
      </c>
      <c r="Q192" s="29">
        <f t="shared" si="43"/>
        <v>8256</v>
      </c>
      <c r="R192" s="72">
        <f t="shared" si="44"/>
        <v>2.2519857278611513E-2</v>
      </c>
      <c r="S192" s="62">
        <f t="shared" si="45"/>
        <v>2.0589316446390081E-2</v>
      </c>
      <c r="U192" s="146">
        <f t="shared" si="35"/>
        <v>0.17228579963077767</v>
      </c>
      <c r="W192" s="213">
        <f t="shared" si="46"/>
        <v>10052.285714285714</v>
      </c>
      <c r="X192" s="36">
        <f t="shared" si="25"/>
        <v>200.28571428571428</v>
      </c>
    </row>
    <row r="193" spans="1:24" x14ac:dyDescent="0.25">
      <c r="A193" s="75">
        <v>44081</v>
      </c>
      <c r="B193" s="4">
        <v>9215</v>
      </c>
      <c r="C193" s="7">
        <f t="shared" si="36"/>
        <v>488007</v>
      </c>
      <c r="D193" s="4">
        <f>53+215</f>
        <v>268</v>
      </c>
      <c r="E193" s="7">
        <f t="shared" si="39"/>
        <v>10126</v>
      </c>
      <c r="F193" s="194">
        <v>366590</v>
      </c>
      <c r="G193" s="4">
        <v>2698</v>
      </c>
      <c r="H193" s="4">
        <v>20475</v>
      </c>
      <c r="I193" s="4">
        <f t="shared" si="40"/>
        <v>1432624</v>
      </c>
      <c r="J193" s="7">
        <f t="shared" si="42"/>
        <v>1252.6800000000512</v>
      </c>
      <c r="K193" s="7">
        <f t="shared" si="41"/>
        <v>781672.32</v>
      </c>
      <c r="L193" s="4">
        <v>782925</v>
      </c>
      <c r="M193" s="4">
        <v>1217</v>
      </c>
      <c r="N193" s="4">
        <v>107504</v>
      </c>
      <c r="O193" s="4">
        <v>307566</v>
      </c>
      <c r="P193" s="4">
        <f t="shared" si="38"/>
        <v>71720</v>
      </c>
      <c r="Q193" s="29">
        <f t="shared" si="43"/>
        <v>9202</v>
      </c>
      <c r="R193" s="72">
        <f t="shared" si="44"/>
        <v>2.4242750986153416E-2</v>
      </c>
      <c r="S193" s="62">
        <f t="shared" si="45"/>
        <v>2.074970236082679E-2</v>
      </c>
      <c r="U193" s="146">
        <f t="shared" ref="U193:U216" si="47">(C193-C186)/C186</f>
        <v>0.1682214801249596</v>
      </c>
      <c r="W193" s="213">
        <f t="shared" si="46"/>
        <v>10038.857142857143</v>
      </c>
      <c r="X193" s="36">
        <f t="shared" si="25"/>
        <v>209.57142857142858</v>
      </c>
    </row>
    <row r="194" spans="1:24" x14ac:dyDescent="0.25">
      <c r="A194" s="87">
        <v>44082</v>
      </c>
      <c r="B194" s="4">
        <v>12027</v>
      </c>
      <c r="C194" s="7">
        <f t="shared" si="36"/>
        <v>500034</v>
      </c>
      <c r="D194" s="4">
        <f>50+227</f>
        <v>277</v>
      </c>
      <c r="E194" s="7">
        <f t="shared" si="39"/>
        <v>10403</v>
      </c>
      <c r="F194" s="194">
        <v>382490</v>
      </c>
      <c r="G194" s="4">
        <v>2719</v>
      </c>
      <c r="H194" s="4">
        <v>25995</v>
      </c>
      <c r="I194" s="4">
        <f t="shared" si="40"/>
        <v>1458619</v>
      </c>
      <c r="J194" s="7">
        <f t="shared" si="42"/>
        <v>1273.516799999983</v>
      </c>
      <c r="K194" s="7">
        <f t="shared" si="41"/>
        <v>794674.48320000002</v>
      </c>
      <c r="L194" s="4">
        <v>795948</v>
      </c>
      <c r="M194" s="4">
        <v>1221</v>
      </c>
      <c r="N194" s="4">
        <v>109701</v>
      </c>
      <c r="O194" s="4">
        <v>316074</v>
      </c>
      <c r="P194" s="4">
        <f t="shared" si="38"/>
        <v>73038</v>
      </c>
      <c r="Q194" s="29">
        <f t="shared" si="43"/>
        <v>15900</v>
      </c>
      <c r="R194" s="72">
        <f t="shared" si="44"/>
        <v>2.5377773214735722E-2</v>
      </c>
      <c r="S194" s="62">
        <f t="shared" si="45"/>
        <v>2.0804585288200401E-2</v>
      </c>
      <c r="U194" s="146">
        <f t="shared" si="47"/>
        <v>0.16765170850856648</v>
      </c>
      <c r="W194" s="213">
        <f t="shared" si="46"/>
        <v>10256.428571428571</v>
      </c>
      <c r="X194" s="36">
        <f t="shared" si="25"/>
        <v>212.14285714285714</v>
      </c>
    </row>
    <row r="195" spans="1:24" x14ac:dyDescent="0.25">
      <c r="A195" s="75">
        <v>44083</v>
      </c>
      <c r="B195" s="4">
        <v>12259</v>
      </c>
      <c r="C195" s="7">
        <f t="shared" si="36"/>
        <v>512293</v>
      </c>
      <c r="D195" s="4">
        <f>52+202</f>
        <v>254</v>
      </c>
      <c r="E195" s="7">
        <f t="shared" si="39"/>
        <v>10657</v>
      </c>
      <c r="F195" s="194">
        <v>390098</v>
      </c>
      <c r="G195" s="4">
        <v>2829</v>
      </c>
      <c r="H195" s="4">
        <v>27171</v>
      </c>
      <c r="I195" s="4">
        <f t="shared" si="40"/>
        <v>1485790</v>
      </c>
      <c r="J195" s="7">
        <f t="shared" si="42"/>
        <v>1293.7232000000076</v>
      </c>
      <c r="K195" s="7">
        <f t="shared" si="41"/>
        <v>807283.27679999999</v>
      </c>
      <c r="L195" s="4">
        <v>808577</v>
      </c>
      <c r="M195" s="4">
        <v>1222</v>
      </c>
      <c r="N195" s="4">
        <v>112220</v>
      </c>
      <c r="O195" s="4">
        <v>324064</v>
      </c>
      <c r="P195" s="4">
        <f t="shared" si="38"/>
        <v>74787</v>
      </c>
      <c r="Q195" s="29">
        <f t="shared" si="43"/>
        <v>7608</v>
      </c>
      <c r="R195" s="72">
        <f t="shared" si="44"/>
        <v>2.5363553228496118E-2</v>
      </c>
      <c r="S195" s="62">
        <f t="shared" si="45"/>
        <v>2.0802548541557272E-2</v>
      </c>
      <c r="U195" s="146">
        <f t="shared" si="47"/>
        <v>0.16649740876012131</v>
      </c>
      <c r="W195" s="213">
        <f t="shared" si="46"/>
        <v>10445.857142857143</v>
      </c>
      <c r="X195" s="36">
        <f t="shared" si="25"/>
        <v>220.14285714285714</v>
      </c>
    </row>
    <row r="196" spans="1:24" x14ac:dyDescent="0.25">
      <c r="A196" s="75">
        <v>44084</v>
      </c>
      <c r="B196" s="4">
        <v>11905</v>
      </c>
      <c r="C196" s="7">
        <f t="shared" ref="C196:C227" si="48">C195+B196</f>
        <v>524198</v>
      </c>
      <c r="D196" s="4">
        <f>55+195</f>
        <v>250</v>
      </c>
      <c r="E196" s="7">
        <f t="shared" si="39"/>
        <v>10907</v>
      </c>
      <c r="F196" s="194">
        <v>400121</v>
      </c>
      <c r="G196" s="4">
        <v>2880</v>
      </c>
      <c r="H196" s="4">
        <v>28057</v>
      </c>
      <c r="I196" s="4">
        <f t="shared" si="40"/>
        <v>1513847</v>
      </c>
      <c r="J196" s="7">
        <f t="shared" si="42"/>
        <v>1315.7488000000594</v>
      </c>
      <c r="K196" s="7">
        <f t="shared" si="41"/>
        <v>821027.25119999994</v>
      </c>
      <c r="L196" s="4">
        <v>822343</v>
      </c>
      <c r="M196" s="4">
        <v>1227</v>
      </c>
      <c r="N196" s="4">
        <v>114335</v>
      </c>
      <c r="O196" s="4">
        <v>332280</v>
      </c>
      <c r="P196" s="4">
        <f t="shared" si="38"/>
        <v>76356</v>
      </c>
      <c r="Q196" s="29">
        <f t="shared" si="43"/>
        <v>10023</v>
      </c>
      <c r="R196" s="72">
        <f t="shared" si="44"/>
        <v>2.5448440399399135E-2</v>
      </c>
      <c r="S196" s="62">
        <f t="shared" si="45"/>
        <v>2.0807023300355974E-2</v>
      </c>
      <c r="U196" s="146">
        <f t="shared" si="47"/>
        <v>0.16179149730273626</v>
      </c>
      <c r="W196" s="213">
        <f t="shared" si="46"/>
        <v>10428.571428571429</v>
      </c>
      <c r="X196" s="36">
        <f t="shared" si="25"/>
        <v>221</v>
      </c>
    </row>
    <row r="197" spans="1:24" x14ac:dyDescent="0.25">
      <c r="A197" s="87">
        <v>44085</v>
      </c>
      <c r="B197" s="1">
        <v>11507</v>
      </c>
      <c r="C197" s="21">
        <f t="shared" si="48"/>
        <v>535705</v>
      </c>
      <c r="D197" s="1">
        <f>87+154</f>
        <v>241</v>
      </c>
      <c r="E197" s="21">
        <f t="shared" si="39"/>
        <v>11148</v>
      </c>
      <c r="F197" s="194">
        <v>409771</v>
      </c>
      <c r="G197" s="1">
        <v>3093</v>
      </c>
      <c r="H197" s="4">
        <v>26254</v>
      </c>
      <c r="I197" s="4">
        <f t="shared" si="40"/>
        <v>1540101</v>
      </c>
      <c r="J197" s="7">
        <f t="shared" si="42"/>
        <v>1338.017600000021</v>
      </c>
      <c r="K197" s="7">
        <f t="shared" si="41"/>
        <v>834922.98239999998</v>
      </c>
      <c r="L197" s="4">
        <v>836261</v>
      </c>
      <c r="M197" s="4">
        <v>1229</v>
      </c>
      <c r="N197" s="4">
        <v>116159</v>
      </c>
      <c r="O197" s="4">
        <v>340885</v>
      </c>
      <c r="P197" s="4">
        <f t="shared" si="38"/>
        <v>77432</v>
      </c>
      <c r="Q197" s="29">
        <f t="shared" si="43"/>
        <v>9650</v>
      </c>
      <c r="R197" s="72">
        <f t="shared" si="44"/>
        <v>2.6945794783335947E-2</v>
      </c>
      <c r="S197" s="62">
        <f t="shared" si="45"/>
        <v>2.0809960705985571E-2</v>
      </c>
      <c r="U197" s="146">
        <f t="shared" si="47"/>
        <v>0.15983086589215428</v>
      </c>
      <c r="W197" s="213">
        <f t="shared" si="46"/>
        <v>10546.142857142857</v>
      </c>
      <c r="X197" s="36">
        <f t="shared" si="25"/>
        <v>218</v>
      </c>
    </row>
    <row r="198" spans="1:24" x14ac:dyDescent="0.25">
      <c r="A198" s="75">
        <v>44086</v>
      </c>
      <c r="B198" s="1">
        <v>10776</v>
      </c>
      <c r="C198" s="21">
        <f t="shared" si="48"/>
        <v>546481</v>
      </c>
      <c r="D198" s="1">
        <f>57+58</f>
        <v>115</v>
      </c>
      <c r="E198" s="21">
        <f t="shared" si="39"/>
        <v>11263</v>
      </c>
      <c r="F198" s="194">
        <v>419513</v>
      </c>
      <c r="G198" s="1">
        <v>2962</v>
      </c>
      <c r="H198" s="4">
        <v>23140</v>
      </c>
      <c r="I198" s="4">
        <f t="shared" si="40"/>
        <v>1563241</v>
      </c>
      <c r="J198" s="7">
        <f t="shared" si="42"/>
        <v>1355.5903999999864</v>
      </c>
      <c r="K198" s="7">
        <f t="shared" si="41"/>
        <v>845888.40960000001</v>
      </c>
      <c r="L198" s="4">
        <v>847244</v>
      </c>
      <c r="M198" s="4">
        <v>1232</v>
      </c>
      <c r="N198" s="4">
        <v>117339</v>
      </c>
      <c r="O198" s="4">
        <v>347893</v>
      </c>
      <c r="P198" s="4">
        <f t="shared" si="38"/>
        <v>80017</v>
      </c>
      <c r="Q198" s="29">
        <f t="shared" si="43"/>
        <v>9742</v>
      </c>
      <c r="R198" s="72">
        <f t="shared" si="44"/>
        <v>2.5599585151894904E-2</v>
      </c>
      <c r="S198" s="62">
        <f t="shared" si="45"/>
        <v>2.0610048656769402E-2</v>
      </c>
      <c r="U198" s="146">
        <f t="shared" si="47"/>
        <v>0.158274799387884</v>
      </c>
      <c r="W198" s="213">
        <f t="shared" si="46"/>
        <v>10667.857142857143</v>
      </c>
      <c r="X198" s="36">
        <f t="shared" si="25"/>
        <v>217.71428571428572</v>
      </c>
    </row>
    <row r="199" spans="1:24" ht="16.5" x14ac:dyDescent="0.25">
      <c r="A199" s="75">
        <v>44087</v>
      </c>
      <c r="B199" s="1">
        <v>9056</v>
      </c>
      <c r="C199" s="137">
        <f t="shared" si="48"/>
        <v>555537</v>
      </c>
      <c r="D199" s="1">
        <f>44+45</f>
        <v>89</v>
      </c>
      <c r="E199" s="21">
        <f t="shared" si="39"/>
        <v>11352</v>
      </c>
      <c r="F199" s="194">
        <v>428953</v>
      </c>
      <c r="G199" s="1">
        <v>2984</v>
      </c>
      <c r="H199" s="4">
        <v>17955</v>
      </c>
      <c r="I199" s="4">
        <f t="shared" si="40"/>
        <v>1581196</v>
      </c>
      <c r="J199" s="7">
        <f t="shared" si="42"/>
        <v>1368.1983999999939</v>
      </c>
      <c r="K199" s="7">
        <f t="shared" si="41"/>
        <v>853755.80160000001</v>
      </c>
      <c r="L199" s="4">
        <v>855124</v>
      </c>
      <c r="M199" s="4">
        <v>1235</v>
      </c>
      <c r="N199" s="4">
        <v>118561</v>
      </c>
      <c r="O199" s="4">
        <v>353007</v>
      </c>
      <c r="P199" s="4">
        <f t="shared" si="38"/>
        <v>82734</v>
      </c>
      <c r="Q199" s="29">
        <f t="shared" si="43"/>
        <v>9440</v>
      </c>
      <c r="R199" s="72">
        <f t="shared" si="44"/>
        <v>2.5895584559844486E-2</v>
      </c>
      <c r="S199" s="62">
        <f t="shared" si="45"/>
        <v>2.0434282505035668E-2</v>
      </c>
      <c r="U199" s="146">
        <f t="shared" si="47"/>
        <v>0.16028881017226687</v>
      </c>
      <c r="W199" s="213">
        <f t="shared" si="46"/>
        <v>10963.571428571429</v>
      </c>
      <c r="X199" s="36">
        <f t="shared" si="25"/>
        <v>213.42857142857142</v>
      </c>
    </row>
    <row r="200" spans="1:24" ht="16.5" x14ac:dyDescent="0.25">
      <c r="A200" s="75">
        <v>44088</v>
      </c>
      <c r="B200" s="4">
        <v>9909</v>
      </c>
      <c r="C200" s="137">
        <f t="shared" si="48"/>
        <v>565446</v>
      </c>
      <c r="D200" s="4">
        <f>60+254</f>
        <v>314</v>
      </c>
      <c r="E200" s="7">
        <f t="shared" si="39"/>
        <v>11666</v>
      </c>
      <c r="F200" s="194">
        <v>438883</v>
      </c>
      <c r="G200" s="4">
        <v>2992</v>
      </c>
      <c r="H200" s="4">
        <v>21207</v>
      </c>
      <c r="I200" s="4">
        <f t="shared" si="40"/>
        <v>1602403</v>
      </c>
      <c r="J200" s="7">
        <f t="shared" si="42"/>
        <v>1385.3168000000296</v>
      </c>
      <c r="K200" s="7">
        <f t="shared" si="41"/>
        <v>864437.68319999997</v>
      </c>
      <c r="L200" s="4">
        <v>865823</v>
      </c>
      <c r="M200" s="4">
        <v>1236</v>
      </c>
      <c r="N200" s="4">
        <v>120192</v>
      </c>
      <c r="O200" s="4">
        <v>361677</v>
      </c>
      <c r="P200" s="4">
        <f t="shared" si="38"/>
        <v>82341</v>
      </c>
      <c r="Q200" s="29">
        <f t="shared" si="43"/>
        <v>9930</v>
      </c>
      <c r="R200" s="72">
        <f t="shared" si="44"/>
        <v>2.6040714727103405E-2</v>
      </c>
      <c r="S200" s="62">
        <f t="shared" ref="S200:S214" si="49">E200/C190</f>
        <v>2.525753330937339E-2</v>
      </c>
      <c r="U200" s="146">
        <f t="shared" si="47"/>
        <v>0.15868419920206062</v>
      </c>
      <c r="W200" s="213">
        <f t="shared" si="46"/>
        <v>11062.714285714286</v>
      </c>
      <c r="X200" s="36">
        <f t="shared" ref="X200:X216" si="50">AVERAGE(D194:D200)</f>
        <v>220</v>
      </c>
    </row>
    <row r="201" spans="1:24" ht="16.5" x14ac:dyDescent="0.25">
      <c r="A201" s="75">
        <v>44089</v>
      </c>
      <c r="B201" s="4">
        <v>11892</v>
      </c>
      <c r="C201" s="137">
        <f t="shared" si="48"/>
        <v>577338</v>
      </c>
      <c r="D201" s="4">
        <f>43+142</f>
        <v>185</v>
      </c>
      <c r="E201" s="7">
        <f t="shared" si="39"/>
        <v>11851</v>
      </c>
      <c r="F201" s="194">
        <v>448263</v>
      </c>
      <c r="G201" s="4">
        <v>3049</v>
      </c>
      <c r="H201" s="4">
        <v>25791</v>
      </c>
      <c r="I201" s="4">
        <f t="shared" si="40"/>
        <v>1628194</v>
      </c>
      <c r="J201" s="7">
        <f t="shared" si="42"/>
        <v>1407.344000000041</v>
      </c>
      <c r="K201" s="7">
        <f t="shared" si="41"/>
        <v>878182.65599999996</v>
      </c>
      <c r="L201" s="4">
        <v>879590</v>
      </c>
      <c r="M201" s="4">
        <v>1242</v>
      </c>
      <c r="N201" s="4">
        <v>125970</v>
      </c>
      <c r="O201" s="4">
        <v>371507</v>
      </c>
      <c r="P201" s="4">
        <f t="shared" si="38"/>
        <v>78619</v>
      </c>
      <c r="Q201" s="29">
        <f t="shared" si="43"/>
        <v>9380</v>
      </c>
      <c r="R201" s="72">
        <f t="shared" si="44"/>
        <v>2.6010032075342932E-2</v>
      </c>
      <c r="S201" s="62">
        <f t="shared" si="49"/>
        <v>2.5118374925287089E-2</v>
      </c>
      <c r="U201" s="146">
        <f t="shared" si="47"/>
        <v>0.15459748737085879</v>
      </c>
      <c r="W201" s="213">
        <f t="shared" si="46"/>
        <v>11043.428571428571</v>
      </c>
      <c r="X201" s="36">
        <f t="shared" si="50"/>
        <v>206.85714285714286</v>
      </c>
    </row>
    <row r="202" spans="1:24" ht="16.5" x14ac:dyDescent="0.25">
      <c r="A202" s="75">
        <v>44090</v>
      </c>
      <c r="B202" s="7">
        <v>11674</v>
      </c>
      <c r="C202" s="137">
        <f t="shared" si="48"/>
        <v>589012</v>
      </c>
      <c r="D202" s="4">
        <f>58+206</f>
        <v>264</v>
      </c>
      <c r="E202" s="7">
        <f t="shared" si="39"/>
        <v>12115</v>
      </c>
      <c r="F202" s="194">
        <v>456347</v>
      </c>
      <c r="G202" s="4">
        <v>3118</v>
      </c>
      <c r="H202" s="4">
        <v>25422</v>
      </c>
      <c r="I202" s="4">
        <f t="shared" si="40"/>
        <v>1653616</v>
      </c>
      <c r="J202" s="7">
        <f t="shared" si="42"/>
        <v>1429.5023999999976</v>
      </c>
      <c r="K202" s="7">
        <f t="shared" si="41"/>
        <v>892009.4976</v>
      </c>
      <c r="L202" s="4">
        <v>893439</v>
      </c>
      <c r="M202" s="47">
        <v>1247</v>
      </c>
      <c r="N202" s="47">
        <v>128236</v>
      </c>
      <c r="O202" s="47">
        <v>380805</v>
      </c>
      <c r="P202" s="66">
        <f t="shared" si="38"/>
        <v>78724</v>
      </c>
      <c r="Q202" s="29">
        <f t="shared" si="43"/>
        <v>8084</v>
      </c>
      <c r="R202" s="155">
        <f t="shared" si="44"/>
        <v>2.5864786395686436E-2</v>
      </c>
      <c r="S202" s="156">
        <f t="shared" si="49"/>
        <v>2.530326321241792E-2</v>
      </c>
      <c r="T202" s="146"/>
      <c r="U202" s="146">
        <f t="shared" si="47"/>
        <v>0.14975609660877662</v>
      </c>
      <c r="W202" s="213">
        <f t="shared" si="46"/>
        <v>10959.857142857143</v>
      </c>
      <c r="X202" s="36">
        <f t="shared" si="50"/>
        <v>208.28571428571428</v>
      </c>
    </row>
    <row r="203" spans="1:24" ht="16.5" x14ac:dyDescent="0.25">
      <c r="A203" s="75">
        <v>44091</v>
      </c>
      <c r="B203" s="4">
        <v>12701</v>
      </c>
      <c r="C203" s="137">
        <f t="shared" si="48"/>
        <v>601713</v>
      </c>
      <c r="D203" s="4">
        <v>345</v>
      </c>
      <c r="E203" s="7">
        <f t="shared" si="39"/>
        <v>12460</v>
      </c>
      <c r="F203" s="194">
        <v>467286</v>
      </c>
      <c r="G203" s="4">
        <v>3108</v>
      </c>
      <c r="H203" s="4">
        <v>28633</v>
      </c>
      <c r="I203" s="4">
        <f t="shared" si="40"/>
        <v>1682249</v>
      </c>
      <c r="J203" s="7">
        <f t="shared" si="42"/>
        <v>1451.9024000000209</v>
      </c>
      <c r="K203" s="7">
        <f t="shared" si="41"/>
        <v>905987.09759999998</v>
      </c>
      <c r="L203" s="43">
        <v>907439</v>
      </c>
      <c r="M203" s="167">
        <v>1251</v>
      </c>
      <c r="N203" s="167">
        <v>130230</v>
      </c>
      <c r="O203" s="167">
        <v>390634</v>
      </c>
      <c r="P203" s="167">
        <f t="shared" si="38"/>
        <v>79598</v>
      </c>
      <c r="Q203" s="29">
        <f t="shared" si="43"/>
        <v>10939</v>
      </c>
      <c r="R203" s="185">
        <f t="shared" si="44"/>
        <v>2.5482302590044848E-2</v>
      </c>
      <c r="S203" s="186">
        <f t="shared" si="49"/>
        <v>2.5532420641507191E-2</v>
      </c>
      <c r="T203" s="146"/>
      <c r="U203" s="146">
        <f t="shared" si="47"/>
        <v>0.14787351344339353</v>
      </c>
      <c r="W203" s="213">
        <f t="shared" si="46"/>
        <v>11073.571428571429</v>
      </c>
      <c r="X203" s="36">
        <f t="shared" si="50"/>
        <v>221.85714285714286</v>
      </c>
    </row>
    <row r="204" spans="1:24" ht="16.5" x14ac:dyDescent="0.25">
      <c r="A204" s="75">
        <v>44092</v>
      </c>
      <c r="B204" s="4">
        <v>11945</v>
      </c>
      <c r="C204" s="137">
        <f t="shared" si="48"/>
        <v>613658</v>
      </c>
      <c r="D204" s="4">
        <f>31+166</f>
        <v>197</v>
      </c>
      <c r="E204" s="7">
        <f t="shared" si="39"/>
        <v>12657</v>
      </c>
      <c r="F204" s="194">
        <v>478077</v>
      </c>
      <c r="G204" s="4">
        <v>3225</v>
      </c>
      <c r="H204" s="4">
        <v>25698</v>
      </c>
      <c r="I204" s="4">
        <f t="shared" si="40"/>
        <v>1707947</v>
      </c>
      <c r="J204" s="7">
        <f t="shared" si="42"/>
        <v>1474.3456000000006</v>
      </c>
      <c r="K204" s="7">
        <f t="shared" si="41"/>
        <v>919991.6544</v>
      </c>
      <c r="L204" s="43">
        <v>921466</v>
      </c>
      <c r="M204" s="167">
        <v>1254</v>
      </c>
      <c r="N204" s="167">
        <v>132427</v>
      </c>
      <c r="O204" s="167">
        <v>400216</v>
      </c>
      <c r="P204" s="167">
        <f t="shared" si="38"/>
        <v>79761</v>
      </c>
      <c r="Q204" s="29">
        <f t="shared" si="43"/>
        <v>10791</v>
      </c>
      <c r="R204" s="185">
        <f t="shared" si="44"/>
        <v>2.6235722885685465E-2</v>
      </c>
      <c r="S204" s="186">
        <f t="shared" si="49"/>
        <v>2.5312278765043977E-2</v>
      </c>
      <c r="T204" s="146"/>
      <c r="U204" s="146">
        <f t="shared" si="47"/>
        <v>0.14551478892300801</v>
      </c>
      <c r="W204" s="213">
        <f t="shared" si="46"/>
        <v>11136.142857142857</v>
      </c>
      <c r="X204" s="36">
        <f t="shared" si="50"/>
        <v>215.57142857142858</v>
      </c>
    </row>
    <row r="205" spans="1:24" x14ac:dyDescent="0.25">
      <c r="A205" s="75">
        <v>44093</v>
      </c>
      <c r="B205" s="4">
        <v>9276</v>
      </c>
      <c r="C205" s="7">
        <f t="shared" si="48"/>
        <v>622934</v>
      </c>
      <c r="D205" s="4">
        <f>49+94</f>
        <v>143</v>
      </c>
      <c r="E205" s="7">
        <f t="shared" si="39"/>
        <v>12800</v>
      </c>
      <c r="F205" s="194">
        <v>488231</v>
      </c>
      <c r="G205" s="4">
        <v>3213</v>
      </c>
      <c r="H205" s="4">
        <v>21093</v>
      </c>
      <c r="I205" s="4">
        <f t="shared" si="40"/>
        <v>1729040</v>
      </c>
      <c r="J205" s="7">
        <f t="shared" si="42"/>
        <v>1492.0336000000825</v>
      </c>
      <c r="K205" s="7">
        <f t="shared" si="41"/>
        <v>931028.96639999992</v>
      </c>
      <c r="L205" s="43">
        <v>932521</v>
      </c>
      <c r="M205" s="167">
        <v>1261</v>
      </c>
      <c r="N205" s="167">
        <v>133793</v>
      </c>
      <c r="O205" s="167">
        <v>406757</v>
      </c>
      <c r="P205" s="167">
        <f t="shared" si="38"/>
        <v>81123</v>
      </c>
      <c r="Q205" s="29">
        <f t="shared" si="43"/>
        <v>10154</v>
      </c>
      <c r="R205" s="185">
        <f t="shared" si="44"/>
        <v>2.6357021566327327E-2</v>
      </c>
      <c r="S205" s="186">
        <f t="shared" si="49"/>
        <v>2.4985701541891066E-2</v>
      </c>
      <c r="T205" s="146"/>
      <c r="U205" s="146">
        <f t="shared" si="47"/>
        <v>0.13990056378904298</v>
      </c>
      <c r="W205" s="213">
        <f t="shared" si="46"/>
        <v>10921.857142857143</v>
      </c>
      <c r="X205" s="36">
        <f t="shared" si="50"/>
        <v>219.57142857142858</v>
      </c>
    </row>
    <row r="206" spans="1:24" x14ac:dyDescent="0.25">
      <c r="A206" s="75">
        <v>44094</v>
      </c>
      <c r="B206" s="4">
        <v>8431</v>
      </c>
      <c r="C206" s="7">
        <f t="shared" si="48"/>
        <v>631365</v>
      </c>
      <c r="D206" s="4">
        <f>110+143</f>
        <v>253</v>
      </c>
      <c r="E206" s="7">
        <f t="shared" si="39"/>
        <v>13053</v>
      </c>
      <c r="F206" s="194">
        <v>498379</v>
      </c>
      <c r="G206" s="4">
        <v>3261</v>
      </c>
      <c r="H206" s="4">
        <v>15454</v>
      </c>
      <c r="I206" s="4">
        <v>1744494</v>
      </c>
      <c r="J206" s="7">
        <v>1348</v>
      </c>
      <c r="K206" s="7">
        <v>939868</v>
      </c>
      <c r="L206" s="153">
        <f t="shared" ref="L206:L228" si="51">K206+J206</f>
        <v>941216</v>
      </c>
      <c r="M206" s="167">
        <v>1262</v>
      </c>
      <c r="N206" s="167">
        <v>134820</v>
      </c>
      <c r="O206" s="167">
        <v>412203</v>
      </c>
      <c r="P206" s="167">
        <f t="shared" ref="P206:P234" si="52">C206-O206-N206-M206</f>
        <v>83080</v>
      </c>
      <c r="Q206" s="29">
        <f t="shared" si="43"/>
        <v>10148</v>
      </c>
      <c r="R206" s="185">
        <f t="shared" si="44"/>
        <v>2.7190181184494677E-2</v>
      </c>
      <c r="S206" s="186">
        <f t="shared" si="49"/>
        <v>2.4900896226235127E-2</v>
      </c>
      <c r="T206" s="146"/>
      <c r="U206" s="146">
        <f t="shared" si="47"/>
        <v>0.13649495893162833</v>
      </c>
      <c r="W206" s="213">
        <f t="shared" si="46"/>
        <v>10832.571428571429</v>
      </c>
      <c r="X206" s="36">
        <f t="shared" si="50"/>
        <v>243</v>
      </c>
    </row>
    <row r="207" spans="1:24" x14ac:dyDescent="0.25">
      <c r="A207" s="75">
        <v>44095</v>
      </c>
      <c r="B207" s="4">
        <v>8782</v>
      </c>
      <c r="C207" s="7">
        <f t="shared" si="48"/>
        <v>640147</v>
      </c>
      <c r="D207" s="4">
        <v>427</v>
      </c>
      <c r="E207" s="7">
        <f t="shared" si="39"/>
        <v>13480</v>
      </c>
      <c r="F207" s="194">
        <v>508563</v>
      </c>
      <c r="G207" s="4">
        <v>3387</v>
      </c>
      <c r="H207" s="4">
        <v>18575</v>
      </c>
      <c r="I207" s="4">
        <f t="shared" ref="I207:I226" si="53">I206+H207</f>
        <v>1763069</v>
      </c>
      <c r="J207" s="7">
        <v>1383</v>
      </c>
      <c r="K207" s="7">
        <v>949102</v>
      </c>
      <c r="L207" s="153">
        <f t="shared" si="51"/>
        <v>950485</v>
      </c>
      <c r="M207" s="187">
        <v>6401</v>
      </c>
      <c r="N207" s="187">
        <v>138272</v>
      </c>
      <c r="O207" s="204">
        <v>417376</v>
      </c>
      <c r="P207" s="167">
        <f t="shared" si="52"/>
        <v>78098</v>
      </c>
      <c r="Q207" s="29">
        <f t="shared" si="43"/>
        <v>10184</v>
      </c>
      <c r="R207" s="185">
        <f t="shared" si="44"/>
        <v>2.8678114204429995E-2</v>
      </c>
      <c r="S207" s="186">
        <f t="shared" si="49"/>
        <v>2.5163102827115671E-2</v>
      </c>
      <c r="T207" s="146"/>
      <c r="U207" s="146">
        <f t="shared" si="47"/>
        <v>0.1321098743292905</v>
      </c>
      <c r="W207" s="213">
        <f t="shared" si="46"/>
        <v>10671.571428571429</v>
      </c>
      <c r="X207" s="36">
        <f t="shared" si="50"/>
        <v>259.14285714285717</v>
      </c>
    </row>
    <row r="208" spans="1:24" x14ac:dyDescent="0.25">
      <c r="A208" s="75">
        <v>44096</v>
      </c>
      <c r="B208" s="4">
        <v>12027</v>
      </c>
      <c r="C208" s="7">
        <f t="shared" si="48"/>
        <v>652174</v>
      </c>
      <c r="D208" s="4">
        <v>469</v>
      </c>
      <c r="E208" s="7">
        <f t="shared" si="39"/>
        <v>13949</v>
      </c>
      <c r="F208" s="194">
        <v>517228</v>
      </c>
      <c r="G208" s="4">
        <v>3362</v>
      </c>
      <c r="H208" s="4">
        <v>25766</v>
      </c>
      <c r="I208" s="4">
        <f t="shared" si="53"/>
        <v>1788835</v>
      </c>
      <c r="J208" s="7">
        <v>1448</v>
      </c>
      <c r="K208" s="7">
        <v>961776</v>
      </c>
      <c r="L208" s="153">
        <f t="shared" si="51"/>
        <v>963224</v>
      </c>
      <c r="M208" s="188">
        <v>6521</v>
      </c>
      <c r="N208" s="188">
        <v>140870</v>
      </c>
      <c r="O208" s="188">
        <v>425218</v>
      </c>
      <c r="P208" s="167">
        <f t="shared" si="52"/>
        <v>79565</v>
      </c>
      <c r="Q208" s="29">
        <f t="shared" si="43"/>
        <v>8665</v>
      </c>
      <c r="R208" s="185">
        <f t="shared" si="44"/>
        <v>2.7785812871393506E-2</v>
      </c>
      <c r="S208" s="186">
        <f t="shared" si="49"/>
        <v>2.5525132621262221E-2</v>
      </c>
      <c r="T208" s="146"/>
      <c r="U208" s="146">
        <f t="shared" si="47"/>
        <v>0.12962250882498641</v>
      </c>
      <c r="W208" s="213">
        <f t="shared" si="46"/>
        <v>10690.857142857143</v>
      </c>
      <c r="X208" s="36">
        <f t="shared" si="50"/>
        <v>299.71428571428572</v>
      </c>
    </row>
    <row r="209" spans="1:24" x14ac:dyDescent="0.25">
      <c r="A209" s="75">
        <v>44097</v>
      </c>
      <c r="B209" s="4">
        <v>12625</v>
      </c>
      <c r="C209" s="7">
        <f t="shared" si="48"/>
        <v>664799</v>
      </c>
      <c r="D209" s="4">
        <v>423</v>
      </c>
      <c r="E209" s="7">
        <f t="shared" si="39"/>
        <v>14372</v>
      </c>
      <c r="F209" s="194">
        <v>525486</v>
      </c>
      <c r="G209" s="4">
        <v>3511</v>
      </c>
      <c r="H209" s="4">
        <v>24903</v>
      </c>
      <c r="I209" s="4">
        <f t="shared" si="53"/>
        <v>1813738</v>
      </c>
      <c r="J209" s="7">
        <v>1456</v>
      </c>
      <c r="K209" s="7">
        <v>974788</v>
      </c>
      <c r="L209" s="153">
        <f t="shared" si="51"/>
        <v>976244</v>
      </c>
      <c r="M209" s="188">
        <v>6647</v>
      </c>
      <c r="N209" s="188">
        <v>143597</v>
      </c>
      <c r="O209" s="188">
        <v>433450</v>
      </c>
      <c r="P209" s="167">
        <f t="shared" si="52"/>
        <v>81105</v>
      </c>
      <c r="Q209" s="29">
        <f t="shared" si="43"/>
        <v>8258</v>
      </c>
      <c r="R209" s="185">
        <f t="shared" si="44"/>
        <v>2.8101263796511955E-2</v>
      </c>
      <c r="S209" s="186">
        <f t="shared" si="49"/>
        <v>2.5870464073500056E-2</v>
      </c>
      <c r="T209" s="146"/>
      <c r="U209" s="146">
        <f t="shared" si="47"/>
        <v>0.128668006763869</v>
      </c>
      <c r="W209" s="213">
        <f t="shared" si="46"/>
        <v>10826.714285714286</v>
      </c>
      <c r="X209" s="36">
        <f t="shared" si="50"/>
        <v>322.42857142857144</v>
      </c>
    </row>
    <row r="210" spans="1:24" x14ac:dyDescent="0.25">
      <c r="A210" s="75">
        <v>44098</v>
      </c>
      <c r="B210" s="150">
        <v>13467</v>
      </c>
      <c r="C210" s="151">
        <f t="shared" si="48"/>
        <v>678266</v>
      </c>
      <c r="D210" s="4">
        <v>391</v>
      </c>
      <c r="E210" s="7">
        <f t="shared" si="39"/>
        <v>14763</v>
      </c>
      <c r="F210" s="194">
        <v>536589</v>
      </c>
      <c r="G210" s="4">
        <v>3527</v>
      </c>
      <c r="H210" s="4">
        <v>27253</v>
      </c>
      <c r="I210" s="4">
        <f t="shared" si="53"/>
        <v>1840991</v>
      </c>
      <c r="J210" s="7">
        <v>1488</v>
      </c>
      <c r="K210" s="7">
        <v>988976</v>
      </c>
      <c r="L210" s="43">
        <f t="shared" si="51"/>
        <v>990464</v>
      </c>
      <c r="M210" s="188">
        <v>6740</v>
      </c>
      <c r="N210" s="188">
        <v>143045</v>
      </c>
      <c r="O210" s="188">
        <v>449054</v>
      </c>
      <c r="P210" s="167">
        <f t="shared" si="52"/>
        <v>79427</v>
      </c>
      <c r="Q210" s="29">
        <f t="shared" si="43"/>
        <v>11103</v>
      </c>
      <c r="R210" s="185">
        <f t="shared" si="44"/>
        <v>2.7790472288321225E-2</v>
      </c>
      <c r="S210" s="186">
        <f t="shared" si="49"/>
        <v>2.6108593924088243E-2</v>
      </c>
      <c r="T210" s="146"/>
      <c r="U210" s="146">
        <f t="shared" si="47"/>
        <v>0.12722510565668349</v>
      </c>
      <c r="W210" s="213">
        <f t="shared" si="46"/>
        <v>10936.142857142857</v>
      </c>
      <c r="X210" s="36">
        <f t="shared" si="50"/>
        <v>329</v>
      </c>
    </row>
    <row r="211" spans="1:24" x14ac:dyDescent="0.25">
      <c r="A211" s="75">
        <v>44099</v>
      </c>
      <c r="B211" s="4">
        <v>12969</v>
      </c>
      <c r="C211" s="7">
        <f t="shared" si="48"/>
        <v>691235</v>
      </c>
      <c r="D211" s="4">
        <v>442</v>
      </c>
      <c r="E211" s="7">
        <f t="shared" si="39"/>
        <v>15205</v>
      </c>
      <c r="F211" s="194">
        <v>546924</v>
      </c>
      <c r="G211" s="4">
        <v>3595</v>
      </c>
      <c r="H211" s="4">
        <v>25098</v>
      </c>
      <c r="I211" s="4">
        <f t="shared" si="53"/>
        <v>1866089</v>
      </c>
      <c r="J211" s="7">
        <v>1500</v>
      </c>
      <c r="K211" s="7">
        <v>1001959</v>
      </c>
      <c r="L211" s="43">
        <f t="shared" si="51"/>
        <v>1003459</v>
      </c>
      <c r="M211" s="188">
        <v>6798</v>
      </c>
      <c r="N211" s="188">
        <v>145075</v>
      </c>
      <c r="O211" s="188">
        <v>458440</v>
      </c>
      <c r="P211" s="167">
        <f t="shared" si="52"/>
        <v>80922</v>
      </c>
      <c r="Q211" s="29">
        <f t="shared" si="43"/>
        <v>10335</v>
      </c>
      <c r="R211" s="185">
        <f t="shared" si="44"/>
        <v>2.7845336390252971E-2</v>
      </c>
      <c r="S211" s="186">
        <f t="shared" si="49"/>
        <v>2.633639220006305E-2</v>
      </c>
      <c r="T211" s="146"/>
      <c r="U211" s="146">
        <f t="shared" si="47"/>
        <v>0.12641732039670306</v>
      </c>
      <c r="W211" s="213">
        <f t="shared" si="46"/>
        <v>11082.428571428571</v>
      </c>
      <c r="X211" s="36">
        <f t="shared" si="50"/>
        <v>364</v>
      </c>
    </row>
    <row r="212" spans="1:24" x14ac:dyDescent="0.25">
      <c r="A212" s="75">
        <v>44100</v>
      </c>
      <c r="B212" s="4">
        <v>11249</v>
      </c>
      <c r="C212" s="7">
        <f t="shared" si="48"/>
        <v>702484</v>
      </c>
      <c r="D212" s="4">
        <v>337</v>
      </c>
      <c r="E212" s="7">
        <f t="shared" ref="E212:E243" si="54">E211+D212</f>
        <v>15542</v>
      </c>
      <c r="F212" s="194">
        <v>556489</v>
      </c>
      <c r="G212" s="4">
        <v>3633</v>
      </c>
      <c r="H212" s="4">
        <v>22101</v>
      </c>
      <c r="I212" s="4">
        <f t="shared" si="53"/>
        <v>1888190</v>
      </c>
      <c r="J212" s="7">
        <v>1537</v>
      </c>
      <c r="K212" s="66">
        <v>1014163</v>
      </c>
      <c r="L212" s="43">
        <f t="shared" si="51"/>
        <v>1015700</v>
      </c>
      <c r="M212" s="188">
        <v>6835</v>
      </c>
      <c r="N212" s="188">
        <v>146416</v>
      </c>
      <c r="O212" s="188">
        <v>464913</v>
      </c>
      <c r="P212" s="167">
        <f t="shared" si="52"/>
        <v>84320</v>
      </c>
      <c r="Q212" s="29">
        <f t="shared" si="43"/>
        <v>9565</v>
      </c>
      <c r="R212" s="185">
        <f t="shared" si="44"/>
        <v>2.7849110407579741E-2</v>
      </c>
      <c r="S212" s="186">
        <f t="shared" si="49"/>
        <v>2.6386559187249158E-2</v>
      </c>
      <c r="T212" s="146"/>
      <c r="U212" s="146">
        <f t="shared" si="47"/>
        <v>0.12770213216809487</v>
      </c>
      <c r="W212" s="213">
        <f t="shared" si="46"/>
        <v>11364.285714285714</v>
      </c>
      <c r="X212" s="36">
        <f t="shared" si="50"/>
        <v>391.71428571428572</v>
      </c>
    </row>
    <row r="213" spans="1:24" x14ac:dyDescent="0.25">
      <c r="A213" s="75">
        <v>44101</v>
      </c>
      <c r="B213" s="4">
        <v>8841</v>
      </c>
      <c r="C213" s="7">
        <f t="shared" si="48"/>
        <v>711325</v>
      </c>
      <c r="D213" s="4">
        <v>206</v>
      </c>
      <c r="E213" s="7">
        <f t="shared" si="54"/>
        <v>15748</v>
      </c>
      <c r="F213" s="194">
        <v>565935</v>
      </c>
      <c r="G213" s="4">
        <v>3604</v>
      </c>
      <c r="H213" s="4">
        <v>15171</v>
      </c>
      <c r="I213" s="4">
        <f t="shared" si="53"/>
        <v>1903361</v>
      </c>
      <c r="J213" s="153">
        <v>1567</v>
      </c>
      <c r="K213" s="7">
        <v>1021244</v>
      </c>
      <c r="L213" s="182">
        <f t="shared" si="51"/>
        <v>1022811</v>
      </c>
      <c r="M213" s="188">
        <v>6874</v>
      </c>
      <c r="N213" s="188">
        <v>147538</v>
      </c>
      <c r="O213" s="188">
        <v>469799</v>
      </c>
      <c r="P213" s="167">
        <f t="shared" si="52"/>
        <v>87114</v>
      </c>
      <c r="Q213" s="29">
        <f t="shared" si="43"/>
        <v>9446</v>
      </c>
      <c r="R213" s="185">
        <f t="shared" si="44"/>
        <v>2.779963283503803E-2</v>
      </c>
      <c r="S213" s="186">
        <f t="shared" si="49"/>
        <v>2.6171945761517535E-2</v>
      </c>
      <c r="T213" s="146"/>
      <c r="U213" s="146">
        <f t="shared" si="47"/>
        <v>0.12664623474535333</v>
      </c>
      <c r="W213" s="213">
        <f t="shared" si="46"/>
        <v>11422.857142857143</v>
      </c>
      <c r="X213" s="36">
        <f t="shared" si="50"/>
        <v>385</v>
      </c>
    </row>
    <row r="214" spans="1:24" x14ac:dyDescent="0.25">
      <c r="A214" s="75">
        <v>44102</v>
      </c>
      <c r="B214" s="4">
        <v>11807</v>
      </c>
      <c r="C214" s="7">
        <f t="shared" si="48"/>
        <v>723132</v>
      </c>
      <c r="D214" s="4">
        <v>365</v>
      </c>
      <c r="E214" s="7">
        <f t="shared" si="54"/>
        <v>16113</v>
      </c>
      <c r="F214" s="194">
        <v>576715</v>
      </c>
      <c r="G214" s="167">
        <v>3678</v>
      </c>
      <c r="H214" s="4">
        <v>21356</v>
      </c>
      <c r="I214" s="4">
        <f t="shared" si="53"/>
        <v>1924717</v>
      </c>
      <c r="J214" s="153">
        <v>1611</v>
      </c>
      <c r="K214" s="7">
        <v>1031143</v>
      </c>
      <c r="L214" s="182">
        <f t="shared" si="51"/>
        <v>1032754</v>
      </c>
      <c r="M214" s="188">
        <v>6984</v>
      </c>
      <c r="N214" s="188">
        <v>149538</v>
      </c>
      <c r="O214" s="188">
        <v>478119</v>
      </c>
      <c r="P214" s="167">
        <f t="shared" si="52"/>
        <v>88491</v>
      </c>
      <c r="Q214" s="29">
        <f t="shared" si="43"/>
        <v>10780</v>
      </c>
      <c r="R214" s="185">
        <f t="shared" si="44"/>
        <v>2.8226301571709234E-2</v>
      </c>
      <c r="S214" s="186">
        <f t="shared" si="49"/>
        <v>2.6257296409400676E-2</v>
      </c>
      <c r="T214" s="146"/>
      <c r="U214" s="146">
        <f t="shared" si="47"/>
        <v>0.12963428712467606</v>
      </c>
      <c r="W214" s="213">
        <f t="shared" si="46"/>
        <v>11855</v>
      </c>
      <c r="X214" s="36">
        <f t="shared" si="50"/>
        <v>376.14285714285717</v>
      </c>
    </row>
    <row r="215" spans="1:24" x14ac:dyDescent="0.25">
      <c r="A215" s="75">
        <v>44103</v>
      </c>
      <c r="B215" s="152">
        <v>13477</v>
      </c>
      <c r="C215" s="7">
        <f t="shared" si="48"/>
        <v>736609</v>
      </c>
      <c r="D215" s="4">
        <v>405</v>
      </c>
      <c r="E215" s="7">
        <f t="shared" si="54"/>
        <v>16518</v>
      </c>
      <c r="F215" s="194">
        <v>585857</v>
      </c>
      <c r="G215" s="167">
        <v>3768</v>
      </c>
      <c r="H215" s="4">
        <v>25072</v>
      </c>
      <c r="I215" s="4">
        <f t="shared" si="53"/>
        <v>1949789</v>
      </c>
      <c r="J215" s="7">
        <v>1774</v>
      </c>
      <c r="K215" s="7">
        <v>1043210</v>
      </c>
      <c r="L215" s="43">
        <f t="shared" si="51"/>
        <v>1044984</v>
      </c>
      <c r="M215" s="188">
        <v>7083</v>
      </c>
      <c r="N215" s="188">
        <v>151787</v>
      </c>
      <c r="O215" s="188">
        <v>487971</v>
      </c>
      <c r="P215" s="167">
        <f t="shared" si="52"/>
        <v>89768</v>
      </c>
      <c r="Q215" s="29">
        <f t="shared" si="43"/>
        <v>9142</v>
      </c>
      <c r="R215" s="185">
        <f t="shared" si="44"/>
        <v>2.8070384552348882E-2</v>
      </c>
      <c r="S215" s="62" t="e">
        <f>E215/#REF!</f>
        <v>#REF!</v>
      </c>
      <c r="U215" s="146">
        <f t="shared" si="47"/>
        <v>0.12946698273773563</v>
      </c>
      <c r="W215" s="213">
        <f t="shared" si="46"/>
        <v>12062.142857142857</v>
      </c>
      <c r="X215" s="244">
        <f t="shared" si="50"/>
        <v>367</v>
      </c>
    </row>
    <row r="216" spans="1:24" x14ac:dyDescent="0.25">
      <c r="A216" s="87">
        <v>44104</v>
      </c>
      <c r="B216" s="199">
        <v>14392</v>
      </c>
      <c r="C216" s="66">
        <f t="shared" si="48"/>
        <v>751001</v>
      </c>
      <c r="D216" s="47">
        <v>418</v>
      </c>
      <c r="E216" s="66">
        <f t="shared" si="54"/>
        <v>16936</v>
      </c>
      <c r="F216" s="194">
        <v>594645</v>
      </c>
      <c r="G216" s="167">
        <v>3792</v>
      </c>
      <c r="H216" s="47">
        <v>26524</v>
      </c>
      <c r="I216" s="47">
        <f t="shared" si="53"/>
        <v>1976313</v>
      </c>
      <c r="J216" s="66">
        <v>2013</v>
      </c>
      <c r="K216" s="224">
        <v>1055774</v>
      </c>
      <c r="L216" s="183">
        <f t="shared" si="51"/>
        <v>1057787</v>
      </c>
      <c r="M216" s="188">
        <v>7162</v>
      </c>
      <c r="N216" s="188">
        <v>153949</v>
      </c>
      <c r="O216" s="188">
        <v>498519</v>
      </c>
      <c r="P216" s="167">
        <f t="shared" si="52"/>
        <v>91371</v>
      </c>
      <c r="Q216" s="29">
        <f t="shared" si="43"/>
        <v>8788</v>
      </c>
      <c r="R216" s="185">
        <f t="shared" si="44"/>
        <v>2.7198393343853107E-2</v>
      </c>
      <c r="S216" s="62" t="e">
        <f>E216/#REF!</f>
        <v>#REF!</v>
      </c>
      <c r="U216" s="146">
        <f t="shared" si="47"/>
        <v>0.12966626002746695</v>
      </c>
      <c r="W216" s="213">
        <f t="shared" si="46"/>
        <v>12314.571428571429</v>
      </c>
      <c r="X216" s="244">
        <f t="shared" si="50"/>
        <v>366.28571428571428</v>
      </c>
    </row>
    <row r="217" spans="1:24" x14ac:dyDescent="0.25">
      <c r="A217" s="75">
        <v>44105</v>
      </c>
      <c r="B217" s="4">
        <v>14001</v>
      </c>
      <c r="C217" s="7">
        <f t="shared" si="48"/>
        <v>765002</v>
      </c>
      <c r="D217" s="149">
        <v>3352</v>
      </c>
      <c r="E217" s="7">
        <f t="shared" si="54"/>
        <v>20288</v>
      </c>
      <c r="F217" s="194">
        <v>603140</v>
      </c>
      <c r="G217" s="169">
        <v>3799</v>
      </c>
      <c r="H217" s="4">
        <v>26662</v>
      </c>
      <c r="I217" s="4">
        <f t="shared" si="53"/>
        <v>2002975</v>
      </c>
      <c r="J217" s="7">
        <v>1482</v>
      </c>
      <c r="K217" s="9">
        <v>1068705</v>
      </c>
      <c r="L217" s="43">
        <f t="shared" si="51"/>
        <v>1070187</v>
      </c>
      <c r="M217" s="188">
        <v>7226</v>
      </c>
      <c r="N217" s="188">
        <v>155848</v>
      </c>
      <c r="O217" s="188">
        <v>508945</v>
      </c>
      <c r="P217" s="167">
        <f t="shared" si="52"/>
        <v>92983</v>
      </c>
      <c r="Q217" s="29">
        <f t="shared" si="43"/>
        <v>8495</v>
      </c>
      <c r="R217" s="185">
        <f t="shared" si="44"/>
        <v>2.6834023196349612E-2</v>
      </c>
      <c r="S217" s="62" t="e">
        <f>E217/#REF!</f>
        <v>#REF!</v>
      </c>
      <c r="U217" s="146" t="e">
        <f>(C217-#REF!)/#REF!</f>
        <v>#REF!</v>
      </c>
      <c r="W217" s="213">
        <f>AVERAGE(B216:B217)</f>
        <v>14196.5</v>
      </c>
      <c r="X217" s="36">
        <f>AVERAGE(D216:D217)</f>
        <v>1885</v>
      </c>
    </row>
    <row r="218" spans="1:24" x14ac:dyDescent="0.25">
      <c r="A218" s="75">
        <v>44106</v>
      </c>
      <c r="B218" s="150">
        <v>14687</v>
      </c>
      <c r="C218" s="7">
        <f t="shared" si="48"/>
        <v>779689</v>
      </c>
      <c r="D218" s="4">
        <v>309</v>
      </c>
      <c r="E218" s="7">
        <f t="shared" si="54"/>
        <v>20597</v>
      </c>
      <c r="F218" s="194">
        <v>614515</v>
      </c>
      <c r="G218" s="169">
        <v>3828</v>
      </c>
      <c r="H218" s="4">
        <v>27537</v>
      </c>
      <c r="I218" s="4">
        <f t="shared" si="53"/>
        <v>2030512</v>
      </c>
      <c r="J218" s="7">
        <v>1492</v>
      </c>
      <c r="K218" s="9">
        <v>1082729</v>
      </c>
      <c r="L218" s="43">
        <f t="shared" si="51"/>
        <v>1084221</v>
      </c>
      <c r="M218" s="188">
        <v>7323</v>
      </c>
      <c r="N218" s="188">
        <v>158001</v>
      </c>
      <c r="O218" s="188">
        <v>520163</v>
      </c>
      <c r="P218" s="167">
        <f t="shared" si="52"/>
        <v>94202</v>
      </c>
      <c r="Q218" s="29">
        <f t="shared" si="43"/>
        <v>11375</v>
      </c>
      <c r="R218" s="185">
        <f t="shared" si="44"/>
        <v>2.6477240501601221E-2</v>
      </c>
      <c r="S218" s="62" t="e">
        <f>E218/#REF!</f>
        <v>#REF!</v>
      </c>
      <c r="U218" s="146" t="e">
        <f>(C218-#REF!)/#REF!</f>
        <v>#REF!</v>
      </c>
      <c r="W218" s="213">
        <f>AVERAGE(B216:B218)</f>
        <v>14360</v>
      </c>
      <c r="X218" s="36">
        <f>AVERAGE(D216:D218)</f>
        <v>1359.6666666666667</v>
      </c>
    </row>
    <row r="219" spans="1:24" x14ac:dyDescent="0.25">
      <c r="A219" s="75">
        <v>44107</v>
      </c>
      <c r="B219" s="4">
        <v>11129</v>
      </c>
      <c r="C219" s="7">
        <f t="shared" si="48"/>
        <v>790818</v>
      </c>
      <c r="D219" s="4">
        <v>195</v>
      </c>
      <c r="E219" s="7">
        <f t="shared" si="54"/>
        <v>20792</v>
      </c>
      <c r="F219" s="194">
        <v>626114</v>
      </c>
      <c r="G219" s="169">
        <v>3820</v>
      </c>
      <c r="H219" s="4">
        <v>20525</v>
      </c>
      <c r="I219" s="4">
        <f t="shared" si="53"/>
        <v>2051037</v>
      </c>
      <c r="J219" s="7">
        <v>1499</v>
      </c>
      <c r="K219" s="7">
        <v>1095695</v>
      </c>
      <c r="L219" s="43">
        <f t="shared" si="51"/>
        <v>1097194</v>
      </c>
      <c r="M219" s="188">
        <v>7387</v>
      </c>
      <c r="N219" s="188">
        <v>159347</v>
      </c>
      <c r="O219" s="188">
        <v>527803</v>
      </c>
      <c r="P219" s="167">
        <f t="shared" si="52"/>
        <v>96281</v>
      </c>
      <c r="Q219" s="29">
        <f t="shared" si="43"/>
        <v>11599</v>
      </c>
      <c r="R219" s="185">
        <f t="shared" si="44"/>
        <v>2.6543999110567568E-2</v>
      </c>
      <c r="S219" s="62" t="e">
        <f>E219/#REF!</f>
        <v>#REF!</v>
      </c>
      <c r="U219" s="146">
        <f>(C219-C212)/C212</f>
        <v>0.12574521270235337</v>
      </c>
      <c r="W219" s="213">
        <f>AVERAGE(B213:B219)</f>
        <v>12619.142857142857</v>
      </c>
      <c r="X219" s="36">
        <f>AVERAGE(D213:D219)</f>
        <v>750</v>
      </c>
    </row>
    <row r="220" spans="1:24" x14ac:dyDescent="0.25">
      <c r="A220" s="75">
        <v>44108</v>
      </c>
      <c r="B220" s="4">
        <v>7668</v>
      </c>
      <c r="C220" s="7">
        <f t="shared" si="48"/>
        <v>798486</v>
      </c>
      <c r="D220" s="4">
        <v>222</v>
      </c>
      <c r="E220" s="7">
        <f t="shared" si="54"/>
        <v>21014</v>
      </c>
      <c r="F220" s="194">
        <v>636672</v>
      </c>
      <c r="G220" s="169">
        <v>3950</v>
      </c>
      <c r="H220" s="4">
        <v>13213</v>
      </c>
      <c r="I220" s="4">
        <f t="shared" si="53"/>
        <v>2064250</v>
      </c>
      <c r="J220" s="7">
        <v>1504</v>
      </c>
      <c r="K220" s="7">
        <v>1103068</v>
      </c>
      <c r="L220" s="43">
        <f t="shared" si="51"/>
        <v>1104572</v>
      </c>
      <c r="M220" s="188">
        <v>7425</v>
      </c>
      <c r="N220" s="188">
        <v>160401</v>
      </c>
      <c r="O220" s="188">
        <v>533573</v>
      </c>
      <c r="P220" s="167">
        <f t="shared" si="52"/>
        <v>97087</v>
      </c>
      <c r="Q220" s="29">
        <f t="shared" ref="Q220:Q251" si="55">F220-F219</f>
        <v>10558</v>
      </c>
      <c r="R220" s="185">
        <f t="shared" ref="R220:R248" si="56">G220/(C220-E220-F220)</f>
        <v>2.8053977272727272E-2</v>
      </c>
      <c r="S220" s="62" t="e">
        <f>E220/#REF!</f>
        <v>#REF!</v>
      </c>
      <c r="U220" s="146" t="e">
        <f>(C220-#REF!)/#REF!</f>
        <v>#REF!</v>
      </c>
      <c r="W220" s="213">
        <f>AVERAGE(B214:B220)</f>
        <v>12451.571428571429</v>
      </c>
      <c r="X220" s="36">
        <f>AVERAGE(D214:D220)</f>
        <v>752.28571428571433</v>
      </c>
    </row>
    <row r="221" spans="1:24" x14ac:dyDescent="0.25">
      <c r="A221" s="75">
        <v>44109</v>
      </c>
      <c r="B221" s="161">
        <v>11242</v>
      </c>
      <c r="C221" s="7">
        <f t="shared" si="48"/>
        <v>809728</v>
      </c>
      <c r="D221" s="4">
        <v>451</v>
      </c>
      <c r="E221" s="7">
        <f t="shared" si="54"/>
        <v>21465</v>
      </c>
      <c r="F221" s="194">
        <v>649017</v>
      </c>
      <c r="G221" s="169">
        <v>3978</v>
      </c>
      <c r="H221" s="4">
        <v>20263</v>
      </c>
      <c r="I221" s="4">
        <f t="shared" si="53"/>
        <v>2084513</v>
      </c>
      <c r="J221" s="7">
        <v>1508</v>
      </c>
      <c r="K221" s="7">
        <v>1113469</v>
      </c>
      <c r="L221" s="43">
        <f t="shared" si="51"/>
        <v>1114977</v>
      </c>
      <c r="M221" s="188">
        <v>7503</v>
      </c>
      <c r="N221" s="188">
        <v>162682</v>
      </c>
      <c r="O221" s="188">
        <v>544916</v>
      </c>
      <c r="P221" s="167">
        <f t="shared" si="52"/>
        <v>94627</v>
      </c>
      <c r="Q221" s="29">
        <f t="shared" si="55"/>
        <v>12345</v>
      </c>
      <c r="R221" s="185">
        <f t="shared" si="56"/>
        <v>2.856814558407423E-2</v>
      </c>
      <c r="S221" s="62" t="e">
        <f>E221/#REF!</f>
        <v>#REF!</v>
      </c>
      <c r="U221" s="146" t="e">
        <f>(C221-#REF!)/#REF!</f>
        <v>#REF!</v>
      </c>
      <c r="W221" s="213">
        <f>AVERAGE(B218:B221)</f>
        <v>11181.5</v>
      </c>
      <c r="X221" s="36">
        <f>AVERAGE(D218:D221)</f>
        <v>294.25</v>
      </c>
    </row>
    <row r="222" spans="1:24" x14ac:dyDescent="0.25">
      <c r="A222" s="87">
        <v>44110</v>
      </c>
      <c r="B222" s="230">
        <v>14740</v>
      </c>
      <c r="C222" s="7">
        <f t="shared" si="48"/>
        <v>824468</v>
      </c>
      <c r="D222" s="47">
        <v>359</v>
      </c>
      <c r="E222" s="66">
        <f t="shared" si="54"/>
        <v>21824</v>
      </c>
      <c r="F222" s="194">
        <v>660272</v>
      </c>
      <c r="G222" s="169">
        <v>4007</v>
      </c>
      <c r="H222" s="47">
        <v>26481</v>
      </c>
      <c r="I222" s="47">
        <f t="shared" si="53"/>
        <v>2110994</v>
      </c>
      <c r="J222" s="66">
        <v>1528</v>
      </c>
      <c r="K222" s="66">
        <v>1127417</v>
      </c>
      <c r="L222" s="183">
        <f t="shared" si="51"/>
        <v>1128945</v>
      </c>
      <c r="M222" s="188">
        <v>7581</v>
      </c>
      <c r="N222" s="188">
        <v>165737</v>
      </c>
      <c r="O222" s="188">
        <v>556132</v>
      </c>
      <c r="P222" s="167">
        <f t="shared" si="52"/>
        <v>95018</v>
      </c>
      <c r="Q222" s="29">
        <f t="shared" si="55"/>
        <v>11255</v>
      </c>
      <c r="R222" s="185">
        <f t="shared" si="56"/>
        <v>2.8144578990250892E-2</v>
      </c>
      <c r="S222" s="62" t="e">
        <f>E222/#REF!</f>
        <v>#REF!</v>
      </c>
      <c r="U222" s="146" t="e">
        <f>(C222-#REF!)/#REF!</f>
        <v>#REF!</v>
      </c>
      <c r="W222" s="213">
        <f>AVERAGE(B218:B222)</f>
        <v>11893.2</v>
      </c>
      <c r="X222" s="36">
        <f>AVERAGE(D218:D222)</f>
        <v>307.2</v>
      </c>
    </row>
    <row r="223" spans="1:24" x14ac:dyDescent="0.25">
      <c r="A223" s="226">
        <v>44111</v>
      </c>
      <c r="B223" s="229">
        <v>16447</v>
      </c>
      <c r="C223" s="7">
        <f t="shared" si="48"/>
        <v>840915</v>
      </c>
      <c r="D223" s="167">
        <v>401</v>
      </c>
      <c r="E223" s="168">
        <f t="shared" si="54"/>
        <v>22225</v>
      </c>
      <c r="F223" s="194">
        <v>670725</v>
      </c>
      <c r="G223" s="169">
        <v>3997</v>
      </c>
      <c r="H223" s="236">
        <v>29441</v>
      </c>
      <c r="I223" s="167">
        <f t="shared" si="53"/>
        <v>2140435</v>
      </c>
      <c r="J223" s="168">
        <v>1542</v>
      </c>
      <c r="K223" s="168">
        <v>1142661</v>
      </c>
      <c r="L223" s="184">
        <f t="shared" si="51"/>
        <v>1144203</v>
      </c>
      <c r="M223" s="188">
        <v>7669</v>
      </c>
      <c r="N223" s="188">
        <v>168593</v>
      </c>
      <c r="O223" s="188">
        <v>568246</v>
      </c>
      <c r="P223" s="167">
        <f t="shared" si="52"/>
        <v>96407</v>
      </c>
      <c r="Q223" s="29">
        <f t="shared" si="55"/>
        <v>10453</v>
      </c>
      <c r="R223" s="185">
        <f t="shared" si="56"/>
        <v>2.7013145000506878E-2</v>
      </c>
      <c r="S223" s="62" t="e">
        <f>E223/#REF!</f>
        <v>#REF!</v>
      </c>
      <c r="U223" s="146" t="e">
        <f>(C223-#REF!)/#REF!</f>
        <v>#REF!</v>
      </c>
      <c r="W223" s="213">
        <f>AVERAGE(B218:B223)</f>
        <v>12652.166666666666</v>
      </c>
      <c r="X223" s="36">
        <f>AVERAGE(D218:D223)</f>
        <v>322.83333333333331</v>
      </c>
    </row>
    <row r="224" spans="1:24" x14ac:dyDescent="0.25">
      <c r="A224" s="227">
        <v>44112</v>
      </c>
      <c r="B224" s="192">
        <v>15454</v>
      </c>
      <c r="C224" s="199">
        <f t="shared" si="48"/>
        <v>856369</v>
      </c>
      <c r="D224" s="192">
        <v>485</v>
      </c>
      <c r="E224" s="193">
        <f t="shared" si="54"/>
        <v>22710</v>
      </c>
      <c r="F224" s="194">
        <v>684844</v>
      </c>
      <c r="G224" s="195">
        <v>4043</v>
      </c>
      <c r="H224" s="192">
        <v>25841</v>
      </c>
      <c r="I224" s="47">
        <f t="shared" si="53"/>
        <v>2166276</v>
      </c>
      <c r="J224" s="193">
        <v>1544</v>
      </c>
      <c r="K224" s="193">
        <v>1155668</v>
      </c>
      <c r="L224" s="200">
        <f t="shared" si="51"/>
        <v>1157212</v>
      </c>
      <c r="M224" s="196">
        <v>7761</v>
      </c>
      <c r="N224" s="196">
        <v>171322</v>
      </c>
      <c r="O224" s="196">
        <v>578517</v>
      </c>
      <c r="P224" s="192">
        <f t="shared" si="52"/>
        <v>98769</v>
      </c>
      <c r="Q224" s="29">
        <f t="shared" si="55"/>
        <v>14119</v>
      </c>
      <c r="R224" s="197">
        <f t="shared" si="56"/>
        <v>2.7167960219063939E-2</v>
      </c>
      <c r="S224" s="156" t="e">
        <f>E224/#REF!</f>
        <v>#REF!</v>
      </c>
      <c r="U224" s="146">
        <f t="shared" ref="U224:U235" si="57">(C224-C217)/C217</f>
        <v>0.11943367468320344</v>
      </c>
      <c r="W224" s="213">
        <f t="shared" ref="W224:W235" si="58">AVERAGE(B218:B224)</f>
        <v>13052.428571428571</v>
      </c>
      <c r="X224" s="36">
        <f t="shared" ref="X224:X255" si="59">AVERAGE(D218:D224)</f>
        <v>346</v>
      </c>
    </row>
    <row r="225" spans="1:24" x14ac:dyDescent="0.25">
      <c r="A225" s="158">
        <v>44113</v>
      </c>
      <c r="B225" s="8">
        <v>15099</v>
      </c>
      <c r="C225" s="16">
        <f t="shared" si="48"/>
        <v>871468</v>
      </c>
      <c r="D225" s="222">
        <v>514</v>
      </c>
      <c r="E225" s="7">
        <f t="shared" si="54"/>
        <v>23224</v>
      </c>
      <c r="F225" s="198">
        <v>697141</v>
      </c>
      <c r="G225" s="16">
        <v>4092</v>
      </c>
      <c r="H225" s="4">
        <v>25174</v>
      </c>
      <c r="I225" s="4">
        <f t="shared" si="53"/>
        <v>2191450</v>
      </c>
      <c r="J225" s="7">
        <v>1564</v>
      </c>
      <c r="K225" s="7">
        <v>1172099</v>
      </c>
      <c r="L225" s="4">
        <f t="shared" si="51"/>
        <v>1173663</v>
      </c>
      <c r="M225" s="9">
        <v>7817</v>
      </c>
      <c r="N225" s="9">
        <v>174267</v>
      </c>
      <c r="O225" s="9">
        <v>588788</v>
      </c>
      <c r="P225" s="4">
        <f t="shared" si="52"/>
        <v>100596</v>
      </c>
      <c r="Q225" s="29">
        <f t="shared" si="55"/>
        <v>12297</v>
      </c>
      <c r="R225" s="72">
        <f t="shared" si="56"/>
        <v>2.7080865369979418E-2</v>
      </c>
      <c r="S225" s="62" t="e">
        <f>E225/#REF!</f>
        <v>#REF!</v>
      </c>
      <c r="U225" s="146">
        <f t="shared" si="57"/>
        <v>0.11771231862960745</v>
      </c>
      <c r="W225" s="213">
        <f t="shared" si="58"/>
        <v>13111.285714285714</v>
      </c>
      <c r="X225" s="36">
        <f t="shared" si="59"/>
        <v>375.28571428571428</v>
      </c>
    </row>
    <row r="226" spans="1:24" x14ac:dyDescent="0.25">
      <c r="A226" s="158">
        <v>44114</v>
      </c>
      <c r="B226" s="4">
        <v>12414</v>
      </c>
      <c r="C226" s="16">
        <f t="shared" si="48"/>
        <v>883882</v>
      </c>
      <c r="D226" s="4">
        <v>357</v>
      </c>
      <c r="E226" s="7">
        <f t="shared" si="54"/>
        <v>23581</v>
      </c>
      <c r="F226" s="198">
        <v>709464</v>
      </c>
      <c r="G226" s="16">
        <v>4200</v>
      </c>
      <c r="H226" s="4">
        <v>19871</v>
      </c>
      <c r="I226" s="4">
        <f t="shared" si="53"/>
        <v>2211321</v>
      </c>
      <c r="J226" s="7">
        <v>1566</v>
      </c>
      <c r="K226" s="7">
        <v>1182752</v>
      </c>
      <c r="L226" s="4">
        <f t="shared" si="51"/>
        <v>1184318</v>
      </c>
      <c r="M226" s="9">
        <v>7886</v>
      </c>
      <c r="N226" s="9">
        <v>176230</v>
      </c>
      <c r="O226" s="9">
        <v>594738</v>
      </c>
      <c r="P226" s="4">
        <f t="shared" si="52"/>
        <v>105028</v>
      </c>
      <c r="Q226" s="29">
        <f t="shared" si="55"/>
        <v>12323</v>
      </c>
      <c r="R226" s="72">
        <f t="shared" si="56"/>
        <v>2.7844626981443545E-2</v>
      </c>
      <c r="S226" s="62" t="e">
        <f>E226/#REF!</f>
        <v>#REF!</v>
      </c>
      <c r="U226" s="146">
        <f t="shared" si="57"/>
        <v>0.11768068000475457</v>
      </c>
      <c r="W226" s="213">
        <f t="shared" si="58"/>
        <v>13294.857142857143</v>
      </c>
      <c r="X226" s="36">
        <f t="shared" si="59"/>
        <v>398.42857142857144</v>
      </c>
    </row>
    <row r="227" spans="1:24" x14ac:dyDescent="0.25">
      <c r="A227" s="158">
        <v>44115</v>
      </c>
      <c r="B227" s="4">
        <v>10324</v>
      </c>
      <c r="C227" s="16">
        <f t="shared" si="48"/>
        <v>894206</v>
      </c>
      <c r="D227" s="4">
        <v>287</v>
      </c>
      <c r="E227" s="7">
        <f t="shared" si="54"/>
        <v>23868</v>
      </c>
      <c r="F227" s="198">
        <v>721380</v>
      </c>
      <c r="G227" s="16">
        <v>4237</v>
      </c>
      <c r="H227" s="4">
        <v>14237</v>
      </c>
      <c r="I227" s="16">
        <v>2225558</v>
      </c>
      <c r="J227" s="7">
        <v>1567</v>
      </c>
      <c r="K227" s="7">
        <v>1189378</v>
      </c>
      <c r="L227" s="4">
        <f t="shared" si="51"/>
        <v>1190945</v>
      </c>
      <c r="M227" s="9">
        <v>7932</v>
      </c>
      <c r="N227" s="9">
        <v>177557</v>
      </c>
      <c r="O227" s="9">
        <v>599352</v>
      </c>
      <c r="P227" s="4">
        <f t="shared" si="52"/>
        <v>109365</v>
      </c>
      <c r="Q227" s="29">
        <f t="shared" si="55"/>
        <v>11916</v>
      </c>
      <c r="R227" s="72">
        <f t="shared" si="56"/>
        <v>2.8444259455685496E-2</v>
      </c>
      <c r="S227" s="62" t="e">
        <f>E227/#REF!</f>
        <v>#REF!</v>
      </c>
      <c r="U227" s="146">
        <f t="shared" si="57"/>
        <v>0.11987686697074212</v>
      </c>
      <c r="W227" s="213">
        <f t="shared" si="58"/>
        <v>13674.285714285714</v>
      </c>
      <c r="X227" s="36">
        <f t="shared" si="59"/>
        <v>407.71428571428572</v>
      </c>
    </row>
    <row r="228" spans="1:24" x14ac:dyDescent="0.25">
      <c r="A228" s="158">
        <v>44116</v>
      </c>
      <c r="B228" s="4">
        <v>9524</v>
      </c>
      <c r="C228" s="16">
        <f t="shared" ref="C228:C259" si="60">C227+B228</f>
        <v>903730</v>
      </c>
      <c r="D228" s="4">
        <v>318</v>
      </c>
      <c r="E228" s="7">
        <f t="shared" si="54"/>
        <v>24186</v>
      </c>
      <c r="F228" s="198">
        <v>732582</v>
      </c>
      <c r="G228" s="16">
        <v>4287</v>
      </c>
      <c r="H228" s="4">
        <v>13956</v>
      </c>
      <c r="I228" s="16">
        <f t="shared" ref="I228:I234" si="61">I227+H228</f>
        <v>2239514</v>
      </c>
      <c r="J228" s="7">
        <v>1567</v>
      </c>
      <c r="K228" s="7">
        <v>1196534</v>
      </c>
      <c r="L228" s="12">
        <f t="shared" si="51"/>
        <v>1198101</v>
      </c>
      <c r="M228" s="9">
        <v>7963</v>
      </c>
      <c r="N228" s="9">
        <v>179298</v>
      </c>
      <c r="O228" s="9">
        <v>608522</v>
      </c>
      <c r="P228" s="4">
        <f t="shared" si="52"/>
        <v>107947</v>
      </c>
      <c r="Q228" s="29">
        <f t="shared" si="55"/>
        <v>11202</v>
      </c>
      <c r="R228" s="72">
        <f t="shared" si="56"/>
        <v>2.9170806058709055E-2</v>
      </c>
      <c r="S228" s="62" t="e">
        <f>E228/#REF!</f>
        <v>#REF!</v>
      </c>
      <c r="U228" s="146">
        <f t="shared" si="57"/>
        <v>0.11609083544103699</v>
      </c>
      <c r="W228" s="213">
        <f t="shared" si="58"/>
        <v>13428.857142857143</v>
      </c>
      <c r="X228" s="36">
        <f t="shared" si="59"/>
        <v>388.71428571428572</v>
      </c>
    </row>
    <row r="229" spans="1:24" x14ac:dyDescent="0.25">
      <c r="A229" s="158">
        <v>44117</v>
      </c>
      <c r="B229" s="4">
        <v>13305</v>
      </c>
      <c r="C229" s="16">
        <f t="shared" si="60"/>
        <v>917035</v>
      </c>
      <c r="D229" s="4">
        <v>385</v>
      </c>
      <c r="E229" s="7">
        <f t="shared" si="54"/>
        <v>24571</v>
      </c>
      <c r="F229" s="198">
        <v>742235</v>
      </c>
      <c r="G229" s="16">
        <v>4294</v>
      </c>
      <c r="H229" s="16">
        <v>20544</v>
      </c>
      <c r="I229" s="16">
        <f t="shared" si="61"/>
        <v>2260058</v>
      </c>
      <c r="J229" s="7">
        <v>1574</v>
      </c>
      <c r="K229" s="7">
        <v>1207475</v>
      </c>
      <c r="L229" s="7">
        <f t="shared" ref="L229:L234" si="62">J229+K229</f>
        <v>1209049</v>
      </c>
      <c r="M229" s="9">
        <v>8033</v>
      </c>
      <c r="N229" s="9">
        <v>182045</v>
      </c>
      <c r="O229" s="9">
        <v>619199</v>
      </c>
      <c r="P229" s="4">
        <f t="shared" si="52"/>
        <v>107758</v>
      </c>
      <c r="Q229" s="29">
        <f t="shared" si="55"/>
        <v>9653</v>
      </c>
      <c r="R229" s="72">
        <f t="shared" si="56"/>
        <v>2.8583029907674282E-2</v>
      </c>
      <c r="S229" s="62" t="e">
        <f>E229/#REF!</f>
        <v>#REF!</v>
      </c>
      <c r="U229" s="146">
        <f t="shared" si="57"/>
        <v>0.1122748244928851</v>
      </c>
      <c r="W229" s="213">
        <f t="shared" si="58"/>
        <v>13223.857142857143</v>
      </c>
      <c r="X229" s="36">
        <f t="shared" si="59"/>
        <v>392.42857142857144</v>
      </c>
    </row>
    <row r="230" spans="1:24" x14ac:dyDescent="0.25">
      <c r="A230" s="158">
        <v>44118</v>
      </c>
      <c r="B230" s="4">
        <v>14932</v>
      </c>
      <c r="C230" s="16">
        <f t="shared" si="60"/>
        <v>931967</v>
      </c>
      <c r="D230" s="4">
        <v>350</v>
      </c>
      <c r="E230" s="7">
        <f t="shared" si="54"/>
        <v>24921</v>
      </c>
      <c r="F230" s="198">
        <v>751146</v>
      </c>
      <c r="G230" s="16">
        <v>4316</v>
      </c>
      <c r="H230" s="4">
        <v>23519</v>
      </c>
      <c r="I230" s="16">
        <f t="shared" si="61"/>
        <v>2283577</v>
      </c>
      <c r="J230" s="7">
        <v>1574</v>
      </c>
      <c r="K230" s="7">
        <v>1219715</v>
      </c>
      <c r="L230" s="7">
        <f t="shared" si="62"/>
        <v>1221289</v>
      </c>
      <c r="M230" s="9">
        <v>8098</v>
      </c>
      <c r="N230" s="9">
        <v>184890</v>
      </c>
      <c r="O230" s="9">
        <v>629734</v>
      </c>
      <c r="P230" s="4">
        <f t="shared" si="52"/>
        <v>109245</v>
      </c>
      <c r="Q230" s="29">
        <f t="shared" si="55"/>
        <v>8911</v>
      </c>
      <c r="R230" s="72">
        <f t="shared" si="56"/>
        <v>2.7684413085311096E-2</v>
      </c>
      <c r="S230" s="62" t="e">
        <f>E230/#REF!</f>
        <v>#REF!</v>
      </c>
      <c r="U230" s="146">
        <f t="shared" si="57"/>
        <v>0.10827729318658842</v>
      </c>
      <c r="W230" s="213">
        <f t="shared" si="58"/>
        <v>13007.428571428571</v>
      </c>
      <c r="X230" s="36">
        <f t="shared" si="59"/>
        <v>385.14285714285717</v>
      </c>
    </row>
    <row r="231" spans="1:24" x14ac:dyDescent="0.25">
      <c r="A231" s="158">
        <v>44119</v>
      </c>
      <c r="B231" s="149">
        <v>17096</v>
      </c>
      <c r="C231" s="16">
        <f t="shared" si="60"/>
        <v>949063</v>
      </c>
      <c r="D231" s="4">
        <v>421</v>
      </c>
      <c r="E231" s="7">
        <f t="shared" si="54"/>
        <v>25342</v>
      </c>
      <c r="F231" s="198">
        <v>764859</v>
      </c>
      <c r="G231" s="16">
        <v>4278</v>
      </c>
      <c r="H231" s="4">
        <v>27662</v>
      </c>
      <c r="I231" s="16">
        <f t="shared" si="61"/>
        <v>2311239</v>
      </c>
      <c r="J231" s="7">
        <v>1575</v>
      </c>
      <c r="K231" s="7">
        <v>1234321</v>
      </c>
      <c r="L231" s="7">
        <f t="shared" si="62"/>
        <v>1235896</v>
      </c>
      <c r="M231" s="9">
        <v>8172</v>
      </c>
      <c r="N231" s="9">
        <v>187747</v>
      </c>
      <c r="O231" s="9">
        <v>642465</v>
      </c>
      <c r="P231" s="4">
        <f t="shared" si="52"/>
        <v>110679</v>
      </c>
      <c r="Q231" s="29">
        <f t="shared" si="55"/>
        <v>13713</v>
      </c>
      <c r="R231" s="72">
        <f t="shared" si="56"/>
        <v>2.692903274540167E-2</v>
      </c>
      <c r="S231" s="62" t="e">
        <f>E231/#REF!</f>
        <v>#REF!</v>
      </c>
      <c r="U231" s="146">
        <f t="shared" si="57"/>
        <v>0.10824072333304918</v>
      </c>
      <c r="W231" s="213">
        <f t="shared" si="58"/>
        <v>13242</v>
      </c>
      <c r="X231" s="36">
        <f t="shared" si="59"/>
        <v>376</v>
      </c>
    </row>
    <row r="232" spans="1:24" x14ac:dyDescent="0.25">
      <c r="A232" s="158">
        <v>44120</v>
      </c>
      <c r="B232" s="16">
        <v>16546</v>
      </c>
      <c r="C232" s="16">
        <f t="shared" si="60"/>
        <v>965609</v>
      </c>
      <c r="D232" s="4">
        <v>379</v>
      </c>
      <c r="E232" s="7">
        <f t="shared" si="54"/>
        <v>25721</v>
      </c>
      <c r="F232" s="198">
        <v>778501</v>
      </c>
      <c r="G232" s="16">
        <v>4346</v>
      </c>
      <c r="H232" s="4">
        <v>27412</v>
      </c>
      <c r="I232" s="16">
        <f t="shared" si="61"/>
        <v>2338651</v>
      </c>
      <c r="J232" s="7">
        <v>1597</v>
      </c>
      <c r="K232" s="7">
        <v>1248101</v>
      </c>
      <c r="L232" s="7">
        <f t="shared" si="62"/>
        <v>1249698</v>
      </c>
      <c r="M232" s="9">
        <v>8249</v>
      </c>
      <c r="N232" s="9">
        <v>190484</v>
      </c>
      <c r="O232" s="9">
        <v>653179</v>
      </c>
      <c r="P232" s="4">
        <f t="shared" si="52"/>
        <v>113697</v>
      </c>
      <c r="Q232" s="29">
        <f t="shared" si="55"/>
        <v>13642</v>
      </c>
      <c r="R232" s="72">
        <f t="shared" si="56"/>
        <v>2.6929058722201912E-2</v>
      </c>
      <c r="S232" s="62" t="e">
        <f>E232/#REF!</f>
        <v>#REF!</v>
      </c>
      <c r="U232" s="146">
        <f t="shared" si="57"/>
        <v>0.10802576801443083</v>
      </c>
      <c r="W232" s="213">
        <f t="shared" si="58"/>
        <v>13448.714285714286</v>
      </c>
      <c r="X232" s="36">
        <f t="shared" si="59"/>
        <v>356.71428571428572</v>
      </c>
    </row>
    <row r="233" spans="1:24" x14ac:dyDescent="0.25">
      <c r="A233" s="158">
        <v>44121</v>
      </c>
      <c r="B233" s="16">
        <v>13510</v>
      </c>
      <c r="C233" s="16">
        <f t="shared" si="60"/>
        <v>979119</v>
      </c>
      <c r="D233" s="4">
        <v>383</v>
      </c>
      <c r="E233" s="7">
        <f t="shared" si="54"/>
        <v>26104</v>
      </c>
      <c r="F233" s="198">
        <v>791174</v>
      </c>
      <c r="G233" s="16">
        <v>4386</v>
      </c>
      <c r="H233" s="4">
        <v>20955</v>
      </c>
      <c r="I233" s="16">
        <f t="shared" si="61"/>
        <v>2359606</v>
      </c>
      <c r="J233" s="7">
        <v>1611</v>
      </c>
      <c r="K233" s="7">
        <v>1260920</v>
      </c>
      <c r="L233" s="7">
        <f t="shared" si="62"/>
        <v>1262531</v>
      </c>
      <c r="M233" s="9">
        <v>8311</v>
      </c>
      <c r="N233" s="9">
        <v>192192</v>
      </c>
      <c r="O233" s="9">
        <v>661955</v>
      </c>
      <c r="P233" s="4">
        <f t="shared" si="52"/>
        <v>116661</v>
      </c>
      <c r="Q233" s="29">
        <f t="shared" si="55"/>
        <v>12673</v>
      </c>
      <c r="R233" s="72">
        <f t="shared" si="56"/>
        <v>2.7100672882644075E-2</v>
      </c>
      <c r="S233" s="62" t="e">
        <f>E233/#REF!</f>
        <v>#REF!</v>
      </c>
      <c r="U233" s="146">
        <f t="shared" si="57"/>
        <v>0.10774854562034299</v>
      </c>
      <c r="W233" s="213">
        <f t="shared" si="58"/>
        <v>13605.285714285714</v>
      </c>
      <c r="X233" s="36">
        <f t="shared" si="59"/>
        <v>360.42857142857144</v>
      </c>
    </row>
    <row r="234" spans="1:24" x14ac:dyDescent="0.25">
      <c r="A234" s="158">
        <v>44122</v>
      </c>
      <c r="B234" s="16">
        <v>10561</v>
      </c>
      <c r="C234" s="16">
        <f t="shared" si="60"/>
        <v>989680</v>
      </c>
      <c r="D234" s="4">
        <v>161</v>
      </c>
      <c r="E234" s="7">
        <f t="shared" si="54"/>
        <v>26265</v>
      </c>
      <c r="F234" s="198">
        <v>803965</v>
      </c>
      <c r="G234" s="16">
        <v>4387</v>
      </c>
      <c r="H234" s="4">
        <v>13890</v>
      </c>
      <c r="I234" s="16">
        <f t="shared" si="61"/>
        <v>2373496</v>
      </c>
      <c r="J234" s="7">
        <v>1617</v>
      </c>
      <c r="K234" s="7">
        <v>1269203</v>
      </c>
      <c r="L234" s="4">
        <f t="shared" si="62"/>
        <v>1270820</v>
      </c>
      <c r="M234" s="9">
        <v>8370</v>
      </c>
      <c r="N234" s="9">
        <v>193297</v>
      </c>
      <c r="O234" s="9">
        <v>669231</v>
      </c>
      <c r="P234" s="4">
        <f t="shared" si="52"/>
        <v>118782</v>
      </c>
      <c r="Q234" s="29">
        <f t="shared" si="55"/>
        <v>12791</v>
      </c>
      <c r="R234" s="72">
        <f t="shared" si="56"/>
        <v>2.751332706177485E-2</v>
      </c>
      <c r="S234" s="62" t="e">
        <f>E234/#REF!</f>
        <v>#REF!</v>
      </c>
      <c r="U234" s="146">
        <f t="shared" si="57"/>
        <v>0.1067695810585033</v>
      </c>
      <c r="W234" s="213">
        <f t="shared" si="58"/>
        <v>13639.142857142857</v>
      </c>
      <c r="X234" s="36">
        <f t="shared" si="59"/>
        <v>342.42857142857144</v>
      </c>
    </row>
    <row r="235" spans="1:24" x14ac:dyDescent="0.25">
      <c r="A235" s="158">
        <v>44123</v>
      </c>
      <c r="B235" s="16">
        <v>12982</v>
      </c>
      <c r="C235" s="16">
        <f t="shared" si="60"/>
        <v>1002662</v>
      </c>
      <c r="D235" s="4">
        <v>448</v>
      </c>
      <c r="E235" s="7">
        <f t="shared" si="54"/>
        <v>26713</v>
      </c>
      <c r="F235" s="198">
        <v>816247</v>
      </c>
      <c r="G235" s="16">
        <v>4392</v>
      </c>
      <c r="H235" s="4">
        <v>28395</v>
      </c>
      <c r="I235" s="16">
        <v>2626406</v>
      </c>
      <c r="J235" s="7">
        <v>1656</v>
      </c>
      <c r="K235" s="7">
        <v>1281757</v>
      </c>
      <c r="L235" s="4">
        <v>1283413</v>
      </c>
      <c r="M235" s="4">
        <v>8406</v>
      </c>
      <c r="N235" s="4">
        <v>195959</v>
      </c>
      <c r="O235" s="4">
        <v>676839</v>
      </c>
      <c r="P235" s="4">
        <v>121458</v>
      </c>
      <c r="Q235" s="29">
        <f t="shared" si="55"/>
        <v>12282</v>
      </c>
      <c r="R235" s="72">
        <f t="shared" si="56"/>
        <v>2.7501221024157495E-2</v>
      </c>
      <c r="S235" s="62" t="e">
        <f>E235/#REF!</f>
        <v>#REF!</v>
      </c>
      <c r="U235" s="146">
        <f t="shared" si="57"/>
        <v>0.10947074900689366</v>
      </c>
      <c r="W235" s="213">
        <f t="shared" si="58"/>
        <v>14133.142857142857</v>
      </c>
      <c r="X235" s="244">
        <f t="shared" si="59"/>
        <v>361</v>
      </c>
    </row>
    <row r="236" spans="1:24" x14ac:dyDescent="0.25">
      <c r="A236" s="158">
        <v>44124</v>
      </c>
      <c r="B236" s="16">
        <v>16337</v>
      </c>
      <c r="C236" s="16">
        <f t="shared" si="60"/>
        <v>1018999</v>
      </c>
      <c r="D236" s="4">
        <v>382</v>
      </c>
      <c r="E236" s="7">
        <f t="shared" si="54"/>
        <v>27095</v>
      </c>
      <c r="F236" s="198">
        <v>829647</v>
      </c>
      <c r="G236" s="16">
        <v>4451</v>
      </c>
      <c r="H236" s="16">
        <v>37474</v>
      </c>
      <c r="I236" s="16">
        <v>2663880</v>
      </c>
      <c r="J236" s="7">
        <v>1707</v>
      </c>
      <c r="K236" s="7">
        <v>1298433</v>
      </c>
      <c r="L236" s="4">
        <v>1283413</v>
      </c>
      <c r="M236" s="4">
        <v>8482</v>
      </c>
      <c r="N236" s="4">
        <v>199382</v>
      </c>
      <c r="O236" s="4">
        <v>689632</v>
      </c>
      <c r="P236" s="16">
        <f t="shared" ref="P236:P267" si="63">C236-M236-N236-O236</f>
        <v>121503</v>
      </c>
      <c r="Q236" s="29">
        <f t="shared" si="55"/>
        <v>13400</v>
      </c>
      <c r="R236" s="72">
        <f t="shared" si="56"/>
        <v>2.7431790307968225E-2</v>
      </c>
      <c r="S236" s="62" t="e">
        <f>E236/#REF!</f>
        <v>#REF!</v>
      </c>
      <c r="U236" s="146" t="e">
        <f>(C236-#REF!)/#REF!</f>
        <v>#REF!</v>
      </c>
      <c r="W236" s="213">
        <f>AVERAGE(B231:B236)</f>
        <v>14505.333333333334</v>
      </c>
      <c r="X236" s="244">
        <f t="shared" si="59"/>
        <v>360.57142857142856</v>
      </c>
    </row>
    <row r="237" spans="1:24" x14ac:dyDescent="0.25">
      <c r="A237" s="221">
        <v>44125</v>
      </c>
      <c r="B237" s="201">
        <v>18326</v>
      </c>
      <c r="C237" s="16">
        <f t="shared" si="60"/>
        <v>1037325</v>
      </c>
      <c r="D237" s="4">
        <v>423</v>
      </c>
      <c r="E237" s="7">
        <f t="shared" si="54"/>
        <v>27518</v>
      </c>
      <c r="F237" s="198">
        <v>840520</v>
      </c>
      <c r="G237" s="16">
        <v>4573</v>
      </c>
      <c r="H237" s="16">
        <v>38340</v>
      </c>
      <c r="I237" s="16">
        <f t="shared" ref="I237:I242" si="64">I236+H237</f>
        <v>2702220</v>
      </c>
      <c r="J237" s="7">
        <v>1753</v>
      </c>
      <c r="K237" s="7">
        <v>1314443</v>
      </c>
      <c r="L237" s="7">
        <f>J237+K237</f>
        <v>1316196</v>
      </c>
      <c r="M237" s="4">
        <v>8552</v>
      </c>
      <c r="N237" s="4">
        <v>202216</v>
      </c>
      <c r="O237" s="4">
        <v>702103</v>
      </c>
      <c r="P237" s="16">
        <f t="shared" si="63"/>
        <v>124454</v>
      </c>
      <c r="Q237" s="29">
        <f t="shared" si="55"/>
        <v>10873</v>
      </c>
      <c r="R237" s="72">
        <f t="shared" si="56"/>
        <v>2.7013296945424044E-2</v>
      </c>
      <c r="S237" s="62" t="e">
        <f>E237/#REF!</f>
        <v>#REF!</v>
      </c>
      <c r="U237" s="146" t="e">
        <f>(C237-#REF!)/#REF!</f>
        <v>#REF!</v>
      </c>
      <c r="W237" s="220">
        <f>AVERAGE(B236:B237)</f>
        <v>17331.5</v>
      </c>
      <c r="X237" s="244">
        <f t="shared" si="59"/>
        <v>371</v>
      </c>
    </row>
    <row r="238" spans="1:24" x14ac:dyDescent="0.25">
      <c r="A238" s="158">
        <v>44126</v>
      </c>
      <c r="B238" s="16">
        <v>16325</v>
      </c>
      <c r="C238" s="16">
        <f t="shared" si="60"/>
        <v>1053650</v>
      </c>
      <c r="D238" s="205">
        <v>437</v>
      </c>
      <c r="E238" s="206">
        <f t="shared" si="54"/>
        <v>27955</v>
      </c>
      <c r="F238" s="207">
        <v>851854</v>
      </c>
      <c r="G238" s="206">
        <v>4611</v>
      </c>
      <c r="H238" s="206">
        <v>39196</v>
      </c>
      <c r="I238" s="206">
        <f t="shared" si="64"/>
        <v>2741416</v>
      </c>
      <c r="J238" s="206">
        <v>1832</v>
      </c>
      <c r="K238" s="206">
        <v>1332741</v>
      </c>
      <c r="L238" s="206">
        <f t="shared" ref="L238:L284" si="65">K238+J238</f>
        <v>1334573</v>
      </c>
      <c r="M238" s="206">
        <v>8614</v>
      </c>
      <c r="N238" s="206">
        <v>205085</v>
      </c>
      <c r="O238" s="206">
        <v>714929</v>
      </c>
      <c r="P238" s="206">
        <f t="shared" si="63"/>
        <v>125022</v>
      </c>
      <c r="Q238" s="207">
        <f t="shared" si="55"/>
        <v>11334</v>
      </c>
      <c r="R238" s="72">
        <f t="shared" si="56"/>
        <v>2.6524237665452914E-2</v>
      </c>
      <c r="S238" s="62" t="e">
        <f>E238/#REF!</f>
        <v>#REF!</v>
      </c>
      <c r="U238" s="146" t="e">
        <f>(C238-#REF!)/#REF!</f>
        <v>#REF!</v>
      </c>
      <c r="W238" s="213">
        <f>AVERAGE(B236:B238)</f>
        <v>16996</v>
      </c>
      <c r="X238" s="36">
        <f t="shared" si="59"/>
        <v>373.28571428571428</v>
      </c>
    </row>
    <row r="239" spans="1:24" x14ac:dyDescent="0.25">
      <c r="A239" s="158">
        <v>44127</v>
      </c>
      <c r="B239" s="16">
        <v>15718</v>
      </c>
      <c r="C239" s="16">
        <f t="shared" si="60"/>
        <v>1069368</v>
      </c>
      <c r="D239" s="205">
        <v>382</v>
      </c>
      <c r="E239" s="206">
        <f t="shared" si="54"/>
        <v>28337</v>
      </c>
      <c r="F239" s="207">
        <v>866695</v>
      </c>
      <c r="G239" s="206">
        <v>4696</v>
      </c>
      <c r="H239" s="206">
        <v>35671</v>
      </c>
      <c r="I239" s="206">
        <f t="shared" si="64"/>
        <v>2777087</v>
      </c>
      <c r="J239" s="206">
        <v>1839</v>
      </c>
      <c r="K239" s="206">
        <v>1348372</v>
      </c>
      <c r="L239" s="206">
        <f t="shared" si="65"/>
        <v>1350211</v>
      </c>
      <c r="M239" s="206">
        <v>8671</v>
      </c>
      <c r="N239" s="208">
        <v>208116</v>
      </c>
      <c r="O239" s="208">
        <v>727467</v>
      </c>
      <c r="P239" s="206">
        <f t="shared" si="63"/>
        <v>125114</v>
      </c>
      <c r="Q239" s="207">
        <f t="shared" si="55"/>
        <v>14841</v>
      </c>
      <c r="R239" s="72">
        <f t="shared" si="56"/>
        <v>2.6936490455212923E-2</v>
      </c>
      <c r="S239" s="62" t="e">
        <f>E239/#REF!</f>
        <v>#REF!</v>
      </c>
      <c r="U239" s="146" t="e">
        <f>(C239-#REF!)/#REF!</f>
        <v>#REF!</v>
      </c>
      <c r="W239" s="213">
        <f>AVERAGE(B236:B239)</f>
        <v>16676.5</v>
      </c>
      <c r="X239" s="36">
        <f t="shared" si="59"/>
        <v>373.71428571428572</v>
      </c>
    </row>
    <row r="240" spans="1:24" x14ac:dyDescent="0.25">
      <c r="A240" s="158">
        <v>44128</v>
      </c>
      <c r="B240" s="16">
        <v>11968</v>
      </c>
      <c r="C240" s="16">
        <f t="shared" si="60"/>
        <v>1081336</v>
      </c>
      <c r="D240" s="205">
        <v>274</v>
      </c>
      <c r="E240" s="206">
        <f t="shared" si="54"/>
        <v>28611</v>
      </c>
      <c r="F240" s="207">
        <v>881113</v>
      </c>
      <c r="G240" s="206">
        <v>4850</v>
      </c>
      <c r="H240" s="206">
        <v>27027</v>
      </c>
      <c r="I240" s="206">
        <f t="shared" si="64"/>
        <v>2804114</v>
      </c>
      <c r="J240" s="206">
        <v>1868</v>
      </c>
      <c r="K240" s="206">
        <v>1359984</v>
      </c>
      <c r="L240" s="206">
        <f t="shared" si="65"/>
        <v>1361852</v>
      </c>
      <c r="M240" s="206">
        <v>8708</v>
      </c>
      <c r="N240" s="208">
        <v>210053</v>
      </c>
      <c r="O240" s="208">
        <v>735763</v>
      </c>
      <c r="P240" s="206">
        <f t="shared" si="63"/>
        <v>126812</v>
      </c>
      <c r="Q240" s="207">
        <f t="shared" si="55"/>
        <v>14418</v>
      </c>
      <c r="R240" s="72">
        <f t="shared" si="56"/>
        <v>2.8261426939841038E-2</v>
      </c>
      <c r="S240" s="62" t="e">
        <f>E240/#REF!</f>
        <v>#REF!</v>
      </c>
      <c r="T240" s="213"/>
      <c r="U240" s="146" t="e">
        <f>(C240-#REF!)/#REF!</f>
        <v>#REF!</v>
      </c>
      <c r="W240" s="213">
        <f>AVERAGE(B236:B240)</f>
        <v>15734.8</v>
      </c>
      <c r="X240" s="36">
        <f t="shared" si="59"/>
        <v>358.14285714285717</v>
      </c>
    </row>
    <row r="241" spans="1:24" x14ac:dyDescent="0.25">
      <c r="A241" s="158">
        <v>44129</v>
      </c>
      <c r="B241" s="16">
        <v>9253</v>
      </c>
      <c r="C241" s="16">
        <f t="shared" si="60"/>
        <v>1090589</v>
      </c>
      <c r="D241" s="205">
        <v>283</v>
      </c>
      <c r="E241" s="206">
        <f t="shared" si="54"/>
        <v>28894</v>
      </c>
      <c r="F241" s="207">
        <v>894819</v>
      </c>
      <c r="G241" s="206">
        <v>4863</v>
      </c>
      <c r="H241" s="206">
        <v>20303</v>
      </c>
      <c r="I241" s="206">
        <f t="shared" si="64"/>
        <v>2824417</v>
      </c>
      <c r="J241" s="206">
        <v>1904</v>
      </c>
      <c r="K241" s="206">
        <v>1367953</v>
      </c>
      <c r="L241" s="206">
        <f t="shared" si="65"/>
        <v>1369857</v>
      </c>
      <c r="M241" s="206">
        <v>8749</v>
      </c>
      <c r="N241" s="206">
        <v>211123</v>
      </c>
      <c r="O241" s="206">
        <v>741313</v>
      </c>
      <c r="P241" s="206">
        <f t="shared" si="63"/>
        <v>129404</v>
      </c>
      <c r="Q241" s="207">
        <f t="shared" si="55"/>
        <v>13706</v>
      </c>
      <c r="R241" s="72">
        <f t="shared" si="56"/>
        <v>2.9141398403605072E-2</v>
      </c>
      <c r="S241" s="62" t="e">
        <f>E241/#REF!</f>
        <v>#REF!</v>
      </c>
      <c r="T241" s="213"/>
      <c r="U241" s="146" t="e">
        <f>(C241-#REF!)/#REF!</f>
        <v>#REF!</v>
      </c>
      <c r="W241" s="213">
        <f t="shared" ref="W241:W285" si="66">AVERAGE(B235:B241)</f>
        <v>14415.571428571429</v>
      </c>
      <c r="X241" s="36">
        <f t="shared" si="59"/>
        <v>375.57142857142856</v>
      </c>
    </row>
    <row r="242" spans="1:24" x14ac:dyDescent="0.25">
      <c r="A242" s="158">
        <v>44130</v>
      </c>
      <c r="B242" s="16">
        <v>11712</v>
      </c>
      <c r="C242" s="16">
        <f t="shared" si="60"/>
        <v>1102301</v>
      </c>
      <c r="D242" s="205">
        <v>405</v>
      </c>
      <c r="E242" s="206">
        <f t="shared" si="54"/>
        <v>29299</v>
      </c>
      <c r="F242" s="207">
        <v>909586</v>
      </c>
      <c r="G242" s="206">
        <v>5038</v>
      </c>
      <c r="H242" s="206">
        <v>26448</v>
      </c>
      <c r="I242" s="206">
        <f t="shared" si="64"/>
        <v>2850865</v>
      </c>
      <c r="J242" s="206">
        <v>1956</v>
      </c>
      <c r="K242" s="206">
        <v>1378916</v>
      </c>
      <c r="L242" s="206">
        <f t="shared" si="65"/>
        <v>1380872</v>
      </c>
      <c r="M242" s="208">
        <v>8816</v>
      </c>
      <c r="N242" s="208">
        <v>213578</v>
      </c>
      <c r="O242" s="208">
        <v>753406</v>
      </c>
      <c r="P242" s="206">
        <f t="shared" si="63"/>
        <v>126501</v>
      </c>
      <c r="Q242" s="207">
        <f t="shared" si="55"/>
        <v>14767</v>
      </c>
      <c r="R242" s="72">
        <f t="shared" si="56"/>
        <v>3.0829294561120085E-2</v>
      </c>
      <c r="S242" s="62" t="e">
        <f>E242/#REF!</f>
        <v>#REF!</v>
      </c>
      <c r="T242" s="213"/>
      <c r="U242" s="146">
        <f t="shared" ref="U242:U285" si="67">(C242-C235)/C235</f>
        <v>9.9374465173707585E-2</v>
      </c>
      <c r="W242" s="213">
        <f t="shared" si="66"/>
        <v>14234.142857142857</v>
      </c>
      <c r="X242" s="36">
        <f t="shared" si="59"/>
        <v>369.42857142857144</v>
      </c>
    </row>
    <row r="243" spans="1:24" x14ac:dyDescent="0.25">
      <c r="A243" s="158">
        <v>44131</v>
      </c>
      <c r="B243" s="16">
        <v>14308</v>
      </c>
      <c r="C243" s="16">
        <f t="shared" si="60"/>
        <v>1116609</v>
      </c>
      <c r="D243" s="205">
        <v>425</v>
      </c>
      <c r="E243" s="206">
        <f t="shared" si="54"/>
        <v>29724</v>
      </c>
      <c r="F243" s="207">
        <v>921344</v>
      </c>
      <c r="G243" s="206">
        <v>4952</v>
      </c>
      <c r="H243" s="206">
        <v>32847</v>
      </c>
      <c r="I243" s="206">
        <v>2882949</v>
      </c>
      <c r="J243" s="206">
        <v>2043</v>
      </c>
      <c r="K243" s="206">
        <v>1392805</v>
      </c>
      <c r="L243" s="206">
        <f t="shared" si="65"/>
        <v>1394848</v>
      </c>
      <c r="M243" s="206">
        <v>8868</v>
      </c>
      <c r="N243" s="206">
        <v>216480</v>
      </c>
      <c r="O243" s="206">
        <v>765831</v>
      </c>
      <c r="P243" s="206">
        <f t="shared" si="63"/>
        <v>125430</v>
      </c>
      <c r="Q243" s="207">
        <f t="shared" si="55"/>
        <v>11758</v>
      </c>
      <c r="R243" s="72">
        <f t="shared" si="56"/>
        <v>2.991403942225793E-2</v>
      </c>
      <c r="S243" s="62" t="e">
        <f>E243/#REF!</f>
        <v>#REF!</v>
      </c>
      <c r="T243" s="213"/>
      <c r="U243" s="146">
        <f t="shared" si="67"/>
        <v>9.5790084190465349E-2</v>
      </c>
      <c r="W243" s="213">
        <f t="shared" si="66"/>
        <v>13944.285714285714</v>
      </c>
      <c r="X243" s="36">
        <f t="shared" si="59"/>
        <v>375.57142857142856</v>
      </c>
    </row>
    <row r="244" spans="1:24" x14ac:dyDescent="0.25">
      <c r="A244" s="158">
        <v>44132</v>
      </c>
      <c r="B244" s="16">
        <v>13924</v>
      </c>
      <c r="C244" s="16">
        <f t="shared" si="60"/>
        <v>1130533</v>
      </c>
      <c r="D244" s="205">
        <v>345</v>
      </c>
      <c r="E244" s="206">
        <f t="shared" ref="E244:E275" si="68">E243+D244</f>
        <v>30069</v>
      </c>
      <c r="F244" s="207">
        <v>931147</v>
      </c>
      <c r="G244" s="206">
        <v>5037</v>
      </c>
      <c r="H244" s="206">
        <v>32827</v>
      </c>
      <c r="I244" s="206">
        <f t="shared" ref="I244:I267" si="69">I243+H244</f>
        <v>2915776</v>
      </c>
      <c r="J244" s="206">
        <v>2109</v>
      </c>
      <c r="K244" s="240">
        <v>1406416</v>
      </c>
      <c r="L244" s="206">
        <f t="shared" si="65"/>
        <v>1408525</v>
      </c>
      <c r="M244" s="208">
        <v>8959</v>
      </c>
      <c r="N244" s="208">
        <v>219233</v>
      </c>
      <c r="O244" s="208">
        <v>777424</v>
      </c>
      <c r="P244" s="206">
        <f t="shared" si="63"/>
        <v>124917</v>
      </c>
      <c r="Q244" s="207">
        <f t="shared" si="55"/>
        <v>9803</v>
      </c>
      <c r="R244" s="72">
        <f t="shared" si="56"/>
        <v>2.97489324757703E-2</v>
      </c>
      <c r="S244" s="62" t="e">
        <f>E244/#REF!</f>
        <v>#REF!</v>
      </c>
      <c r="T244" s="213"/>
      <c r="U244" s="146">
        <f t="shared" si="67"/>
        <v>8.9854192273395514E-2</v>
      </c>
      <c r="V244" s="95">
        <f t="shared" ref="V244:V284" si="70">C231*0.03</f>
        <v>28471.89</v>
      </c>
      <c r="W244" s="213">
        <f t="shared" si="66"/>
        <v>13315.428571428571</v>
      </c>
      <c r="X244" s="36">
        <f t="shared" si="59"/>
        <v>364.42857142857144</v>
      </c>
    </row>
    <row r="245" spans="1:24" x14ac:dyDescent="0.25">
      <c r="A245" s="158">
        <v>44133</v>
      </c>
      <c r="B245" s="16">
        <v>13267</v>
      </c>
      <c r="C245" s="16">
        <f t="shared" si="60"/>
        <v>1143800</v>
      </c>
      <c r="D245" s="205">
        <v>372</v>
      </c>
      <c r="E245" s="206">
        <f t="shared" si="68"/>
        <v>30441</v>
      </c>
      <c r="F245" s="207">
        <v>946134</v>
      </c>
      <c r="G245" s="206">
        <v>4981</v>
      </c>
      <c r="H245" s="206">
        <v>31568</v>
      </c>
      <c r="I245" s="206">
        <f t="shared" si="69"/>
        <v>2947344</v>
      </c>
      <c r="J245" s="206">
        <v>2160</v>
      </c>
      <c r="K245" s="206">
        <v>1420288</v>
      </c>
      <c r="L245" s="206">
        <f t="shared" si="65"/>
        <v>1422448</v>
      </c>
      <c r="M245" s="206">
        <v>9010</v>
      </c>
      <c r="N245" s="206">
        <v>221851</v>
      </c>
      <c r="O245" s="206">
        <v>788337</v>
      </c>
      <c r="P245" s="206">
        <f t="shared" si="63"/>
        <v>124602</v>
      </c>
      <c r="Q245" s="207">
        <f t="shared" si="55"/>
        <v>14987</v>
      </c>
      <c r="R245" s="72">
        <f t="shared" si="56"/>
        <v>2.9786216175811033E-2</v>
      </c>
      <c r="S245" s="62">
        <f>E245/C225</f>
        <v>3.4930714610289765E-2</v>
      </c>
      <c r="T245" s="213"/>
      <c r="U245" s="146">
        <f t="shared" si="67"/>
        <v>8.5559720969961561E-2</v>
      </c>
      <c r="V245" s="95">
        <f t="shared" si="70"/>
        <v>28968.27</v>
      </c>
      <c r="W245" s="213">
        <f t="shared" si="66"/>
        <v>12878.571428571429</v>
      </c>
      <c r="X245" s="36">
        <f t="shared" si="59"/>
        <v>355.14285714285717</v>
      </c>
    </row>
    <row r="246" spans="1:24" x14ac:dyDescent="0.25">
      <c r="A246" s="158">
        <v>44134</v>
      </c>
      <c r="B246" s="16">
        <v>13379</v>
      </c>
      <c r="C246" s="16">
        <f t="shared" si="60"/>
        <v>1157179</v>
      </c>
      <c r="D246" s="205">
        <v>349</v>
      </c>
      <c r="E246" s="206">
        <f t="shared" si="68"/>
        <v>30790</v>
      </c>
      <c r="F246" s="207">
        <v>961101</v>
      </c>
      <c r="G246" s="206">
        <v>4981</v>
      </c>
      <c r="H246" s="206">
        <v>32761</v>
      </c>
      <c r="I246" s="206">
        <f t="shared" si="69"/>
        <v>2980105</v>
      </c>
      <c r="J246" s="206">
        <v>2198</v>
      </c>
      <c r="K246" s="206">
        <v>1435121</v>
      </c>
      <c r="L246" s="206">
        <f t="shared" si="65"/>
        <v>1437319</v>
      </c>
      <c r="M246" s="206">
        <v>9073</v>
      </c>
      <c r="N246" s="206">
        <v>224367</v>
      </c>
      <c r="O246" s="206">
        <v>799735</v>
      </c>
      <c r="P246" s="206">
        <f t="shared" si="63"/>
        <v>124004</v>
      </c>
      <c r="Q246" s="207">
        <f t="shared" si="55"/>
        <v>14967</v>
      </c>
      <c r="R246" s="72">
        <f t="shared" si="56"/>
        <v>3.0135279028120614E-2</v>
      </c>
      <c r="S246" s="62">
        <f>E246/C226</f>
        <v>3.4834966658445356E-2</v>
      </c>
      <c r="T246" s="213"/>
      <c r="U246" s="146">
        <f t="shared" si="67"/>
        <v>8.2114856625595672E-2</v>
      </c>
      <c r="V246" s="95">
        <f t="shared" si="70"/>
        <v>29373.57</v>
      </c>
      <c r="W246" s="213">
        <f t="shared" si="66"/>
        <v>12544.428571428571</v>
      </c>
      <c r="X246" s="36">
        <f t="shared" si="59"/>
        <v>350.42857142857144</v>
      </c>
    </row>
    <row r="247" spans="1:24" x14ac:dyDescent="0.25">
      <c r="A247" s="158">
        <v>44135</v>
      </c>
      <c r="B247" s="16">
        <v>9745</v>
      </c>
      <c r="C247" s="16">
        <f t="shared" si="60"/>
        <v>1166924</v>
      </c>
      <c r="D247" s="205">
        <v>210</v>
      </c>
      <c r="E247" s="206">
        <f t="shared" si="68"/>
        <v>31000</v>
      </c>
      <c r="F247" s="207">
        <v>973939</v>
      </c>
      <c r="G247" s="206">
        <v>4969</v>
      </c>
      <c r="H247" s="206">
        <v>26699</v>
      </c>
      <c r="I247" s="206">
        <f t="shared" si="69"/>
        <v>3006804</v>
      </c>
      <c r="J247" s="208">
        <v>2357</v>
      </c>
      <c r="K247" s="208">
        <v>1447945</v>
      </c>
      <c r="L247" s="206">
        <f t="shared" si="65"/>
        <v>1450302</v>
      </c>
      <c r="M247" s="208">
        <v>9103</v>
      </c>
      <c r="N247" s="208">
        <v>225845</v>
      </c>
      <c r="O247" s="208">
        <v>808139</v>
      </c>
      <c r="P247" s="206">
        <f t="shared" si="63"/>
        <v>123837</v>
      </c>
      <c r="Q247" s="207">
        <f t="shared" si="55"/>
        <v>12838</v>
      </c>
      <c r="R247" s="72">
        <f t="shared" si="56"/>
        <v>3.0675679846899406E-2</v>
      </c>
      <c r="S247" s="62">
        <f>E247/C227</f>
        <v>3.4667626922655403E-2</v>
      </c>
      <c r="T247" s="213"/>
      <c r="U247" s="146">
        <f t="shared" si="67"/>
        <v>7.9150236374262953E-2</v>
      </c>
      <c r="V247" s="95">
        <f t="shared" si="70"/>
        <v>29690.399999999998</v>
      </c>
      <c r="W247" s="213">
        <f t="shared" si="66"/>
        <v>12226.857142857143</v>
      </c>
      <c r="X247" s="36">
        <f t="shared" si="59"/>
        <v>341.28571428571428</v>
      </c>
    </row>
    <row r="248" spans="1:24" x14ac:dyDescent="0.25">
      <c r="A248" s="158">
        <v>44136</v>
      </c>
      <c r="B248" s="16">
        <v>6609</v>
      </c>
      <c r="C248" s="16">
        <f t="shared" si="60"/>
        <v>1173533</v>
      </c>
      <c r="D248" s="205">
        <v>135</v>
      </c>
      <c r="E248" s="206">
        <f t="shared" si="68"/>
        <v>31135</v>
      </c>
      <c r="F248" s="207">
        <v>985316</v>
      </c>
      <c r="G248" s="206">
        <v>5119</v>
      </c>
      <c r="H248" s="206">
        <v>15645</v>
      </c>
      <c r="I248" s="206">
        <f t="shared" si="69"/>
        <v>3022449</v>
      </c>
      <c r="J248" s="208">
        <v>2393</v>
      </c>
      <c r="K248" s="208">
        <v>1455146</v>
      </c>
      <c r="L248" s="206">
        <f t="shared" si="65"/>
        <v>1457539</v>
      </c>
      <c r="M248" s="208">
        <v>9123</v>
      </c>
      <c r="N248" s="208">
        <v>226864</v>
      </c>
      <c r="O248" s="208">
        <v>813376</v>
      </c>
      <c r="P248" s="206">
        <f t="shared" si="63"/>
        <v>124170</v>
      </c>
      <c r="Q248" s="207">
        <f t="shared" si="55"/>
        <v>11377</v>
      </c>
      <c r="R248" s="72">
        <f t="shared" si="56"/>
        <v>3.2588075018143391E-2</v>
      </c>
      <c r="S248" s="62">
        <f>E248/C228</f>
        <v>3.4451661447556237E-2</v>
      </c>
      <c r="T248" s="213"/>
      <c r="U248" s="146">
        <f t="shared" si="67"/>
        <v>7.6054315603770073E-2</v>
      </c>
      <c r="V248" s="95">
        <f t="shared" si="70"/>
        <v>30079.86</v>
      </c>
      <c r="W248" s="213">
        <f t="shared" si="66"/>
        <v>11849.142857142857</v>
      </c>
      <c r="X248" s="36">
        <f t="shared" si="59"/>
        <v>320.14285714285717</v>
      </c>
    </row>
    <row r="249" spans="1:24" x14ac:dyDescent="0.25">
      <c r="A249" s="158">
        <v>44137</v>
      </c>
      <c r="B249" s="16">
        <v>9598</v>
      </c>
      <c r="C249" s="16">
        <f t="shared" si="60"/>
        <v>1183131</v>
      </c>
      <c r="D249" s="205">
        <v>482</v>
      </c>
      <c r="E249" s="206">
        <f t="shared" si="68"/>
        <v>31617</v>
      </c>
      <c r="F249" s="207">
        <v>998016</v>
      </c>
      <c r="G249" s="206">
        <v>4992</v>
      </c>
      <c r="H249" s="206">
        <v>249864</v>
      </c>
      <c r="I249" s="206">
        <f t="shared" si="69"/>
        <v>3272313</v>
      </c>
      <c r="J249" s="208">
        <v>2514</v>
      </c>
      <c r="K249" s="208">
        <v>1467420</v>
      </c>
      <c r="L249" s="206">
        <f t="shared" si="65"/>
        <v>1469934</v>
      </c>
      <c r="M249" s="208">
        <v>9159</v>
      </c>
      <c r="N249" s="208">
        <v>229301</v>
      </c>
      <c r="O249" s="208">
        <v>822808</v>
      </c>
      <c r="P249" s="206">
        <f t="shared" si="63"/>
        <v>121863</v>
      </c>
      <c r="Q249" s="207">
        <f t="shared" si="55"/>
        <v>12700</v>
      </c>
      <c r="R249" s="9">
        <f t="shared" ref="R249:R285" si="71">G249-G248</f>
        <v>-127</v>
      </c>
      <c r="S249" s="4"/>
      <c r="T249" s="213"/>
      <c r="U249" s="146">
        <f t="shared" si="67"/>
        <v>7.3328428441959137E-2</v>
      </c>
      <c r="V249" s="95">
        <f t="shared" si="70"/>
        <v>30569.969999999998</v>
      </c>
      <c r="W249" s="213">
        <f t="shared" si="66"/>
        <v>11547.142857142857</v>
      </c>
      <c r="X249" s="36">
        <f t="shared" si="59"/>
        <v>331.14285714285717</v>
      </c>
    </row>
    <row r="250" spans="1:24" x14ac:dyDescent="0.25">
      <c r="A250" s="158">
        <v>44138</v>
      </c>
      <c r="B250" s="16">
        <v>12145</v>
      </c>
      <c r="C250" s="16">
        <f t="shared" si="60"/>
        <v>1195276</v>
      </c>
      <c r="D250" s="205">
        <v>430</v>
      </c>
      <c r="E250" s="206">
        <f t="shared" si="68"/>
        <v>32047</v>
      </c>
      <c r="F250" s="207">
        <v>1009278</v>
      </c>
      <c r="G250" s="206">
        <v>4854</v>
      </c>
      <c r="H250" s="206">
        <v>30999</v>
      </c>
      <c r="I250" s="206">
        <f t="shared" si="69"/>
        <v>3303312</v>
      </c>
      <c r="J250" s="208">
        <v>2583</v>
      </c>
      <c r="K250" s="208">
        <v>1482833</v>
      </c>
      <c r="L250" s="206">
        <f t="shared" si="65"/>
        <v>1485416</v>
      </c>
      <c r="M250" s="208">
        <v>9211</v>
      </c>
      <c r="N250" s="208">
        <v>232229</v>
      </c>
      <c r="O250" s="208">
        <v>832741</v>
      </c>
      <c r="P250" s="206">
        <f t="shared" si="63"/>
        <v>121095</v>
      </c>
      <c r="Q250" s="207">
        <f t="shared" si="55"/>
        <v>11262</v>
      </c>
      <c r="R250" s="9">
        <f t="shared" si="71"/>
        <v>-138</v>
      </c>
      <c r="S250" s="4"/>
      <c r="T250" s="213"/>
      <c r="U250" s="146">
        <f t="shared" si="67"/>
        <v>7.0451697953356998E-2</v>
      </c>
      <c r="V250" s="95">
        <f t="shared" si="70"/>
        <v>31119.75</v>
      </c>
      <c r="W250" s="213">
        <f t="shared" si="66"/>
        <v>11238.142857142857</v>
      </c>
      <c r="X250" s="36">
        <f t="shared" si="59"/>
        <v>331.85714285714283</v>
      </c>
    </row>
    <row r="251" spans="1:24" x14ac:dyDescent="0.25">
      <c r="A251" s="158">
        <v>44139</v>
      </c>
      <c r="B251" s="16">
        <v>10652</v>
      </c>
      <c r="C251" s="16">
        <f t="shared" si="60"/>
        <v>1205928</v>
      </c>
      <c r="D251" s="205">
        <v>465</v>
      </c>
      <c r="E251" s="206">
        <f t="shared" si="68"/>
        <v>32512</v>
      </c>
      <c r="F251" s="207">
        <v>1017647</v>
      </c>
      <c r="G251" s="206">
        <v>4816</v>
      </c>
      <c r="H251" s="206">
        <v>36435</v>
      </c>
      <c r="I251" s="206">
        <f t="shared" si="69"/>
        <v>3339747</v>
      </c>
      <c r="J251" s="208">
        <v>2640</v>
      </c>
      <c r="K251" s="208">
        <v>1503103</v>
      </c>
      <c r="L251" s="206">
        <f t="shared" si="65"/>
        <v>1505743</v>
      </c>
      <c r="M251" s="208">
        <v>9251</v>
      </c>
      <c r="N251" s="208">
        <v>234718</v>
      </c>
      <c r="O251" s="208">
        <v>842950</v>
      </c>
      <c r="P251" s="206">
        <f t="shared" si="63"/>
        <v>119009</v>
      </c>
      <c r="Q251" s="207">
        <f t="shared" si="55"/>
        <v>8369</v>
      </c>
      <c r="R251" s="79">
        <f t="shared" si="71"/>
        <v>-38</v>
      </c>
      <c r="S251" s="4"/>
      <c r="T251" s="213"/>
      <c r="U251" s="146">
        <f t="shared" si="67"/>
        <v>6.6689782606965037E-2</v>
      </c>
      <c r="V251" s="95">
        <f t="shared" si="70"/>
        <v>31609.5</v>
      </c>
      <c r="W251" s="213">
        <f t="shared" si="66"/>
        <v>10770.714285714286</v>
      </c>
      <c r="X251" s="36">
        <f t="shared" si="59"/>
        <v>349</v>
      </c>
    </row>
    <row r="252" spans="1:24" x14ac:dyDescent="0.25">
      <c r="A252" s="158">
        <v>44140</v>
      </c>
      <c r="B252" s="16">
        <v>11100</v>
      </c>
      <c r="C252" s="16">
        <f t="shared" si="60"/>
        <v>1217028</v>
      </c>
      <c r="D252" s="205">
        <v>247</v>
      </c>
      <c r="E252" s="206">
        <f t="shared" si="68"/>
        <v>32759</v>
      </c>
      <c r="F252" s="207">
        <v>1030137</v>
      </c>
      <c r="G252" s="206">
        <v>4713</v>
      </c>
      <c r="H252" s="206">
        <v>28900</v>
      </c>
      <c r="I252" s="206">
        <f t="shared" si="69"/>
        <v>3368647</v>
      </c>
      <c r="J252" s="208">
        <v>2667</v>
      </c>
      <c r="K252" s="208">
        <v>1516132</v>
      </c>
      <c r="L252" s="206">
        <f t="shared" si="65"/>
        <v>1518799</v>
      </c>
      <c r="M252" s="208">
        <v>9294</v>
      </c>
      <c r="N252" s="208">
        <v>237018</v>
      </c>
      <c r="O252" s="208">
        <v>851916</v>
      </c>
      <c r="P252" s="206">
        <f t="shared" si="63"/>
        <v>118800</v>
      </c>
      <c r="Q252" s="207">
        <f t="shared" ref="Q252:Q285" si="72">F252-F251</f>
        <v>12490</v>
      </c>
      <c r="R252" s="79">
        <f t="shared" si="71"/>
        <v>-103</v>
      </c>
      <c r="S252" s="4"/>
      <c r="T252" s="213"/>
      <c r="U252" s="146">
        <f t="shared" si="67"/>
        <v>6.4021682112257394E-2</v>
      </c>
      <c r="V252" s="95">
        <f t="shared" si="70"/>
        <v>32081.039999999997</v>
      </c>
      <c r="W252" s="213">
        <f t="shared" si="66"/>
        <v>10461.142857142857</v>
      </c>
      <c r="X252" s="36">
        <f t="shared" si="59"/>
        <v>331.14285714285717</v>
      </c>
    </row>
    <row r="253" spans="1:24" x14ac:dyDescent="0.25">
      <c r="A253" s="158">
        <v>44141</v>
      </c>
      <c r="B253" s="16">
        <v>11786</v>
      </c>
      <c r="C253" s="16">
        <f t="shared" si="60"/>
        <v>1228814</v>
      </c>
      <c r="D253" s="205">
        <v>370</v>
      </c>
      <c r="E253" s="206">
        <f t="shared" si="68"/>
        <v>33129</v>
      </c>
      <c r="F253" s="207">
        <v>1042237</v>
      </c>
      <c r="G253" s="206">
        <v>4666</v>
      </c>
      <c r="H253" s="206">
        <v>34727</v>
      </c>
      <c r="I253" s="206">
        <f t="shared" si="69"/>
        <v>3403374</v>
      </c>
      <c r="J253" s="208">
        <v>2702</v>
      </c>
      <c r="K253" s="208">
        <v>1534460</v>
      </c>
      <c r="L253" s="206">
        <f t="shared" si="65"/>
        <v>1537162</v>
      </c>
      <c r="M253" s="208">
        <v>9349</v>
      </c>
      <c r="N253" s="208">
        <v>239488</v>
      </c>
      <c r="O253" s="208">
        <v>861070</v>
      </c>
      <c r="P253" s="206">
        <f t="shared" si="63"/>
        <v>118907</v>
      </c>
      <c r="Q253" s="207">
        <f t="shared" si="72"/>
        <v>12100</v>
      </c>
      <c r="R253" s="79">
        <f t="shared" si="71"/>
        <v>-47</v>
      </c>
      <c r="S253" s="4"/>
      <c r="T253" s="213"/>
      <c r="U253" s="146">
        <f t="shared" si="67"/>
        <v>6.1904856552011403E-2</v>
      </c>
      <c r="V253" s="95">
        <f t="shared" si="70"/>
        <v>32440.079999999998</v>
      </c>
      <c r="W253" s="213">
        <f t="shared" si="66"/>
        <v>10233.571428571429</v>
      </c>
      <c r="X253" s="36">
        <f t="shared" si="59"/>
        <v>334.14285714285717</v>
      </c>
    </row>
    <row r="254" spans="1:24" x14ac:dyDescent="0.25">
      <c r="A254" s="158">
        <v>44142</v>
      </c>
      <c r="B254" s="16">
        <v>8037</v>
      </c>
      <c r="C254" s="16">
        <f t="shared" si="60"/>
        <v>1236851</v>
      </c>
      <c r="D254" s="205">
        <v>212</v>
      </c>
      <c r="E254" s="206">
        <f t="shared" si="68"/>
        <v>33341</v>
      </c>
      <c r="F254" s="207">
        <v>1053313</v>
      </c>
      <c r="G254" s="206">
        <v>4593</v>
      </c>
      <c r="H254" s="206">
        <v>37062</v>
      </c>
      <c r="I254" s="206">
        <f t="shared" si="69"/>
        <v>3440436</v>
      </c>
      <c r="J254" s="208">
        <v>2727</v>
      </c>
      <c r="K254" s="208">
        <v>1559126</v>
      </c>
      <c r="L254" s="211">
        <f t="shared" si="65"/>
        <v>1561853</v>
      </c>
      <c r="M254" s="242">
        <v>9387</v>
      </c>
      <c r="N254" s="242">
        <v>240865</v>
      </c>
      <c r="O254" s="242">
        <v>866690</v>
      </c>
      <c r="P254" s="211">
        <f t="shared" si="63"/>
        <v>119909</v>
      </c>
      <c r="Q254" s="212">
        <f t="shared" si="72"/>
        <v>11076</v>
      </c>
      <c r="R254" s="134">
        <f t="shared" si="71"/>
        <v>-73</v>
      </c>
      <c r="S254" s="4"/>
      <c r="T254" s="213"/>
      <c r="U254" s="146">
        <f t="shared" si="67"/>
        <v>5.9924211002601709E-2</v>
      </c>
      <c r="V254" s="95">
        <f t="shared" si="70"/>
        <v>32717.67</v>
      </c>
      <c r="W254" s="213">
        <f t="shared" si="66"/>
        <v>9989.5714285714294</v>
      </c>
      <c r="X254" s="36">
        <f t="shared" si="59"/>
        <v>334.42857142857144</v>
      </c>
    </row>
    <row r="255" spans="1:24" x14ac:dyDescent="0.25">
      <c r="A255" s="158">
        <v>44143</v>
      </c>
      <c r="B255" s="16">
        <v>5331</v>
      </c>
      <c r="C255" s="16">
        <f t="shared" si="60"/>
        <v>1242182</v>
      </c>
      <c r="D255" s="205">
        <v>211</v>
      </c>
      <c r="E255" s="206">
        <f t="shared" si="68"/>
        <v>33552</v>
      </c>
      <c r="F255" s="207">
        <v>1062911</v>
      </c>
      <c r="G255" s="206">
        <v>4608</v>
      </c>
      <c r="H255" s="206">
        <v>14025</v>
      </c>
      <c r="I255" s="206">
        <f t="shared" si="69"/>
        <v>3454461</v>
      </c>
      <c r="J255" s="208">
        <v>2760</v>
      </c>
      <c r="K255" s="208">
        <v>1566231</v>
      </c>
      <c r="L255" s="206">
        <f t="shared" si="65"/>
        <v>1568991</v>
      </c>
      <c r="M255" s="208">
        <v>9403</v>
      </c>
      <c r="N255" s="208">
        <v>241673</v>
      </c>
      <c r="O255" s="208">
        <v>871132</v>
      </c>
      <c r="P255" s="206">
        <f t="shared" si="63"/>
        <v>119974</v>
      </c>
      <c r="Q255" s="207">
        <f t="shared" si="72"/>
        <v>9598</v>
      </c>
      <c r="R255" s="79">
        <f t="shared" si="71"/>
        <v>15</v>
      </c>
      <c r="S255" s="4"/>
      <c r="T255" s="213"/>
      <c r="U255" s="146">
        <f t="shared" si="67"/>
        <v>5.8497715871645706E-2</v>
      </c>
      <c r="V255" s="95">
        <f t="shared" si="70"/>
        <v>33069.03</v>
      </c>
      <c r="W255" s="213">
        <f t="shared" si="66"/>
        <v>9807</v>
      </c>
      <c r="X255" s="36">
        <f t="shared" si="59"/>
        <v>345.28571428571428</v>
      </c>
    </row>
    <row r="256" spans="1:24" x14ac:dyDescent="0.25">
      <c r="A256" s="158">
        <v>44144</v>
      </c>
      <c r="B256" s="16">
        <v>8317</v>
      </c>
      <c r="C256" s="16">
        <f t="shared" si="60"/>
        <v>1250499</v>
      </c>
      <c r="D256" s="205">
        <v>348</v>
      </c>
      <c r="E256" s="206">
        <f t="shared" si="68"/>
        <v>33900</v>
      </c>
      <c r="F256" s="207">
        <v>1073577</v>
      </c>
      <c r="G256" s="206">
        <v>4577</v>
      </c>
      <c r="H256" s="206">
        <v>29570</v>
      </c>
      <c r="I256" s="206">
        <f t="shared" si="69"/>
        <v>3484031</v>
      </c>
      <c r="J256" s="208">
        <v>2798</v>
      </c>
      <c r="K256" s="208">
        <v>1581460</v>
      </c>
      <c r="L256" s="206">
        <f t="shared" si="65"/>
        <v>1584258</v>
      </c>
      <c r="M256" s="208">
        <v>9444</v>
      </c>
      <c r="N256" s="208">
        <v>243982</v>
      </c>
      <c r="O256" s="208">
        <v>878724</v>
      </c>
      <c r="P256" s="206">
        <f t="shared" si="63"/>
        <v>118349</v>
      </c>
      <c r="Q256" s="207">
        <f t="shared" si="72"/>
        <v>10666</v>
      </c>
      <c r="R256" s="79">
        <f t="shared" si="71"/>
        <v>-31</v>
      </c>
      <c r="S256" s="4"/>
      <c r="T256" s="213"/>
      <c r="U256" s="146">
        <f t="shared" si="67"/>
        <v>5.6940440238654889E-2</v>
      </c>
      <c r="V256" s="95">
        <f t="shared" si="70"/>
        <v>33498.269999999997</v>
      </c>
      <c r="W256" s="213">
        <f t="shared" si="66"/>
        <v>9624</v>
      </c>
      <c r="X256" s="36">
        <f t="shared" ref="X256:X285" si="73">AVERAGE(D250:D256)</f>
        <v>326.14285714285717</v>
      </c>
    </row>
    <row r="257" spans="1:24" x14ac:dyDescent="0.25">
      <c r="A257" s="158">
        <v>44145</v>
      </c>
      <c r="B257" s="4">
        <v>11977</v>
      </c>
      <c r="C257" s="16">
        <f t="shared" si="60"/>
        <v>1262476</v>
      </c>
      <c r="D257" s="4">
        <v>279</v>
      </c>
      <c r="E257" s="206">
        <f t="shared" si="68"/>
        <v>34179</v>
      </c>
      <c r="F257" s="207">
        <v>1081897</v>
      </c>
      <c r="G257" s="4">
        <v>4494</v>
      </c>
      <c r="H257" s="4">
        <v>31535</v>
      </c>
      <c r="I257" s="206">
        <f t="shared" si="69"/>
        <v>3515566</v>
      </c>
      <c r="J257" s="7">
        <v>2879</v>
      </c>
      <c r="K257" s="7">
        <v>1599337</v>
      </c>
      <c r="L257" s="206">
        <f t="shared" si="65"/>
        <v>1602216</v>
      </c>
      <c r="M257" s="4">
        <v>9481</v>
      </c>
      <c r="N257" s="4">
        <v>246898</v>
      </c>
      <c r="O257" s="4">
        <v>885833</v>
      </c>
      <c r="P257" s="206">
        <f t="shared" si="63"/>
        <v>120264</v>
      </c>
      <c r="Q257" s="207">
        <f t="shared" si="72"/>
        <v>8320</v>
      </c>
      <c r="R257" s="79">
        <f t="shared" si="71"/>
        <v>-83</v>
      </c>
      <c r="S257" s="4"/>
      <c r="T257" s="213"/>
      <c r="U257" s="146">
        <f t="shared" si="67"/>
        <v>5.6221324614566005E-2</v>
      </c>
      <c r="V257" s="95">
        <f t="shared" si="70"/>
        <v>33915.99</v>
      </c>
      <c r="W257" s="213">
        <f t="shared" si="66"/>
        <v>9600</v>
      </c>
      <c r="X257" s="36">
        <f t="shared" si="73"/>
        <v>304.57142857142856</v>
      </c>
    </row>
    <row r="258" spans="1:24" x14ac:dyDescent="0.25">
      <c r="A258" s="158">
        <v>44146</v>
      </c>
      <c r="B258" s="4">
        <v>10880</v>
      </c>
      <c r="C258" s="16">
        <f t="shared" si="60"/>
        <v>1273356</v>
      </c>
      <c r="D258" s="4">
        <v>348</v>
      </c>
      <c r="E258" s="206">
        <f t="shared" si="68"/>
        <v>34527</v>
      </c>
      <c r="F258" s="198">
        <v>1089529</v>
      </c>
      <c r="G258" s="4">
        <v>4418</v>
      </c>
      <c r="H258" s="4">
        <v>56473</v>
      </c>
      <c r="I258" s="206">
        <f t="shared" si="69"/>
        <v>3572039</v>
      </c>
      <c r="J258" s="7">
        <v>2939</v>
      </c>
      <c r="K258" s="7">
        <v>1635003</v>
      </c>
      <c r="L258" s="206">
        <f t="shared" si="65"/>
        <v>1637942</v>
      </c>
      <c r="M258" s="4">
        <v>9521</v>
      </c>
      <c r="N258" s="4">
        <v>249148</v>
      </c>
      <c r="O258" s="4">
        <v>892532</v>
      </c>
      <c r="P258" s="206">
        <f t="shared" si="63"/>
        <v>122155</v>
      </c>
      <c r="Q258" s="207">
        <f t="shared" si="72"/>
        <v>7632</v>
      </c>
      <c r="R258" s="79">
        <f t="shared" si="71"/>
        <v>-76</v>
      </c>
      <c r="S258" s="4"/>
      <c r="T258" s="213"/>
      <c r="U258" s="146">
        <f t="shared" si="67"/>
        <v>5.5913785897665533E-2</v>
      </c>
      <c r="V258" s="95">
        <f t="shared" si="70"/>
        <v>34314</v>
      </c>
      <c r="W258" s="213">
        <f t="shared" si="66"/>
        <v>9632.5714285714294</v>
      </c>
      <c r="X258" s="36">
        <f t="shared" si="73"/>
        <v>287.85714285714283</v>
      </c>
    </row>
    <row r="259" spans="1:24" x14ac:dyDescent="0.25">
      <c r="A259" s="158">
        <v>44147</v>
      </c>
      <c r="B259" s="4">
        <v>11163</v>
      </c>
      <c r="C259" s="16">
        <f t="shared" si="60"/>
        <v>1284519</v>
      </c>
      <c r="D259" s="4">
        <v>250</v>
      </c>
      <c r="E259" s="206">
        <f t="shared" si="68"/>
        <v>34777</v>
      </c>
      <c r="F259" s="198">
        <v>1100180</v>
      </c>
      <c r="G259" s="4">
        <v>4397</v>
      </c>
      <c r="H259" s="4">
        <v>31520</v>
      </c>
      <c r="I259" s="206">
        <f t="shared" si="69"/>
        <v>3603559</v>
      </c>
      <c r="J259" s="7">
        <v>2991</v>
      </c>
      <c r="K259" s="7">
        <v>1655824</v>
      </c>
      <c r="L259" s="206">
        <f t="shared" si="65"/>
        <v>1658815</v>
      </c>
      <c r="M259" s="4">
        <v>9553</v>
      </c>
      <c r="N259" s="4">
        <v>251515</v>
      </c>
      <c r="O259" s="4">
        <v>901700</v>
      </c>
      <c r="P259" s="206">
        <f t="shared" si="63"/>
        <v>121751</v>
      </c>
      <c r="Q259" s="207">
        <f t="shared" si="72"/>
        <v>10651</v>
      </c>
      <c r="R259" s="79">
        <f t="shared" si="71"/>
        <v>-21</v>
      </c>
      <c r="S259" s="4"/>
      <c r="T259" s="213"/>
      <c r="U259" s="146">
        <f t="shared" si="67"/>
        <v>5.5455585245368227E-2</v>
      </c>
      <c r="V259" s="95">
        <f t="shared" si="70"/>
        <v>34715.369999999995</v>
      </c>
      <c r="W259" s="213">
        <f t="shared" si="66"/>
        <v>9641.5714285714294</v>
      </c>
      <c r="X259" s="36">
        <f t="shared" si="73"/>
        <v>288.28571428571428</v>
      </c>
    </row>
    <row r="260" spans="1:24" x14ac:dyDescent="0.25">
      <c r="A260" s="158">
        <v>44148</v>
      </c>
      <c r="B260" s="4">
        <v>11859</v>
      </c>
      <c r="C260" s="16">
        <f t="shared" ref="C260:C285" si="74">C259+B260</f>
        <v>1296378</v>
      </c>
      <c r="D260" s="4">
        <v>264</v>
      </c>
      <c r="E260" s="16">
        <f t="shared" si="68"/>
        <v>35041</v>
      </c>
      <c r="F260" s="198">
        <v>1110477</v>
      </c>
      <c r="G260" s="4">
        <v>4381</v>
      </c>
      <c r="H260" s="4">
        <v>31738</v>
      </c>
      <c r="I260" s="16">
        <f t="shared" si="69"/>
        <v>3635297</v>
      </c>
      <c r="J260" s="210">
        <v>3104</v>
      </c>
      <c r="K260" s="210">
        <v>1671421</v>
      </c>
      <c r="L260" s="206">
        <f t="shared" si="65"/>
        <v>1674525</v>
      </c>
      <c r="M260" s="9">
        <v>9613</v>
      </c>
      <c r="N260" s="9">
        <v>253981</v>
      </c>
      <c r="O260" s="9">
        <v>910204</v>
      </c>
      <c r="P260" s="206">
        <f t="shared" si="63"/>
        <v>122580</v>
      </c>
      <c r="Q260" s="207">
        <f t="shared" si="72"/>
        <v>10297</v>
      </c>
      <c r="R260" s="79">
        <f t="shared" si="71"/>
        <v>-16</v>
      </c>
      <c r="S260" s="4"/>
      <c r="T260" s="213"/>
      <c r="U260" s="146">
        <f t="shared" si="67"/>
        <v>5.4983097523302958E-2</v>
      </c>
      <c r="V260" s="95">
        <f t="shared" si="70"/>
        <v>35007.72</v>
      </c>
      <c r="W260" s="213">
        <f t="shared" si="66"/>
        <v>9652</v>
      </c>
      <c r="X260" s="36">
        <f t="shared" si="73"/>
        <v>273.14285714285717</v>
      </c>
    </row>
    <row r="261" spans="1:24" x14ac:dyDescent="0.25">
      <c r="A261" s="158">
        <v>44149</v>
      </c>
      <c r="B261" s="4">
        <v>8468</v>
      </c>
      <c r="C261" s="16">
        <f t="shared" si="74"/>
        <v>1304846</v>
      </c>
      <c r="D261" s="4">
        <v>262</v>
      </c>
      <c r="E261" s="16">
        <f t="shared" si="68"/>
        <v>35303</v>
      </c>
      <c r="F261" s="198">
        <v>1119366</v>
      </c>
      <c r="G261" s="4">
        <v>4346</v>
      </c>
      <c r="H261" s="4">
        <v>25314</v>
      </c>
      <c r="I261" s="16">
        <f t="shared" si="69"/>
        <v>3660611</v>
      </c>
      <c r="J261" s="9">
        <v>3156</v>
      </c>
      <c r="K261" s="9">
        <v>1683861</v>
      </c>
      <c r="L261" s="206">
        <f t="shared" si="65"/>
        <v>1687017</v>
      </c>
      <c r="M261" s="9">
        <v>9646</v>
      </c>
      <c r="N261" s="9">
        <v>255493</v>
      </c>
      <c r="O261" s="9">
        <v>915339</v>
      </c>
      <c r="P261" s="206">
        <f t="shared" si="63"/>
        <v>124368</v>
      </c>
      <c r="Q261" s="207">
        <f t="shared" si="72"/>
        <v>8889</v>
      </c>
      <c r="R261" s="79">
        <f t="shared" si="71"/>
        <v>-35</v>
      </c>
      <c r="S261" s="4"/>
      <c r="T261" s="213"/>
      <c r="U261" s="146">
        <f t="shared" si="67"/>
        <v>5.497428550407446E-2</v>
      </c>
      <c r="V261" s="95">
        <f t="shared" si="70"/>
        <v>35205.99</v>
      </c>
      <c r="W261" s="213">
        <f t="shared" si="66"/>
        <v>9713.5714285714294</v>
      </c>
      <c r="X261" s="36">
        <f t="shared" si="73"/>
        <v>280.28571428571428</v>
      </c>
    </row>
    <row r="262" spans="1:24" x14ac:dyDescent="0.25">
      <c r="A262" s="158">
        <v>44150</v>
      </c>
      <c r="B262" s="16">
        <v>5645</v>
      </c>
      <c r="C262" s="16">
        <f t="shared" si="74"/>
        <v>1310491</v>
      </c>
      <c r="D262" s="4">
        <v>128</v>
      </c>
      <c r="E262" s="16">
        <f t="shared" si="68"/>
        <v>35431</v>
      </c>
      <c r="F262" s="198">
        <v>1129102</v>
      </c>
      <c r="G262" s="4">
        <v>4365</v>
      </c>
      <c r="H262" s="4">
        <v>17718</v>
      </c>
      <c r="I262" s="16">
        <f t="shared" si="69"/>
        <v>3678329</v>
      </c>
      <c r="J262" s="9">
        <v>3168</v>
      </c>
      <c r="K262" s="9">
        <v>1693448</v>
      </c>
      <c r="L262" s="206">
        <f t="shared" si="65"/>
        <v>1696616</v>
      </c>
      <c r="M262" s="9">
        <v>9672</v>
      </c>
      <c r="N262" s="9">
        <v>256696</v>
      </c>
      <c r="O262" s="9">
        <v>918729</v>
      </c>
      <c r="P262" s="206">
        <f t="shared" si="63"/>
        <v>125394</v>
      </c>
      <c r="Q262" s="207">
        <f t="shared" si="72"/>
        <v>9736</v>
      </c>
      <c r="R262" s="79">
        <f t="shared" si="71"/>
        <v>19</v>
      </c>
      <c r="S262" s="4"/>
      <c r="T262" s="218">
        <v>2.7E-2</v>
      </c>
      <c r="U262" s="146">
        <f t="shared" si="67"/>
        <v>5.499113656452919E-2</v>
      </c>
      <c r="V262" s="95">
        <f t="shared" si="70"/>
        <v>35493.93</v>
      </c>
      <c r="W262" s="213">
        <f t="shared" si="66"/>
        <v>9758.4285714285706</v>
      </c>
      <c r="X262" s="36">
        <f t="shared" si="73"/>
        <v>268.42857142857144</v>
      </c>
    </row>
    <row r="263" spans="1:24" x14ac:dyDescent="0.25">
      <c r="A263" s="158">
        <v>44151</v>
      </c>
      <c r="B263" s="4">
        <v>7893</v>
      </c>
      <c r="C263" s="16">
        <f t="shared" si="74"/>
        <v>1318384</v>
      </c>
      <c r="D263" s="4">
        <v>292</v>
      </c>
      <c r="E263" s="16">
        <f t="shared" si="68"/>
        <v>35723</v>
      </c>
      <c r="F263" s="198">
        <v>1140196</v>
      </c>
      <c r="G263" s="4">
        <v>4322</v>
      </c>
      <c r="H263" s="4">
        <v>21572</v>
      </c>
      <c r="I263" s="16">
        <f t="shared" si="69"/>
        <v>3699901</v>
      </c>
      <c r="J263" s="7">
        <v>3225</v>
      </c>
      <c r="K263" s="7">
        <v>1704129</v>
      </c>
      <c r="L263" s="206">
        <f t="shared" si="65"/>
        <v>1707354</v>
      </c>
      <c r="M263" s="4">
        <v>9692</v>
      </c>
      <c r="N263" s="4">
        <v>258870</v>
      </c>
      <c r="O263" s="4">
        <v>926820</v>
      </c>
      <c r="P263" s="206">
        <f t="shared" si="63"/>
        <v>123002</v>
      </c>
      <c r="Q263" s="207">
        <f t="shared" si="72"/>
        <v>11094</v>
      </c>
      <c r="R263" s="79">
        <f t="shared" si="71"/>
        <v>-43</v>
      </c>
      <c r="S263" s="4"/>
      <c r="T263" s="218">
        <v>2.7E-2</v>
      </c>
      <c r="U263" s="146">
        <f t="shared" si="67"/>
        <v>5.4286328897504114E-2</v>
      </c>
      <c r="V263" s="95">
        <f t="shared" si="70"/>
        <v>35858.28</v>
      </c>
      <c r="W263" s="213">
        <f t="shared" si="66"/>
        <v>9697.8571428571431</v>
      </c>
      <c r="X263" s="36">
        <f t="shared" si="73"/>
        <v>260.42857142857144</v>
      </c>
    </row>
    <row r="264" spans="1:24" x14ac:dyDescent="0.25">
      <c r="A264" s="158">
        <v>44152</v>
      </c>
      <c r="B264" s="4">
        <v>10621</v>
      </c>
      <c r="C264" s="16">
        <f t="shared" si="74"/>
        <v>1329005</v>
      </c>
      <c r="D264" s="4">
        <v>379</v>
      </c>
      <c r="E264" s="16">
        <f t="shared" si="68"/>
        <v>36102</v>
      </c>
      <c r="F264" s="198">
        <v>1148833</v>
      </c>
      <c r="G264" s="4">
        <v>4379</v>
      </c>
      <c r="H264" s="4">
        <v>34573</v>
      </c>
      <c r="I264" s="16">
        <f t="shared" si="69"/>
        <v>3734474</v>
      </c>
      <c r="J264" s="7">
        <v>3279</v>
      </c>
      <c r="K264" s="7">
        <v>1716729</v>
      </c>
      <c r="L264" s="206">
        <f t="shared" si="65"/>
        <v>1720008</v>
      </c>
      <c r="M264" s="4">
        <v>9722</v>
      </c>
      <c r="N264" s="4">
        <v>261348</v>
      </c>
      <c r="O264" s="4">
        <v>934997</v>
      </c>
      <c r="P264" s="206">
        <f t="shared" si="63"/>
        <v>122938</v>
      </c>
      <c r="Q264" s="207">
        <f t="shared" si="72"/>
        <v>8637</v>
      </c>
      <c r="R264" s="79">
        <f t="shared" si="71"/>
        <v>57</v>
      </c>
      <c r="S264" s="4"/>
      <c r="T264" s="218">
        <v>2.7E-2</v>
      </c>
      <c r="U264" s="146">
        <f t="shared" si="67"/>
        <v>5.2697239393065691E-2</v>
      </c>
      <c r="V264" s="95">
        <f t="shared" si="70"/>
        <v>36177.839999999997</v>
      </c>
      <c r="W264" s="213">
        <f t="shared" si="66"/>
        <v>9504.1428571428569</v>
      </c>
      <c r="X264" s="36">
        <f t="shared" si="73"/>
        <v>274.71428571428572</v>
      </c>
    </row>
    <row r="265" spans="1:24" x14ac:dyDescent="0.25">
      <c r="A265" s="158">
        <v>44153</v>
      </c>
      <c r="B265" s="4">
        <v>10332</v>
      </c>
      <c r="C265" s="16">
        <f t="shared" si="74"/>
        <v>1339337</v>
      </c>
      <c r="D265" s="4">
        <v>241</v>
      </c>
      <c r="E265" s="16">
        <f t="shared" si="68"/>
        <v>36343</v>
      </c>
      <c r="F265" s="198">
        <v>1156474</v>
      </c>
      <c r="G265" s="4">
        <v>4267</v>
      </c>
      <c r="H265" s="4">
        <v>34573</v>
      </c>
      <c r="I265" s="16">
        <f t="shared" si="69"/>
        <v>3769047</v>
      </c>
      <c r="J265" s="7">
        <v>3346</v>
      </c>
      <c r="K265" s="7">
        <v>1734731</v>
      </c>
      <c r="L265" s="206">
        <f t="shared" si="65"/>
        <v>1738077</v>
      </c>
      <c r="M265" s="4">
        <v>9766</v>
      </c>
      <c r="N265" s="4">
        <v>264014</v>
      </c>
      <c r="O265" s="4">
        <v>943339</v>
      </c>
      <c r="P265" s="206">
        <f t="shared" si="63"/>
        <v>122218</v>
      </c>
      <c r="Q265" s="207">
        <f t="shared" si="72"/>
        <v>7641</v>
      </c>
      <c r="R265" s="79">
        <f t="shared" si="71"/>
        <v>-112</v>
      </c>
      <c r="S265" s="4"/>
      <c r="T265" s="218">
        <v>2.7E-2</v>
      </c>
      <c r="U265" s="146">
        <f t="shared" si="67"/>
        <v>5.1816616876977056E-2</v>
      </c>
      <c r="V265" s="95">
        <f t="shared" si="70"/>
        <v>36510.839999999997</v>
      </c>
      <c r="W265" s="213">
        <f t="shared" si="66"/>
        <v>9425.8571428571431</v>
      </c>
      <c r="X265" s="36">
        <f t="shared" si="73"/>
        <v>259.42857142857144</v>
      </c>
    </row>
    <row r="266" spans="1:24" x14ac:dyDescent="0.25">
      <c r="A266" s="158">
        <v>44154</v>
      </c>
      <c r="B266" s="4">
        <v>10097</v>
      </c>
      <c r="C266" s="16">
        <f t="shared" si="74"/>
        <v>1349434</v>
      </c>
      <c r="D266" s="4">
        <v>184</v>
      </c>
      <c r="E266" s="16">
        <f t="shared" si="68"/>
        <v>36527</v>
      </c>
      <c r="F266" s="198">
        <v>1167514</v>
      </c>
      <c r="G266" s="4">
        <v>4292</v>
      </c>
      <c r="H266" s="4">
        <v>48691</v>
      </c>
      <c r="I266" s="16">
        <f t="shared" si="69"/>
        <v>3817738</v>
      </c>
      <c r="J266" s="7">
        <v>3474</v>
      </c>
      <c r="K266" s="7">
        <v>1767560</v>
      </c>
      <c r="L266" s="206">
        <f t="shared" si="65"/>
        <v>1771034</v>
      </c>
      <c r="M266" s="4">
        <v>9802</v>
      </c>
      <c r="N266" s="4">
        <v>266642</v>
      </c>
      <c r="O266" s="4">
        <v>951081</v>
      </c>
      <c r="P266" s="206">
        <f t="shared" si="63"/>
        <v>121909</v>
      </c>
      <c r="Q266" s="207">
        <f t="shared" si="72"/>
        <v>11040</v>
      </c>
      <c r="R266" s="79">
        <f t="shared" si="71"/>
        <v>25</v>
      </c>
      <c r="S266" s="4"/>
      <c r="T266" s="218">
        <v>2.7E-2</v>
      </c>
      <c r="U266" s="146">
        <f t="shared" si="67"/>
        <v>5.0536426475591249E-2</v>
      </c>
      <c r="V266" s="95">
        <f t="shared" si="70"/>
        <v>36864.42</v>
      </c>
      <c r="W266" s="213">
        <f t="shared" si="66"/>
        <v>9273.5714285714294</v>
      </c>
      <c r="X266" s="36">
        <f t="shared" si="73"/>
        <v>250</v>
      </c>
    </row>
    <row r="267" spans="1:24" x14ac:dyDescent="0.25">
      <c r="A267" s="158">
        <v>44155</v>
      </c>
      <c r="B267" s="4">
        <v>9608</v>
      </c>
      <c r="C267" s="16">
        <f t="shared" si="74"/>
        <v>1359042</v>
      </c>
      <c r="D267" s="4">
        <v>261</v>
      </c>
      <c r="E267" s="16">
        <f t="shared" si="68"/>
        <v>36788</v>
      </c>
      <c r="F267" s="198">
        <v>1177819</v>
      </c>
      <c r="G267" s="4">
        <v>4187</v>
      </c>
      <c r="H267" s="4">
        <v>37816</v>
      </c>
      <c r="I267" s="16">
        <f t="shared" si="69"/>
        <v>3855554</v>
      </c>
      <c r="J267" s="7">
        <v>3601</v>
      </c>
      <c r="K267" s="7">
        <v>1789964</v>
      </c>
      <c r="L267" s="206">
        <f t="shared" si="65"/>
        <v>1793565</v>
      </c>
      <c r="M267" s="4">
        <v>9840</v>
      </c>
      <c r="N267" s="4">
        <v>268940</v>
      </c>
      <c r="O267" s="4">
        <v>957937</v>
      </c>
      <c r="P267" s="206">
        <f t="shared" si="63"/>
        <v>122325</v>
      </c>
      <c r="Q267" s="207">
        <f t="shared" si="72"/>
        <v>10305</v>
      </c>
      <c r="R267" s="79">
        <f t="shared" si="71"/>
        <v>-105</v>
      </c>
      <c r="S267" s="4"/>
      <c r="T267" s="218">
        <v>2.7E-2</v>
      </c>
      <c r="U267" s="146">
        <f t="shared" si="67"/>
        <v>4.8337753340460886E-2</v>
      </c>
      <c r="V267" s="95">
        <f t="shared" si="70"/>
        <v>37105.53</v>
      </c>
      <c r="W267" s="213">
        <f t="shared" si="66"/>
        <v>8952</v>
      </c>
      <c r="X267" s="36">
        <f t="shared" si="73"/>
        <v>249.57142857142858</v>
      </c>
    </row>
    <row r="268" spans="1:24" x14ac:dyDescent="0.25">
      <c r="A268" s="158">
        <v>44156</v>
      </c>
      <c r="B268" s="4">
        <v>7140</v>
      </c>
      <c r="C268" s="16">
        <f t="shared" si="74"/>
        <v>1366182</v>
      </c>
      <c r="D268" s="4">
        <v>112</v>
      </c>
      <c r="E268" s="16">
        <f t="shared" si="68"/>
        <v>36900</v>
      </c>
      <c r="F268" s="198">
        <v>1187053</v>
      </c>
      <c r="G268" s="4">
        <v>4132</v>
      </c>
      <c r="H268" s="4">
        <v>39055</v>
      </c>
      <c r="I268" s="16">
        <v>3661948</v>
      </c>
      <c r="J268" s="7">
        <v>3625</v>
      </c>
      <c r="K268" s="7">
        <v>1815364</v>
      </c>
      <c r="L268" s="206">
        <f t="shared" si="65"/>
        <v>1818989</v>
      </c>
      <c r="M268" s="4">
        <v>9862</v>
      </c>
      <c r="N268" s="4">
        <v>270149</v>
      </c>
      <c r="O268" s="4">
        <v>962192</v>
      </c>
      <c r="P268" s="206">
        <f t="shared" ref="P268:P284" si="75">C268-M268-N268-O268</f>
        <v>123979</v>
      </c>
      <c r="Q268" s="207">
        <f t="shared" si="72"/>
        <v>9234</v>
      </c>
      <c r="R268" s="79">
        <f t="shared" si="71"/>
        <v>-55</v>
      </c>
      <c r="S268" s="4"/>
      <c r="T268" s="218">
        <v>2.7E-2</v>
      </c>
      <c r="U268" s="146">
        <f t="shared" si="67"/>
        <v>4.7006313388706408E-2</v>
      </c>
      <c r="V268" s="95">
        <f t="shared" si="70"/>
        <v>37265.46</v>
      </c>
      <c r="W268" s="213">
        <f t="shared" si="66"/>
        <v>8762.2857142857138</v>
      </c>
      <c r="X268" s="36">
        <f t="shared" si="73"/>
        <v>228.14285714285714</v>
      </c>
    </row>
    <row r="269" spans="1:24" x14ac:dyDescent="0.25">
      <c r="A269" s="158">
        <v>44157</v>
      </c>
      <c r="B269" s="4">
        <v>4184</v>
      </c>
      <c r="C269" s="16">
        <f t="shared" si="74"/>
        <v>1370366</v>
      </c>
      <c r="D269" s="4">
        <v>100</v>
      </c>
      <c r="E269" s="16">
        <f t="shared" si="68"/>
        <v>37000</v>
      </c>
      <c r="F269" s="198">
        <v>1195492</v>
      </c>
      <c r="G269" s="4">
        <v>4245</v>
      </c>
      <c r="H269" s="4">
        <v>15740</v>
      </c>
      <c r="I269" s="4">
        <v>3677688</v>
      </c>
      <c r="J269" s="7">
        <v>3691</v>
      </c>
      <c r="K269" s="7">
        <v>1823849</v>
      </c>
      <c r="L269" s="206">
        <f t="shared" si="65"/>
        <v>1827540</v>
      </c>
      <c r="M269" s="4">
        <v>9876</v>
      </c>
      <c r="N269" s="4">
        <v>270893</v>
      </c>
      <c r="O269" s="4">
        <v>965274</v>
      </c>
      <c r="P269" s="206">
        <f t="shared" si="75"/>
        <v>124323</v>
      </c>
      <c r="Q269" s="207">
        <f t="shared" si="72"/>
        <v>8439</v>
      </c>
      <c r="R269" s="79">
        <f t="shared" si="71"/>
        <v>113</v>
      </c>
      <c r="S269" s="4"/>
      <c r="T269" s="218">
        <v>2.7E-2</v>
      </c>
      <c r="U269" s="146">
        <f t="shared" si="67"/>
        <v>4.5688982221167483E-2</v>
      </c>
      <c r="V269" s="95">
        <f t="shared" si="70"/>
        <v>37514.97</v>
      </c>
      <c r="W269" s="213">
        <f t="shared" si="66"/>
        <v>8553.5714285714294</v>
      </c>
      <c r="X269" s="36">
        <f t="shared" si="73"/>
        <v>224.14285714285714</v>
      </c>
    </row>
    <row r="270" spans="1:24" x14ac:dyDescent="0.25">
      <c r="A270" s="158">
        <v>44158</v>
      </c>
      <c r="B270" s="4">
        <v>4265</v>
      </c>
      <c r="C270" s="16">
        <f t="shared" si="74"/>
        <v>1374631</v>
      </c>
      <c r="D270" s="4">
        <v>119</v>
      </c>
      <c r="E270" s="16">
        <f t="shared" si="68"/>
        <v>37119</v>
      </c>
      <c r="F270" s="198">
        <v>1203800</v>
      </c>
      <c r="G270" s="4">
        <v>4165</v>
      </c>
      <c r="H270" s="4">
        <v>13149</v>
      </c>
      <c r="I270" s="4">
        <f t="shared" ref="I270:I285" si="76">I269+H270</f>
        <v>3690837</v>
      </c>
      <c r="J270" s="7">
        <v>3798</v>
      </c>
      <c r="K270" s="7">
        <v>1830584</v>
      </c>
      <c r="L270" s="206">
        <f t="shared" si="65"/>
        <v>1834382</v>
      </c>
      <c r="M270" s="4">
        <v>9894</v>
      </c>
      <c r="N270" s="4">
        <v>272054</v>
      </c>
      <c r="O270" s="4">
        <v>972396</v>
      </c>
      <c r="P270" s="206">
        <f t="shared" si="75"/>
        <v>120287</v>
      </c>
      <c r="Q270" s="207">
        <f t="shared" si="72"/>
        <v>8308</v>
      </c>
      <c r="R270" s="79">
        <f t="shared" si="71"/>
        <v>-80</v>
      </c>
      <c r="S270" s="4"/>
      <c r="T270" s="218">
        <v>2.7E-2</v>
      </c>
      <c r="U270" s="146">
        <f t="shared" si="67"/>
        <v>4.2663594218376434E-2</v>
      </c>
      <c r="V270" s="95">
        <f t="shared" si="70"/>
        <v>37874.28</v>
      </c>
      <c r="W270" s="213">
        <f t="shared" si="66"/>
        <v>8035.2857142857147</v>
      </c>
      <c r="X270" s="36">
        <f t="shared" si="73"/>
        <v>199.42857142857142</v>
      </c>
    </row>
    <row r="271" spans="1:24" x14ac:dyDescent="0.25">
      <c r="A271" s="158">
        <v>44159</v>
      </c>
      <c r="B271" s="4">
        <v>7164</v>
      </c>
      <c r="C271" s="16">
        <f t="shared" si="74"/>
        <v>1381795</v>
      </c>
      <c r="D271" s="4">
        <v>311</v>
      </c>
      <c r="E271" s="16">
        <f t="shared" si="68"/>
        <v>37430</v>
      </c>
      <c r="F271" s="198">
        <v>1210634</v>
      </c>
      <c r="G271" s="4">
        <v>4148</v>
      </c>
      <c r="H271" s="4">
        <v>22043</v>
      </c>
      <c r="I271" s="4">
        <f t="shared" si="76"/>
        <v>3712880</v>
      </c>
      <c r="J271" s="9">
        <v>3828</v>
      </c>
      <c r="K271" s="9">
        <v>1842058</v>
      </c>
      <c r="L271" s="206">
        <f t="shared" si="65"/>
        <v>1845886</v>
      </c>
      <c r="M271" s="4">
        <v>9912</v>
      </c>
      <c r="N271" s="4">
        <v>273939</v>
      </c>
      <c r="O271" s="4">
        <v>979797</v>
      </c>
      <c r="P271" s="206">
        <f t="shared" si="75"/>
        <v>118147</v>
      </c>
      <c r="Q271" s="207">
        <f t="shared" si="72"/>
        <v>6834</v>
      </c>
      <c r="R271" s="79">
        <f t="shared" si="71"/>
        <v>-17</v>
      </c>
      <c r="S271" s="4"/>
      <c r="T271" s="218">
        <v>2.7E-2</v>
      </c>
      <c r="U271" s="146">
        <f t="shared" si="67"/>
        <v>3.9721445743244009E-2</v>
      </c>
      <c r="V271" s="95">
        <f t="shared" si="70"/>
        <v>38200.68</v>
      </c>
      <c r="W271" s="213">
        <f t="shared" si="66"/>
        <v>7541.4285714285716</v>
      </c>
      <c r="X271" s="36">
        <f t="shared" si="73"/>
        <v>189.71428571428572</v>
      </c>
    </row>
    <row r="272" spans="1:24" x14ac:dyDescent="0.25">
      <c r="A272" s="158">
        <v>44160</v>
      </c>
      <c r="B272" s="4">
        <v>8593</v>
      </c>
      <c r="C272" s="16">
        <f t="shared" si="74"/>
        <v>1390388</v>
      </c>
      <c r="D272" s="4">
        <v>280</v>
      </c>
      <c r="E272" s="16">
        <f t="shared" si="68"/>
        <v>37710</v>
      </c>
      <c r="F272" s="198">
        <v>1217284</v>
      </c>
      <c r="G272" s="4">
        <v>4039</v>
      </c>
      <c r="H272" s="4">
        <v>29437</v>
      </c>
      <c r="I272" s="4">
        <f t="shared" si="76"/>
        <v>3742317</v>
      </c>
      <c r="J272" s="9">
        <v>3872</v>
      </c>
      <c r="K272" s="9">
        <v>1855809</v>
      </c>
      <c r="L272" s="206">
        <f t="shared" si="65"/>
        <v>1859681</v>
      </c>
      <c r="M272" s="4">
        <v>9949</v>
      </c>
      <c r="N272" s="4">
        <v>275968</v>
      </c>
      <c r="O272" s="4">
        <v>986401</v>
      </c>
      <c r="P272" s="206">
        <f t="shared" si="75"/>
        <v>118070</v>
      </c>
      <c r="Q272" s="207">
        <f t="shared" si="72"/>
        <v>6650</v>
      </c>
      <c r="R272" s="79">
        <f t="shared" si="71"/>
        <v>-109</v>
      </c>
      <c r="S272" s="4"/>
      <c r="T272" s="218">
        <v>2.7E-2</v>
      </c>
      <c r="U272" s="146">
        <f t="shared" si="67"/>
        <v>3.8116620387549961E-2</v>
      </c>
      <c r="V272" s="95">
        <f t="shared" si="70"/>
        <v>38535.57</v>
      </c>
      <c r="W272" s="213">
        <f t="shared" si="66"/>
        <v>7293</v>
      </c>
      <c r="X272" s="36">
        <f t="shared" si="73"/>
        <v>195.28571428571428</v>
      </c>
    </row>
    <row r="273" spans="1:24" x14ac:dyDescent="0.25">
      <c r="A273" s="158">
        <v>44161</v>
      </c>
      <c r="B273" s="4">
        <v>9043</v>
      </c>
      <c r="C273" s="16">
        <f t="shared" si="74"/>
        <v>1399431</v>
      </c>
      <c r="D273" s="4">
        <v>229</v>
      </c>
      <c r="E273" s="16">
        <f t="shared" si="68"/>
        <v>37939</v>
      </c>
      <c r="F273" s="198">
        <v>1226662</v>
      </c>
      <c r="G273" s="4">
        <v>3960</v>
      </c>
      <c r="H273" s="4">
        <v>32781</v>
      </c>
      <c r="I273" s="4">
        <f t="shared" si="76"/>
        <v>3775098</v>
      </c>
      <c r="J273" s="9">
        <v>3941</v>
      </c>
      <c r="K273" s="9">
        <v>1871509</v>
      </c>
      <c r="L273" s="206">
        <f t="shared" si="65"/>
        <v>1875450</v>
      </c>
      <c r="M273" s="4">
        <v>9979</v>
      </c>
      <c r="N273" s="4">
        <v>278371</v>
      </c>
      <c r="O273" s="4">
        <v>992925</v>
      </c>
      <c r="P273" s="206">
        <f t="shared" si="75"/>
        <v>118156</v>
      </c>
      <c r="Q273" s="207">
        <f t="shared" si="72"/>
        <v>9378</v>
      </c>
      <c r="R273" s="79">
        <f t="shared" si="71"/>
        <v>-79</v>
      </c>
      <c r="S273" s="4"/>
      <c r="T273" s="218">
        <v>2.7E-2</v>
      </c>
      <c r="U273" s="146">
        <f t="shared" si="67"/>
        <v>3.7050348516489133E-2</v>
      </c>
      <c r="V273" s="95">
        <f t="shared" si="70"/>
        <v>38891.339999999997</v>
      </c>
      <c r="W273" s="213">
        <f t="shared" si="66"/>
        <v>7142.4285714285716</v>
      </c>
      <c r="X273" s="36">
        <f t="shared" si="73"/>
        <v>201.71428571428572</v>
      </c>
    </row>
    <row r="274" spans="1:24" x14ac:dyDescent="0.25">
      <c r="A274" s="158">
        <v>44162</v>
      </c>
      <c r="B274" s="4">
        <v>7846</v>
      </c>
      <c r="C274" s="16">
        <f t="shared" si="74"/>
        <v>1407277</v>
      </c>
      <c r="D274" s="4">
        <v>275</v>
      </c>
      <c r="E274" s="16">
        <f t="shared" si="68"/>
        <v>38214</v>
      </c>
      <c r="F274" s="198">
        <v>1235257</v>
      </c>
      <c r="G274" s="4">
        <v>4120</v>
      </c>
      <c r="H274" s="4">
        <v>55323</v>
      </c>
      <c r="I274" s="4">
        <f t="shared" si="76"/>
        <v>3830421</v>
      </c>
      <c r="J274" s="7">
        <v>4020</v>
      </c>
      <c r="K274" s="9">
        <v>1912056</v>
      </c>
      <c r="L274" s="206">
        <f t="shared" si="65"/>
        <v>1916076</v>
      </c>
      <c r="M274" s="4">
        <v>10016</v>
      </c>
      <c r="N274" s="4">
        <v>280344</v>
      </c>
      <c r="O274" s="4">
        <v>999456</v>
      </c>
      <c r="P274" s="206">
        <f t="shared" si="75"/>
        <v>117461</v>
      </c>
      <c r="Q274" s="207">
        <f t="shared" si="72"/>
        <v>8595</v>
      </c>
      <c r="R274" s="79">
        <f t="shared" si="71"/>
        <v>160</v>
      </c>
      <c r="S274" s="4"/>
      <c r="T274" s="218">
        <v>2.7E-2</v>
      </c>
      <c r="U274" s="146">
        <f t="shared" si="67"/>
        <v>3.5491912685553503E-2</v>
      </c>
      <c r="V274" s="95">
        <f t="shared" si="70"/>
        <v>39145.379999999997</v>
      </c>
      <c r="W274" s="213">
        <f t="shared" si="66"/>
        <v>6890.7142857142853</v>
      </c>
      <c r="X274" s="36">
        <f t="shared" si="73"/>
        <v>203.71428571428572</v>
      </c>
    </row>
    <row r="275" spans="1:24" x14ac:dyDescent="0.25">
      <c r="A275" s="158">
        <v>44163</v>
      </c>
      <c r="B275" s="4">
        <v>6098</v>
      </c>
      <c r="C275" s="16">
        <f t="shared" si="74"/>
        <v>1413375</v>
      </c>
      <c r="D275" s="4">
        <v>106</v>
      </c>
      <c r="E275" s="16">
        <f t="shared" si="68"/>
        <v>38320</v>
      </c>
      <c r="F275" s="198">
        <v>1242877</v>
      </c>
      <c r="G275" s="4">
        <v>4021</v>
      </c>
      <c r="H275" s="4">
        <v>25472</v>
      </c>
      <c r="I275" s="4">
        <f t="shared" si="76"/>
        <v>3855893</v>
      </c>
      <c r="J275" s="7">
        <v>4105</v>
      </c>
      <c r="K275" s="9">
        <v>1926130</v>
      </c>
      <c r="L275" s="206">
        <f t="shared" si="65"/>
        <v>1930235</v>
      </c>
      <c r="M275" s="4">
        <v>10046</v>
      </c>
      <c r="N275" s="4">
        <v>281257</v>
      </c>
      <c r="O275" s="4">
        <v>1003512</v>
      </c>
      <c r="P275" s="206">
        <f t="shared" si="75"/>
        <v>118560</v>
      </c>
      <c r="Q275" s="207">
        <f t="shared" si="72"/>
        <v>7620</v>
      </c>
      <c r="R275" s="79">
        <f t="shared" si="71"/>
        <v>-99</v>
      </c>
      <c r="S275" s="4"/>
      <c r="T275" s="218">
        <v>2.7E-2</v>
      </c>
      <c r="U275" s="146">
        <f t="shared" si="67"/>
        <v>3.4543713795087333E-2</v>
      </c>
      <c r="V275" s="95">
        <f t="shared" si="70"/>
        <v>39314.729999999996</v>
      </c>
      <c r="W275" s="213">
        <f t="shared" si="66"/>
        <v>6741.8571428571431</v>
      </c>
      <c r="X275" s="36">
        <f t="shared" si="73"/>
        <v>202.85714285714286</v>
      </c>
    </row>
    <row r="276" spans="1:24" x14ac:dyDescent="0.25">
      <c r="A276" s="158">
        <v>44164</v>
      </c>
      <c r="B276" s="4">
        <v>5432</v>
      </c>
      <c r="C276" s="16">
        <f t="shared" si="74"/>
        <v>1418807</v>
      </c>
      <c r="D276" s="16">
        <v>151</v>
      </c>
      <c r="E276" s="16">
        <f t="shared" ref="E276:E285" si="77">E275+D276</f>
        <v>38471</v>
      </c>
      <c r="F276" s="198">
        <v>1249843</v>
      </c>
      <c r="G276" s="4">
        <v>4013</v>
      </c>
      <c r="H276" s="4">
        <v>17338</v>
      </c>
      <c r="I276" s="4">
        <f t="shared" si="76"/>
        <v>3873231</v>
      </c>
      <c r="J276" s="7">
        <v>4139</v>
      </c>
      <c r="K276" s="7">
        <v>1935553</v>
      </c>
      <c r="L276" s="206">
        <f t="shared" si="65"/>
        <v>1939692</v>
      </c>
      <c r="M276" s="4">
        <v>10067</v>
      </c>
      <c r="N276" s="4">
        <v>281995</v>
      </c>
      <c r="O276" s="4">
        <v>1006055</v>
      </c>
      <c r="P276" s="206">
        <f t="shared" si="75"/>
        <v>120690</v>
      </c>
      <c r="Q276" s="207">
        <f t="shared" si="72"/>
        <v>6966</v>
      </c>
      <c r="R276" s="79">
        <f t="shared" si="71"/>
        <v>-8</v>
      </c>
      <c r="S276" s="4"/>
      <c r="T276" s="218">
        <v>2.7E-2</v>
      </c>
      <c r="U276" s="146">
        <f t="shared" si="67"/>
        <v>3.5348950572328855E-2</v>
      </c>
      <c r="V276" s="95">
        <f t="shared" si="70"/>
        <v>39551.519999999997</v>
      </c>
      <c r="W276" s="213">
        <f t="shared" si="66"/>
        <v>6920.1428571428569</v>
      </c>
      <c r="X276" s="36">
        <f t="shared" si="73"/>
        <v>210.14285714285714</v>
      </c>
    </row>
    <row r="277" spans="1:24" x14ac:dyDescent="0.25">
      <c r="A277" s="158">
        <v>44165</v>
      </c>
      <c r="B277" s="4">
        <v>5726</v>
      </c>
      <c r="C277" s="16">
        <f t="shared" si="74"/>
        <v>1424533</v>
      </c>
      <c r="D277" s="4">
        <v>257</v>
      </c>
      <c r="E277" s="16">
        <f t="shared" si="77"/>
        <v>38728</v>
      </c>
      <c r="F277" s="198">
        <v>1257227</v>
      </c>
      <c r="G277" s="4">
        <v>4062</v>
      </c>
      <c r="H277" s="4">
        <v>19291</v>
      </c>
      <c r="I277" s="4">
        <f t="shared" si="76"/>
        <v>3892522</v>
      </c>
      <c r="J277" s="7">
        <v>4209</v>
      </c>
      <c r="K277" s="7">
        <v>1945524</v>
      </c>
      <c r="L277" s="206">
        <f t="shared" si="65"/>
        <v>1949733</v>
      </c>
      <c r="M277" s="4">
        <v>10089</v>
      </c>
      <c r="N277" s="4">
        <v>283567</v>
      </c>
      <c r="O277" s="4">
        <v>1009382</v>
      </c>
      <c r="P277" s="206">
        <f t="shared" si="75"/>
        <v>121495</v>
      </c>
      <c r="Q277" s="207">
        <f t="shared" si="72"/>
        <v>7384</v>
      </c>
      <c r="R277" s="79">
        <f t="shared" si="71"/>
        <v>49</v>
      </c>
      <c r="S277" s="4"/>
      <c r="T277" s="218">
        <v>2.7E-2</v>
      </c>
      <c r="U277" s="146">
        <f t="shared" si="67"/>
        <v>3.6302105801484179E-2</v>
      </c>
      <c r="V277" s="95">
        <f t="shared" si="70"/>
        <v>39870.15</v>
      </c>
      <c r="W277" s="213">
        <f t="shared" si="66"/>
        <v>7128.8571428571431</v>
      </c>
      <c r="X277" s="36">
        <f t="shared" si="73"/>
        <v>229.85714285714286</v>
      </c>
    </row>
    <row r="278" spans="1:24" x14ac:dyDescent="0.25">
      <c r="A278" s="158">
        <v>44166</v>
      </c>
      <c r="B278" s="4">
        <v>8037</v>
      </c>
      <c r="C278" s="16">
        <f t="shared" si="74"/>
        <v>1432570</v>
      </c>
      <c r="D278" s="4">
        <v>198</v>
      </c>
      <c r="E278" s="16">
        <f t="shared" si="77"/>
        <v>38926</v>
      </c>
      <c r="F278" s="198">
        <v>1263251</v>
      </c>
      <c r="G278" s="4">
        <v>3946</v>
      </c>
      <c r="H278" s="4">
        <v>33764</v>
      </c>
      <c r="I278" s="4">
        <f t="shared" si="76"/>
        <v>3926286</v>
      </c>
      <c r="J278" s="7">
        <v>4328</v>
      </c>
      <c r="K278" s="7">
        <v>1964346</v>
      </c>
      <c r="L278" s="206">
        <f t="shared" si="65"/>
        <v>1968674</v>
      </c>
      <c r="M278" s="4">
        <v>10120</v>
      </c>
      <c r="N278" s="4">
        <v>285518</v>
      </c>
      <c r="O278" s="4">
        <v>1015923</v>
      </c>
      <c r="P278" s="206">
        <f t="shared" si="75"/>
        <v>121009</v>
      </c>
      <c r="Q278" s="207">
        <f t="shared" si="72"/>
        <v>6024</v>
      </c>
      <c r="R278" s="79">
        <f t="shared" si="71"/>
        <v>-116</v>
      </c>
      <c r="S278" s="4"/>
      <c r="T278" s="218">
        <v>2.7E-2</v>
      </c>
      <c r="U278" s="146">
        <f t="shared" si="67"/>
        <v>3.6745682246642951E-2</v>
      </c>
      <c r="V278" s="95">
        <f t="shared" si="70"/>
        <v>40180.11</v>
      </c>
      <c r="W278" s="213">
        <f t="shared" si="66"/>
        <v>7253.5714285714284</v>
      </c>
      <c r="X278" s="36">
        <f t="shared" si="73"/>
        <v>213.71428571428572</v>
      </c>
    </row>
    <row r="279" spans="1:24" x14ac:dyDescent="0.25">
      <c r="A279" s="158">
        <v>44167</v>
      </c>
      <c r="B279" s="152">
        <v>7533</v>
      </c>
      <c r="C279" s="214">
        <f t="shared" si="74"/>
        <v>1440103</v>
      </c>
      <c r="D279" s="152">
        <v>228</v>
      </c>
      <c r="E279" s="214">
        <f t="shared" si="77"/>
        <v>39154</v>
      </c>
      <c r="F279" s="198">
        <v>1268358</v>
      </c>
      <c r="G279" s="152">
        <v>3983</v>
      </c>
      <c r="H279" s="152">
        <v>49474</v>
      </c>
      <c r="I279" s="152">
        <f t="shared" si="76"/>
        <v>3975760</v>
      </c>
      <c r="J279" s="215">
        <v>4476</v>
      </c>
      <c r="K279" s="215">
        <v>2000098</v>
      </c>
      <c r="L279" s="216">
        <f t="shared" si="65"/>
        <v>2004574</v>
      </c>
      <c r="M279" s="152">
        <v>10155</v>
      </c>
      <c r="N279" s="152">
        <v>287233</v>
      </c>
      <c r="O279" s="152">
        <v>1022204</v>
      </c>
      <c r="P279" s="216">
        <f t="shared" si="75"/>
        <v>120511</v>
      </c>
      <c r="Q279" s="216">
        <f t="shared" si="72"/>
        <v>5107</v>
      </c>
      <c r="R279" s="217">
        <f t="shared" si="71"/>
        <v>37</v>
      </c>
      <c r="S279" s="4"/>
      <c r="T279" s="218">
        <v>2.7E-2</v>
      </c>
      <c r="U279" s="146">
        <f t="shared" si="67"/>
        <v>3.5756206181296157E-2</v>
      </c>
      <c r="V279" s="95">
        <f t="shared" si="70"/>
        <v>40483.019999999997</v>
      </c>
      <c r="W279" s="213">
        <f t="shared" si="66"/>
        <v>7102.1428571428569</v>
      </c>
      <c r="X279" s="36">
        <f t="shared" si="73"/>
        <v>206.28571428571428</v>
      </c>
    </row>
    <row r="280" spans="1:24" x14ac:dyDescent="0.25">
      <c r="A280" s="158">
        <v>44168</v>
      </c>
      <c r="B280" s="152">
        <v>7629</v>
      </c>
      <c r="C280" s="214">
        <f t="shared" si="74"/>
        <v>1447732</v>
      </c>
      <c r="D280" s="152">
        <v>148</v>
      </c>
      <c r="E280" s="214">
        <f t="shared" si="77"/>
        <v>39302</v>
      </c>
      <c r="F280" s="198">
        <v>1274675</v>
      </c>
      <c r="G280" s="152">
        <v>3916</v>
      </c>
      <c r="H280" s="152">
        <v>47112</v>
      </c>
      <c r="I280" s="152">
        <f t="shared" si="76"/>
        <v>4022872</v>
      </c>
      <c r="J280" s="215">
        <v>4554</v>
      </c>
      <c r="K280" s="215">
        <v>2033435</v>
      </c>
      <c r="L280" s="216">
        <f t="shared" si="65"/>
        <v>2037989</v>
      </c>
      <c r="M280" s="152">
        <v>10186</v>
      </c>
      <c r="N280" s="152">
        <v>288999</v>
      </c>
      <c r="O280" s="152">
        <v>1028077</v>
      </c>
      <c r="P280" s="216">
        <f t="shared" si="75"/>
        <v>120470</v>
      </c>
      <c r="Q280" s="216">
        <f t="shared" si="72"/>
        <v>6317</v>
      </c>
      <c r="R280" s="217">
        <f t="shared" si="71"/>
        <v>-67</v>
      </c>
      <c r="S280" s="4"/>
      <c r="T280" s="218">
        <v>2.7E-2</v>
      </c>
      <c r="U280" s="146">
        <f t="shared" si="67"/>
        <v>3.4514742063024184E-2</v>
      </c>
      <c r="V280" s="95">
        <f t="shared" si="70"/>
        <v>40771.26</v>
      </c>
      <c r="W280" s="213">
        <f t="shared" si="66"/>
        <v>6900.1428571428569</v>
      </c>
      <c r="X280" s="36">
        <f t="shared" si="73"/>
        <v>194.71428571428572</v>
      </c>
    </row>
    <row r="281" spans="1:24" x14ac:dyDescent="0.25">
      <c r="A281" s="158">
        <v>44169</v>
      </c>
      <c r="B281" s="152">
        <v>6899</v>
      </c>
      <c r="C281" s="214">
        <f t="shared" si="74"/>
        <v>1454631</v>
      </c>
      <c r="D281" s="152">
        <f>209</f>
        <v>209</v>
      </c>
      <c r="E281" s="214">
        <f t="shared" si="77"/>
        <v>39511</v>
      </c>
      <c r="F281" s="198">
        <v>1281955</v>
      </c>
      <c r="G281" s="152">
        <v>3929</v>
      </c>
      <c r="H281" s="152">
        <v>32923</v>
      </c>
      <c r="I281" s="152">
        <f t="shared" si="76"/>
        <v>4055795</v>
      </c>
      <c r="J281" s="215">
        <v>4609</v>
      </c>
      <c r="K281" s="215">
        <v>2054205</v>
      </c>
      <c r="L281" s="216">
        <f t="shared" si="65"/>
        <v>2058814</v>
      </c>
      <c r="M281" s="152">
        <v>10211</v>
      </c>
      <c r="N281" s="152">
        <v>290538</v>
      </c>
      <c r="O281" s="152">
        <v>1033772</v>
      </c>
      <c r="P281" s="216">
        <f t="shared" si="75"/>
        <v>120110</v>
      </c>
      <c r="Q281" s="216">
        <f t="shared" si="72"/>
        <v>7280</v>
      </c>
      <c r="R281" s="217">
        <f t="shared" si="71"/>
        <v>13</v>
      </c>
      <c r="S281" s="16">
        <f>(C281-F281-E281)-(C280-E280-F280)</f>
        <v>-590</v>
      </c>
      <c r="T281" s="218">
        <v>2.7E-2</v>
      </c>
      <c r="U281" s="146">
        <f t="shared" si="67"/>
        <v>3.3649381038700979E-2</v>
      </c>
      <c r="V281" s="95">
        <f t="shared" si="70"/>
        <v>40985.46</v>
      </c>
      <c r="W281" s="213">
        <f t="shared" si="66"/>
        <v>6764.8571428571431</v>
      </c>
      <c r="X281" s="36">
        <f t="shared" si="73"/>
        <v>185.28571428571428</v>
      </c>
    </row>
    <row r="282" spans="1:24" x14ac:dyDescent="0.25">
      <c r="A282" s="158">
        <v>44170</v>
      </c>
      <c r="B282" s="152">
        <v>5201</v>
      </c>
      <c r="C282" s="214">
        <f t="shared" si="74"/>
        <v>1459832</v>
      </c>
      <c r="D282" s="152">
        <v>121</v>
      </c>
      <c r="E282" s="214">
        <f t="shared" si="77"/>
        <v>39632</v>
      </c>
      <c r="F282" s="198">
        <v>1288785</v>
      </c>
      <c r="G282" s="152">
        <v>3757</v>
      </c>
      <c r="H282" s="152">
        <v>28567</v>
      </c>
      <c r="I282" s="152">
        <f t="shared" si="76"/>
        <v>4084362</v>
      </c>
      <c r="J282" s="215">
        <v>4687</v>
      </c>
      <c r="K282" s="215">
        <v>2072109</v>
      </c>
      <c r="L282" s="216">
        <f t="shared" si="65"/>
        <v>2076796</v>
      </c>
      <c r="M282" s="152">
        <v>10228</v>
      </c>
      <c r="N282" s="152">
        <v>291315</v>
      </c>
      <c r="O282" s="152">
        <v>1037782</v>
      </c>
      <c r="P282" s="216">
        <f t="shared" si="75"/>
        <v>120507</v>
      </c>
      <c r="Q282" s="216">
        <f t="shared" si="72"/>
        <v>6830</v>
      </c>
      <c r="R282" s="217">
        <f t="shared" si="71"/>
        <v>-172</v>
      </c>
      <c r="S282" s="16">
        <f>(C282-F282-E282)-(C281-E281-F281)</f>
        <v>-1750</v>
      </c>
      <c r="T282" s="218">
        <v>2.7E-2</v>
      </c>
      <c r="U282" s="146">
        <f t="shared" si="67"/>
        <v>3.2869549836384543E-2</v>
      </c>
      <c r="V282" s="95">
        <f t="shared" si="70"/>
        <v>41110.979999999996</v>
      </c>
      <c r="W282" s="213">
        <f t="shared" si="66"/>
        <v>6636.7142857142853</v>
      </c>
      <c r="X282" s="36">
        <f t="shared" si="73"/>
        <v>187.42857142857142</v>
      </c>
    </row>
    <row r="283" spans="1:24" x14ac:dyDescent="0.25">
      <c r="A283" s="228">
        <v>44171</v>
      </c>
      <c r="B283" s="231">
        <v>3278</v>
      </c>
      <c r="C283" s="214">
        <f t="shared" si="74"/>
        <v>1463110</v>
      </c>
      <c r="D283" s="231">
        <v>138</v>
      </c>
      <c r="E283" s="233">
        <f t="shared" si="77"/>
        <v>39770</v>
      </c>
      <c r="F283" s="234">
        <v>1294692</v>
      </c>
      <c r="G283" s="231">
        <v>3735</v>
      </c>
      <c r="H283" s="231">
        <v>16826</v>
      </c>
      <c r="I283" s="231">
        <f t="shared" si="76"/>
        <v>4101188</v>
      </c>
      <c r="J283" s="239">
        <v>4696</v>
      </c>
      <c r="K283" s="239">
        <v>2083087</v>
      </c>
      <c r="L283" s="241">
        <f t="shared" si="65"/>
        <v>2087783</v>
      </c>
      <c r="M283" s="231">
        <v>10245</v>
      </c>
      <c r="N283" s="231">
        <v>291769</v>
      </c>
      <c r="O283" s="231">
        <v>1041718</v>
      </c>
      <c r="P283" s="241">
        <f t="shared" si="75"/>
        <v>119378</v>
      </c>
      <c r="Q283" s="241">
        <f t="shared" si="72"/>
        <v>5907</v>
      </c>
      <c r="R283" s="243">
        <f t="shared" si="71"/>
        <v>-22</v>
      </c>
      <c r="S283" s="232">
        <f>(C283-F283-E283)-(C282-E282-F282)</f>
        <v>-2767</v>
      </c>
      <c r="T283" s="218">
        <v>2.7E-2</v>
      </c>
      <c r="U283" s="146">
        <f t="shared" si="67"/>
        <v>3.1225529617488496E-2</v>
      </c>
      <c r="V283" s="95">
        <f t="shared" si="70"/>
        <v>41238.93</v>
      </c>
      <c r="W283" s="213">
        <f t="shared" si="66"/>
        <v>6329</v>
      </c>
      <c r="X283" s="36">
        <f t="shared" si="73"/>
        <v>185.57142857142858</v>
      </c>
    </row>
    <row r="284" spans="1:24" x14ac:dyDescent="0.25">
      <c r="A284" s="228">
        <v>44172</v>
      </c>
      <c r="B284" s="225">
        <v>3119</v>
      </c>
      <c r="C284" s="16">
        <f t="shared" si="74"/>
        <v>1466229</v>
      </c>
      <c r="D284" s="225">
        <v>118</v>
      </c>
      <c r="E284" s="232">
        <f t="shared" si="77"/>
        <v>39888</v>
      </c>
      <c r="F284" s="234">
        <v>1300696</v>
      </c>
      <c r="G284" s="225">
        <v>3723</v>
      </c>
      <c r="H284" s="225">
        <v>9951</v>
      </c>
      <c r="I284" s="225">
        <f t="shared" si="76"/>
        <v>4111139</v>
      </c>
      <c r="J284" s="238">
        <v>4703</v>
      </c>
      <c r="K284" s="238">
        <v>2088287</v>
      </c>
      <c r="L284" s="241">
        <f t="shared" si="65"/>
        <v>2092990</v>
      </c>
      <c r="M284" s="225">
        <v>10262</v>
      </c>
      <c r="N284" s="225">
        <v>292290</v>
      </c>
      <c r="O284" s="225">
        <v>1047405</v>
      </c>
      <c r="P284" s="241">
        <f t="shared" si="75"/>
        <v>116272</v>
      </c>
      <c r="Q284" s="241">
        <f t="shared" si="72"/>
        <v>6004</v>
      </c>
      <c r="R284" s="243">
        <f t="shared" si="71"/>
        <v>-12</v>
      </c>
      <c r="S284" s="232">
        <f>(C284-F284-E284)-(C283-E283-F283)</f>
        <v>-3003</v>
      </c>
      <c r="T284" s="218">
        <v>2.7E-2</v>
      </c>
      <c r="U284" s="146">
        <f t="shared" si="67"/>
        <v>2.9269943202438975E-2</v>
      </c>
      <c r="V284" s="95">
        <f t="shared" si="70"/>
        <v>41453.85</v>
      </c>
      <c r="W284" s="213">
        <f t="shared" si="66"/>
        <v>5956.5714285714284</v>
      </c>
      <c r="X284" s="36">
        <f t="shared" si="73"/>
        <v>165.71428571428572</v>
      </c>
    </row>
    <row r="285" spans="1:24" x14ac:dyDescent="0.25">
      <c r="A285" s="228">
        <v>44173</v>
      </c>
      <c r="B285" s="225">
        <v>3610</v>
      </c>
      <c r="C285" s="16">
        <f t="shared" si="74"/>
        <v>1469839</v>
      </c>
      <c r="D285" s="225">
        <v>121</v>
      </c>
      <c r="E285" s="232">
        <f t="shared" si="77"/>
        <v>40009</v>
      </c>
      <c r="F285" s="234">
        <v>1305587</v>
      </c>
      <c r="G285" s="225">
        <v>3715</v>
      </c>
      <c r="H285" s="225">
        <v>13302</v>
      </c>
      <c r="I285" s="225">
        <f t="shared" si="76"/>
        <v>4124441</v>
      </c>
      <c r="J285" s="238"/>
      <c r="K285" s="238"/>
      <c r="L285" s="225"/>
      <c r="M285" s="225"/>
      <c r="N285" s="225"/>
      <c r="O285" s="225"/>
      <c r="P285" s="225"/>
      <c r="Q285" s="241">
        <f t="shared" si="72"/>
        <v>4891</v>
      </c>
      <c r="R285" s="243">
        <f t="shared" si="71"/>
        <v>-8</v>
      </c>
      <c r="S285" s="232">
        <f>(C285-F285-E285)-(C284-E284-F284)</f>
        <v>-1402</v>
      </c>
      <c r="T285" s="218">
        <v>2.7E-2</v>
      </c>
      <c r="U285" s="146">
        <f t="shared" si="67"/>
        <v>2.6015482664023398E-2</v>
      </c>
      <c r="V285" s="36">
        <f>C285*T285</f>
        <v>39685.652999999998</v>
      </c>
      <c r="W285" s="213">
        <f t="shared" si="66"/>
        <v>5324.1428571428569</v>
      </c>
      <c r="X285" s="36">
        <f t="shared" si="73"/>
        <v>154.71428571428572</v>
      </c>
    </row>
  </sheetData>
  <autoFilter ref="A1:X285" xr:uid="{14E653EB-C6B1-4776-8B3B-970F98EB9028}">
    <sortState xmlns:xlrd2="http://schemas.microsoft.com/office/spreadsheetml/2017/richdata2" ref="A2:X285">
      <sortCondition ref="A1:A2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Hoja1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2020-12-26T21:45:34Z</dcterms:modified>
</cp:coreProperties>
</file>